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6a8f03468a2f4a/"/>
    </mc:Choice>
  </mc:AlternateContent>
  <xr:revisionPtr revIDLastSave="808" documentId="8_{BAE17702-47BD-4033-A24C-17634301EEBD}" xr6:coauthVersionLast="47" xr6:coauthVersionMax="47" xr10:uidLastSave="{24573129-1915-42E2-ACF5-66238E856EE6}"/>
  <bookViews>
    <workbookView xWindow="-120" yWindow="-120" windowWidth="29040" windowHeight="15720" xr2:uid="{00000000-000D-0000-FFFF-FFFF00000000}"/>
  </bookViews>
  <sheets>
    <sheet name="Crowdfunding" sheetId="1" r:id="rId1"/>
    <sheet name="Crowdfunding Goal Analysis" sheetId="2" r:id="rId2"/>
    <sheet name="Pivot Table 1" sheetId="4" r:id="rId3"/>
    <sheet name="Pivot Table 2" sheetId="5" r:id="rId4"/>
    <sheet name="Pivot Table 3" sheetId="8" r:id="rId5"/>
    <sheet name="Statistical Analysis" sheetId="11" r:id="rId6"/>
  </sheets>
  <calcPr calcId="191029"/>
  <pivotCaches>
    <pivotCache cacheId="19" r:id="rId7"/>
    <pivotCache cacheId="4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1" l="1"/>
  <c r="F26" i="11"/>
  <c r="F24" i="11"/>
  <c r="G24" i="11"/>
  <c r="F15" i="11"/>
  <c r="G19" i="11"/>
  <c r="F19" i="11"/>
  <c r="G15" i="11"/>
  <c r="G9" i="11"/>
  <c r="F9" i="11"/>
  <c r="G4" i="11"/>
  <c r="F4" i="11"/>
  <c r="D1002" i="11"/>
  <c r="F5" i="1"/>
  <c r="C6" i="2"/>
  <c r="B6" i="2"/>
  <c r="F6" i="2" s="1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H6" i="2" s="1"/>
  <c r="B5" i="2"/>
  <c r="D5" i="2"/>
  <c r="C5" i="2"/>
  <c r="B4" i="2"/>
  <c r="D4" i="2"/>
  <c r="C4" i="2"/>
  <c r="B3" i="2"/>
  <c r="D3" i="2"/>
  <c r="C3" i="2"/>
  <c r="B2" i="2"/>
  <c r="D13" i="2"/>
  <c r="C13" i="2"/>
  <c r="B13" i="2"/>
  <c r="D2" i="2"/>
  <c r="C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7" i="1"/>
  <c r="F18" i="1"/>
  <c r="F19" i="1"/>
  <c r="F20" i="1"/>
  <c r="F21" i="1"/>
  <c r="F3" i="1"/>
  <c r="F4" i="1"/>
  <c r="F6" i="1"/>
  <c r="F7" i="1"/>
  <c r="F8" i="1"/>
  <c r="F9" i="1"/>
  <c r="F10" i="1"/>
  <c r="F11" i="1"/>
  <c r="F12" i="1"/>
  <c r="F13" i="1"/>
  <c r="F14" i="1"/>
  <c r="F15" i="1"/>
  <c r="F16" i="1"/>
  <c r="F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4" i="1"/>
  <c r="S5" i="1"/>
  <c r="S6" i="1"/>
  <c r="S7" i="1"/>
  <c r="S8" i="1"/>
  <c r="S9" i="1"/>
  <c r="S10" i="1"/>
  <c r="S11" i="1"/>
  <c r="S12" i="1"/>
  <c r="S3" i="1"/>
  <c r="S2" i="1"/>
  <c r="E9" i="2" l="1"/>
  <c r="F9" i="2" s="1"/>
  <c r="E12" i="2"/>
  <c r="F12" i="2" s="1"/>
  <c r="E2" i="2"/>
  <c r="H2" i="2" s="1"/>
  <c r="G12" i="2"/>
  <c r="H12" i="2"/>
  <c r="E11" i="2"/>
  <c r="H11" i="2" s="1"/>
  <c r="E13" i="2"/>
  <c r="H13" i="2" s="1"/>
  <c r="E8" i="2"/>
  <c r="G8" i="2" s="1"/>
  <c r="E10" i="2"/>
  <c r="H10" i="2" s="1"/>
  <c r="E7" i="2"/>
  <c r="F7" i="2" s="1"/>
  <c r="G6" i="2"/>
  <c r="E5" i="2"/>
  <c r="F5" i="2" s="1"/>
  <c r="E4" i="2"/>
  <c r="E3" i="2"/>
  <c r="G2" i="2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3" i="1"/>
  <c r="R2" i="1"/>
  <c r="F2" i="2" l="1"/>
  <c r="G9" i="2"/>
  <c r="H9" i="2"/>
  <c r="F8" i="2"/>
  <c r="G10" i="2"/>
  <c r="H8" i="2"/>
  <c r="F10" i="2"/>
  <c r="G13" i="2"/>
  <c r="F11" i="2"/>
  <c r="F13" i="2"/>
  <c r="G11" i="2"/>
  <c r="H7" i="2"/>
  <c r="G7" i="2"/>
  <c r="H5" i="2"/>
  <c r="G5" i="2"/>
  <c r="H4" i="2"/>
  <c r="G4" i="2"/>
  <c r="F4" i="2"/>
  <c r="H3" i="2"/>
  <c r="G3" i="2"/>
  <c r="F3" i="2"/>
</calcChain>
</file>

<file path=xl/sharedStrings.xml><?xml version="1.0" encoding="utf-8"?>
<sst xmlns="http://schemas.openxmlformats.org/spreadsheetml/2006/main" count="7507" uniqueCount="2122">
  <si>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</si>
  <si>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</si>
  <si>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</si>
  <si>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</si>
  <si>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</si>
  <si>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</si>
  <si>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</si>
  <si>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</si>
  <si>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</si>
  <si>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</si>
  <si>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</si>
  <si>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</si>
  <si>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</si>
  <si>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</si>
  <si>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</si>
  <si>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</si>
  <si>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</si>
  <si>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</si>
  <si>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</si>
  <si>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</si>
  <si>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</si>
  <si>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</si>
  <si>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</si>
  <si>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</si>
  <si>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</si>
  <si>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</si>
  <si>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</si>
  <si>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</si>
  <si>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</si>
  <si>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</si>
  <si>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</si>
  <si>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</si>
  <si>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</si>
  <si>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</si>
  <si>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</si>
  <si>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</si>
  <si>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</si>
  <si>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</si>
  <si>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</si>
  <si>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</si>
  <si>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</si>
  <si>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</si>
  <si>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</si>
  <si>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</si>
  <si>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</si>
  <si>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</si>
  <si>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</si>
  <si>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</si>
  <si>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</si>
  <si>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</si>
  <si>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</si>
  <si>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</si>
  <si>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</si>
  <si>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</si>
  <si>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</si>
  <si>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</si>
  <si>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</si>
  <si>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</si>
  <si>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</si>
  <si>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</si>
  <si>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</si>
  <si>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</si>
  <si>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</si>
  <si>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</si>
  <si>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</si>
  <si>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</si>
  <si>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</si>
  <si>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</si>
  <si>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</si>
  <si>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</si>
  <si>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</si>
  <si>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</si>
  <si>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</si>
  <si>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</si>
  <si>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</si>
  <si>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</si>
  <si>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</si>
  <si>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</si>
  <si>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</si>
  <si>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</si>
  <si>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</si>
  <si>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</si>
  <si>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</si>
  <si>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</si>
  <si>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</si>
  <si>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</si>
  <si>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</si>
  <si>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</si>
  <si>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</si>
  <si>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</si>
  <si>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</si>
  <si>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</si>
  <si>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</si>
  <si>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</si>
  <si>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</si>
  <si>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</si>
  <si>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</si>
  <si>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</si>
  <si>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</si>
  <si>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</si>
  <si>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</si>
  <si>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</si>
  <si>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</si>
  <si>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</si>
  <si>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</si>
  <si>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</si>
  <si>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</si>
  <si>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</si>
  <si>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</si>
  <si>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</si>
  <si>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</si>
  <si>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</si>
  <si>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</si>
  <si>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</si>
  <si>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</si>
  <si>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</si>
  <si>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</si>
  <si>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</si>
  <si>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</si>
  <si>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</si>
  <si>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</si>
  <si>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</si>
  <si>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</si>
  <si>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</si>
  <si>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</si>
  <si>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</si>
  <si>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</si>
  <si>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</si>
  <si>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</si>
  <si>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</si>
  <si>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</si>
  <si>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</si>
  <si>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</si>
  <si>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</si>
  <si>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</si>
  <si>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</si>
  <si>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</si>
  <si>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</si>
  <si>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</si>
  <si>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</si>
  <si>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</si>
  <si>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</si>
  <si>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</si>
  <si>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</si>
  <si>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</si>
  <si>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</si>
  <si>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</si>
  <si>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</si>
  <si>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</si>
  <si>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</si>
  <si>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</si>
  <si>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</si>
  <si>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</si>
  <si>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</si>
  <si>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</si>
  <si>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</si>
  <si>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</si>
  <si>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</si>
  <si>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</si>
  <si>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</si>
  <si>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</si>
  <si>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</si>
  <si>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</si>
  <si>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</si>
  <si>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</si>
  <si>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</si>
  <si>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</si>
  <si>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</si>
  <si>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</si>
  <si>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</si>
  <si>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</si>
  <si>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</si>
  <si>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</si>
  <si>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</si>
  <si>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</si>
  <si>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</si>
  <si>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</si>
  <si>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</si>
  <si>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</si>
  <si>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</si>
  <si>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</si>
  <si>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</si>
  <si>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</si>
  <si>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</si>
  <si>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</si>
  <si>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</si>
  <si>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</si>
  <si>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</si>
  <si>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</si>
  <si>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</si>
  <si>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</si>
  <si>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</si>
  <si>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</si>
  <si>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</si>
  <si>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</si>
  <si>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</si>
  <si>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</si>
  <si>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</si>
  <si>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</si>
  <si>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</si>
  <si>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</si>
  <si>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</si>
  <si>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</si>
  <si>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</si>
  <si>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</si>
  <si>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</si>
  <si>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</si>
  <si>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</si>
  <si>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</si>
  <si>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</si>
  <si>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</si>
  <si>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</si>
  <si>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</si>
  <si>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</si>
  <si>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</si>
  <si>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</si>
  <si>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</si>
  <si>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</si>
  <si>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</si>
  <si>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</si>
  <si>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</si>
  <si>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</si>
  <si>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</si>
  <si>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</si>
  <si>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</si>
  <si>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</si>
  <si>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</si>
  <si>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</si>
  <si>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</si>
  <si>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</si>
  <si>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</si>
  <si>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</si>
  <si>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</si>
  <si>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</si>
  <si>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</si>
  <si>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</si>
  <si>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</si>
  <si>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</si>
  <si>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</si>
  <si>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</si>
  <si>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</si>
  <si>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</si>
  <si>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</si>
  <si>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</si>
  <si>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</si>
  <si>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</si>
  <si>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</si>
  <si>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</si>
  <si>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</si>
  <si>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</si>
  <si>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</si>
  <si>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</si>
  <si>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</si>
  <si>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</si>
  <si>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</si>
  <si>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</si>
  <si>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</si>
  <si>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</si>
  <si>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</si>
  <si>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</si>
  <si>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</si>
  <si>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</si>
  <si>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</si>
  <si>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</si>
  <si>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</si>
  <si>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</si>
  <si>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</si>
  <si>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</si>
  <si>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</si>
  <si>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</si>
  <si>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</si>
  <si>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</si>
  <si>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</si>
  <si>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</si>
  <si>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</si>
  <si>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</si>
  <si>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</si>
  <si>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</si>
  <si>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</si>
  <si>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</si>
  <si>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</si>
  <si>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</si>
  <si>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</si>
  <si>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</si>
  <si>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</si>
  <si>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</si>
  <si>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</si>
  <si>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</si>
  <si>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</si>
  <si>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</si>
  <si>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</si>
  <si>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</si>
  <si>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</si>
  <si>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</si>
  <si>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</si>
  <si>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</si>
  <si>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</si>
  <si>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</si>
  <si>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</si>
  <si>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</si>
  <si>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</si>
  <si>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</si>
  <si>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</si>
  <si>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</si>
  <si>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</si>
  <si>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</si>
  <si>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</si>
  <si>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</si>
  <si>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</si>
  <si>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</si>
  <si>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</si>
  <si>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</si>
  <si>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</si>
  <si>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</si>
  <si>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</si>
  <si>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</si>
  <si>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</si>
  <si>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</si>
  <si>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</si>
  <si>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</si>
  <si>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</si>
  <si>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</si>
  <si>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</si>
  <si>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</si>
  <si>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</si>
  <si>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</si>
  <si>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</si>
  <si>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</si>
  <si>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</si>
  <si>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</si>
  <si>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</si>
  <si>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</si>
  <si>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</si>
  <si>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</si>
  <si>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</si>
  <si>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</si>
  <si>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</si>
  <si>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</si>
  <si>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</si>
  <si>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</si>
  <si>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</si>
  <si>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</si>
  <si>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</si>
  <si>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</si>
  <si>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</si>
  <si>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</si>
  <si>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</si>
  <si>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</si>
  <si>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</si>
  <si>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</si>
  <si>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</si>
  <si>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</si>
  <si>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</si>
  <si>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</si>
  <si>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</si>
  <si>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</si>
  <si>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</si>
  <si>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</si>
  <si>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</si>
  <si>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</si>
  <si>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</si>
  <si>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</si>
  <si>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</si>
  <si>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</si>
  <si>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</si>
  <si>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</si>
  <si>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</si>
  <si>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</si>
  <si>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</si>
  <si>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</si>
  <si>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</si>
  <si>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</si>
  <si>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</si>
  <si>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</si>
  <si>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</si>
  <si>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</si>
  <si>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</si>
  <si>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</si>
  <si>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</si>
  <si>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</si>
  <si>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</si>
  <si>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</si>
  <si>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</si>
  <si>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</si>
  <si>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</si>
  <si>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</si>
  <si>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</si>
  <si>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</si>
  <si>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</si>
  <si>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</si>
  <si>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</si>
  <si>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</si>
  <si>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</si>
  <si>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</si>
  <si>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</si>
  <si>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</si>
  <si>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</si>
  <si>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</si>
  <si>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</si>
  <si>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</si>
  <si>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</si>
  <si>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</si>
  <si>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</si>
  <si>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</si>
  <si>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</si>
  <si>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</si>
  <si>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</si>
  <si>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</si>
  <si>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</si>
  <si>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</si>
  <si>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</si>
  <si>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</si>
  <si>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</si>
  <si>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</si>
  <si>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</si>
  <si>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</si>
  <si>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</si>
  <si>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</si>
  <si>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</si>
  <si>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</si>
  <si>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</si>
  <si>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</si>
  <si>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</si>
  <si>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</si>
  <si>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</si>
  <si>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</si>
  <si>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</si>
  <si>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</si>
  <si>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</si>
  <si>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</si>
  <si>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</si>
  <si>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</si>
  <si>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</si>
  <si>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</si>
  <si>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</si>
  <si>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</si>
  <si>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</si>
  <si>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</si>
  <si>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</si>
  <si>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</si>
  <si>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</si>
  <si>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</si>
  <si>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</si>
  <si>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</si>
  <si>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</si>
  <si>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</si>
  <si>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</si>
  <si>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</si>
  <si>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</si>
  <si>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</si>
  <si>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</si>
  <si>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</si>
  <si>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</si>
  <si>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</si>
  <si>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</si>
  <si>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</si>
  <si>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</si>
  <si>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</si>
  <si>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</si>
  <si>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</si>
  <si>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</si>
  <si>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</si>
  <si>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</si>
  <si>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</si>
  <si>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</si>
  <si>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</si>
  <si>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</si>
  <si>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</si>
  <si>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</si>
  <si>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</si>
  <si>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</si>
  <si>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</si>
  <si>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</si>
  <si>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</si>
  <si>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</si>
  <si>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</si>
  <si>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</si>
  <si>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</si>
  <si>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</si>
  <si>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</si>
  <si>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</si>
  <si>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</si>
  <si>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</si>
  <si>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</si>
  <si>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</si>
  <si>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</si>
  <si>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</si>
  <si>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</si>
  <si>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</si>
  <si>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</si>
  <si>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</si>
  <si>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</si>
  <si>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</si>
  <si>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</si>
  <si>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</si>
  <si>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</si>
  <si>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</si>
  <si>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</si>
  <si>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</si>
  <si>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</si>
  <si>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</si>
  <si>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</si>
  <si>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</si>
  <si>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</si>
  <si>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</si>
  <si>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</si>
  <si>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</si>
  <si>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</si>
  <si>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</si>
  <si>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</si>
  <si>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</si>
  <si>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</si>
  <si>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</si>
  <si>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</si>
  <si>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</si>
  <si>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</si>
  <si>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</si>
  <si>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</si>
  <si>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</si>
  <si>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</si>
  <si>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</si>
  <si>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</si>
  <si>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</si>
  <si>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</si>
  <si>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</si>
  <si>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</si>
  <si>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</si>
  <si>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</si>
  <si>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</si>
  <si>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</si>
  <si>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</si>
  <si>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</si>
  <si>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</si>
  <si>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</si>
  <si>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</si>
  <si>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</si>
  <si>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</si>
  <si>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</si>
  <si>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</si>
  <si>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</si>
  <si>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</si>
  <si>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</si>
  <si>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</si>
  <si>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</si>
  <si>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</si>
  <si>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</si>
  <si>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</si>
  <si>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</si>
  <si>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</si>
  <si>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</si>
  <si>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</si>
  <si>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</si>
  <si>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</si>
  <si>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</si>
  <si>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</si>
  <si>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</si>
  <si>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</si>
  <si>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</si>
  <si>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</si>
  <si>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</si>
  <si>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</si>
  <si>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</si>
  <si>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</si>
  <si>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</si>
  <si>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</si>
  <si>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</si>
  <si>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</si>
  <si>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</si>
  <si>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</si>
  <si>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</si>
  <si>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</si>
  <si>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</si>
  <si>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</si>
  <si>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</si>
  <si>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</si>
  <si>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</si>
  <si>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</si>
  <si>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</si>
  <si>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</si>
  <si>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</si>
  <si>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</si>
  <si>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</si>
  <si>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</si>
  <si>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</si>
  <si>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</si>
  <si>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</si>
  <si>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</si>
  <si>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</si>
  <si>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</si>
  <si>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</si>
  <si>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</si>
  <si>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</si>
  <si>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</si>
  <si>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</si>
  <si>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</si>
  <si>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</si>
  <si>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</si>
  <si>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</si>
  <si>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</si>
  <si>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</si>
  <si>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</si>
  <si>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</si>
  <si>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</si>
  <si>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</si>
  <si>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</si>
  <si>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</si>
  <si>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</si>
  <si>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</si>
  <si>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</si>
  <si>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</si>
  <si>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</si>
  <si>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</si>
  <si>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</si>
  <si>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</si>
  <si>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</si>
  <si>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</si>
  <si>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</si>
  <si>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</si>
  <si>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</si>
  <si>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</si>
  <si>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</si>
  <si>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</si>
  <si>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</si>
  <si>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</si>
  <si>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</si>
  <si>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</si>
  <si>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</si>
  <si>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</si>
  <si>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</si>
  <si>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</si>
  <si>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</si>
  <si>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</si>
  <si>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</si>
  <si>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</si>
  <si>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</si>
  <si>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</si>
  <si>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</si>
  <si>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</si>
  <si>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</si>
  <si>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</si>
  <si>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</si>
  <si>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</si>
  <si>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</si>
  <si>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</si>
  <si>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</si>
  <si>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</si>
  <si>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</si>
  <si>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</si>
  <si>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</si>
  <si>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</si>
  <si>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</si>
  <si>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</si>
  <si>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</si>
  <si>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</si>
  <si>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</si>
  <si>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</si>
  <si>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</si>
  <si>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</si>
  <si>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</si>
  <si>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</si>
  <si>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</si>
  <si>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</si>
  <si>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</si>
  <si>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</si>
  <si>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</si>
  <si>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</si>
  <si>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</si>
  <si>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</si>
  <si>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</si>
  <si>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</si>
  <si>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</si>
  <si>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</si>
  <si>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</si>
  <si>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</si>
  <si>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</si>
  <si>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</si>
  <si>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</si>
  <si>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</si>
  <si>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</si>
  <si>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</si>
  <si>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</si>
  <si>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</si>
  <si>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</si>
  <si>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</si>
  <si>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</si>
  <si>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</si>
  <si>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</si>
  <si>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</si>
  <si>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</si>
  <si>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</si>
  <si>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</si>
  <si>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</si>
  <si>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</si>
  <si>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</si>
  <si>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</si>
  <si>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</si>
  <si>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</si>
  <si>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</si>
  <si>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</si>
  <si>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</si>
  <si>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</si>
  <si>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</si>
  <si>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</si>
  <si>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</si>
  <si>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</si>
  <si>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</si>
  <si>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</si>
  <si>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</si>
  <si>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</si>
  <si>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</si>
  <si>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</si>
  <si>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</si>
  <si>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</si>
  <si>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</si>
  <si>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</si>
  <si>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</si>
  <si>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</si>
  <si>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</si>
  <si>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</si>
  <si>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</si>
  <si>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</si>
  <si>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</si>
  <si>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</si>
  <si>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</si>
  <si>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</si>
  <si>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</si>
  <si>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</si>
  <si>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</si>
  <si>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</si>
  <si>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</si>
  <si>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</si>
  <si>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</si>
  <si>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</si>
  <si>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</si>
  <si>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</si>
  <si>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</si>
  <si>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</si>
  <si>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</si>
  <si>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</si>
  <si>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</si>
  <si>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</si>
  <si>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</si>
  <si>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</si>
  <si>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</si>
  <si>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</si>
  <si>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</si>
  <si>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</si>
  <si>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</si>
  <si>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</si>
  <si>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</si>
  <si>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</si>
  <si>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</si>
  <si>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</si>
  <si>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</si>
  <si>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</si>
  <si>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</si>
  <si>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</si>
  <si>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</si>
  <si>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</si>
  <si>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</si>
  <si>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</si>
  <si>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</si>
  <si>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</si>
  <si>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</si>
  <si>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</si>
  <si>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</si>
  <si>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</si>
  <si>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</si>
  <si>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</si>
  <si>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</si>
  <si>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</si>
  <si>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</si>
  <si>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</si>
  <si>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</si>
  <si>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</si>
  <si>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</si>
  <si>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</si>
  <si>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</si>
  <si>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</si>
  <si>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</si>
  <si>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</si>
  <si>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</si>
  <si>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</si>
  <si>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</si>
  <si>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</si>
  <si>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</si>
  <si>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</si>
  <si>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</si>
  <si>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</si>
  <si>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</si>
  <si>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</si>
  <si>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</si>
  <si>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</si>
  <si>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</si>
  <si>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</si>
  <si>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</si>
  <si>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</si>
  <si>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</si>
  <si>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</si>
  <si>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</si>
  <si>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</si>
  <si>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</si>
  <si>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</si>
  <si>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</si>
  <si>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</si>
  <si>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</si>
  <si>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</si>
  <si>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</si>
  <si>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</si>
  <si>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</si>
  <si>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</si>
  <si>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</si>
  <si>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</si>
  <si>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</si>
  <si>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</si>
  <si>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</si>
  <si>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</si>
  <si>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</si>
  <si>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</si>
  <si>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</si>
  <si>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</si>
  <si>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</si>
  <si>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</si>
  <si>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</si>
  <si>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</si>
  <si>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</si>
  <si>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</si>
  <si>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</si>
  <si>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</si>
  <si>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</si>
  <si>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</si>
  <si>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</si>
  <si>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</si>
  <si>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</si>
  <si>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</si>
  <si>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</si>
  <si>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</si>
  <si>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</si>
  <si>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</si>
  <si>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</si>
  <si>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</si>
  <si>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</si>
  <si>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</si>
  <si>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</si>
  <si>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</si>
  <si>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</si>
  <si>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</si>
  <si>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</si>
  <si>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</si>
  <si>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</si>
  <si>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</si>
  <si>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</si>
  <si>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</si>
  <si>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</si>
  <si>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</si>
  <si>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</si>
  <si>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</si>
  <si>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</si>
  <si>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</si>
  <si>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</si>
  <si>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</si>
  <si>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</si>
  <si>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</si>
  <si>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</si>
  <si>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</si>
  <si>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</si>
  <si>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</si>
  <si>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</si>
  <si>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</si>
  <si>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</si>
  <si>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</si>
  <si>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</si>
  <si>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</si>
  <si>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</si>
  <si>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</si>
  <si>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</si>
  <si>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</si>
  <si>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</si>
  <si>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</si>
  <si>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</si>
  <si>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</si>
  <si>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</si>
  <si>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</si>
  <si>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</si>
  <si>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</si>
  <si>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</si>
  <si>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</si>
  <si>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</si>
  <si>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</si>
  <si>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</si>
  <si>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</si>
  <si>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</si>
  <si>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</si>
  <si>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</si>
  <si>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</si>
  <si>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</si>
  <si>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</si>
  <si>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</si>
  <si>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</si>
  <si>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</si>
  <si>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</si>
  <si>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</si>
  <si>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</si>
  <si>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</si>
  <si>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</si>
  <si>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</si>
  <si>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</si>
  <si>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</si>
  <si>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</si>
  <si>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</si>
  <si>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</si>
  <si>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</si>
  <si>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</si>
  <si>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</si>
  <si>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</si>
  <si>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</si>
  <si>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</si>
  <si>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</si>
  <si>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</si>
  <si>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</si>
  <si>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</si>
  <si>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</si>
  <si>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</si>
  <si>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</si>
  <si>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</si>
  <si>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</si>
  <si>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</si>
  <si>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</si>
  <si>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</si>
  <si>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</si>
  <si>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</si>
  <si>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</si>
  <si>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</si>
  <si>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</si>
  <si>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</si>
  <si>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</si>
  <si>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</si>
  <si>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</si>
  <si>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</si>
  <si>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</si>
  <si>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</si>
  <si>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</si>
  <si>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</si>
  <si>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</si>
  <si>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</si>
  <si>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</si>
  <si>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</si>
  <si>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</si>
  <si>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</si>
  <si>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</si>
  <si>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</si>
  <si>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</si>
  <si>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</si>
  <si>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</si>
  <si>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</si>
  <si>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</si>
  <si>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</si>
  <si>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</si>
  <si>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</si>
  <si>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</si>
  <si>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</si>
  <si>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</si>
  <si>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</si>
  <si>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</si>
  <si>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</si>
  <si>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</si>
  <si>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</si>
  <si>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</si>
  <si>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</si>
  <si>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</si>
  <si>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</si>
  <si>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</si>
  <si>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</si>
  <si>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</si>
  <si>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</si>
  <si>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</si>
  <si>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</si>
  <si>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</si>
  <si>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</si>
  <si>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</si>
  <si>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</si>
  <si>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</si>
  <si>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</si>
  <si>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</si>
  <si>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</si>
  <si>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</si>
  <si>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</si>
  <si>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</si>
  <si>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</si>
  <si>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</si>
  <si>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</si>
  <si>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</si>
  <si>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</si>
  <si>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</si>
  <si>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</si>
  <si>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</si>
  <si>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</si>
  <si>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</si>
  <si>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</si>
  <si>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</si>
  <si>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</si>
  <si>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</si>
  <si>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</si>
  <si>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</si>
  <si>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</si>
  <si>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</si>
  <si>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</si>
  <si>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</si>
  <si>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</si>
  <si>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</si>
  <si>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</si>
  <si>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</si>
  <si>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</si>
  <si>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</si>
  <si>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</si>
  <si>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</si>
  <si>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</si>
  <si>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</si>
  <si>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</si>
  <si>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</si>
  <si>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</si>
  <si>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</si>
  <si>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</si>
  <si>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</si>
  <si>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</si>
  <si>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</si>
  <si>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</si>
  <si>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</si>
  <si>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</si>
  <si>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</si>
  <si>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</si>
  <si>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</si>
  <si>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</si>
  <si>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</si>
  <si>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</si>
  <si>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</si>
  <si>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</si>
  <si>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</si>
  <si>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</si>
  <si>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</si>
  <si>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</si>
  <si>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</si>
  <si>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</si>
  <si>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</si>
  <si>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</si>
  <si>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</si>
  <si>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</si>
  <si>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</si>
  <si>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</si>
  <si>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</si>
  <si>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</si>
  <si>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</si>
  <si>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</si>
  <si>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</si>
  <si>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</si>
  <si>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</si>
  <si>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</si>
  <si>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</si>
  <si>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</si>
  <si>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</si>
  <si>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</si>
  <si>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</si>
  <si>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</si>
  <si>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</si>
  <si>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</si>
  <si>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</si>
  <si>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</si>
  <si>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</si>
  <si>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</si>
  <si>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</si>
  <si>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</si>
  <si>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</si>
  <si>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</si>
  <si>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</si>
  <si>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</si>
  <si>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</si>
  <si>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</si>
  <si>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</si>
  <si>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</si>
  <si>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</si>
  <si>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</si>
  <si>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</si>
  <si>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</si>
  <si>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</si>
  <si>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</si>
  <si>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</si>
  <si>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</si>
  <si>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</si>
  <si>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</si>
  <si>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</si>
  <si>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</si>
  <si>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</si>
  <si>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</si>
  <si>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</si>
  <si>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</si>
  <si>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</si>
  <si>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</si>
  <si>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</si>
  <si>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</si>
  <si>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</si>
  <si>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</si>
  <si>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</si>
  <si>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</si>
  <si>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</si>
  <si>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</si>
  <si>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</si>
  <si>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</si>
  <si>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</si>
  <si>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</si>
  <si>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</si>
  <si>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</si>
  <si>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</si>
  <si>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</si>
  <si>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</si>
  <si>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</si>
  <si>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</si>
  <si>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</si>
  <si>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</si>
  <si>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</si>
  <si>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</si>
  <si>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</si>
  <si>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</si>
  <si>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</si>
  <si>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</si>
  <si>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</si>
  <si>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</si>
  <si>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</si>
  <si>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</si>
  <si>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</si>
  <si>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</si>
  <si>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</si>
  <si>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</si>
  <si>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</si>
  <si>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</si>
  <si>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</si>
  <si>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</si>
  <si>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</si>
  <si>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</si>
  <si>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</si>
  <si>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</si>
  <si>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</si>
  <si>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</si>
  <si>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</si>
  <si>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</si>
  <si>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</si>
  <si>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</si>
  <si>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</si>
  <si>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</si>
  <si>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</si>
  <si>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</si>
  <si>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</si>
  <si>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</si>
  <si>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</si>
  <si>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</si>
  <si>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</si>
  <si>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</si>
  <si>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</si>
  <si>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</si>
  <si>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</si>
  <si>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</si>
  <si>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</si>
  <si>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</si>
  <si>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</si>
  <si>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</si>
  <si>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</si>
  <si>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</si>
  <si>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</si>
  <si>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</si>
  <si>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</si>
  <si>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</si>
  <si>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</si>
  <si>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</si>
  <si>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</si>
  <si>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</si>
  <si>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</si>
  <si>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</si>
  <si>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</si>
  <si>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</si>
  <si>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</si>
  <si>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</si>
  <si>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</si>
  <si>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</si>
  <si>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</si>
  <si>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</si>
  <si>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</si>
  <si>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</si>
  <si>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</si>
  <si>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</si>
  <si>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</si>
  <si>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</si>
  <si>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</si>
  <si>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</si>
  <si>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</si>
  <si>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</si>
  <si>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</si>
  <si>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</si>
  <si>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</si>
  <si>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</si>
  <si>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</si>
  <si>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</si>
  <si>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</si>
  <si>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</si>
  <si>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</si>
  <si>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</si>
  <si>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</si>
  <si>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</si>
  <si>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</si>
  <si>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</si>
  <si>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</si>
  <si>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</si>
  <si>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</si>
  <si>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</si>
  <si>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</si>
  <si>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</si>
  <si>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</si>
  <si>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</si>
  <si>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</si>
  <si>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</si>
  <si>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</si>
  <si>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</si>
  <si>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</si>
  <si>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</si>
  <si>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</si>
  <si>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</si>
  <si>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</si>
  <si>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</si>
  <si>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</si>
  <si>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</si>
  <si>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</si>
  <si>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</si>
  <si>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</si>
  <si>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</si>
  <si>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</si>
  <si>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</si>
  <si>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</si>
  <si>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</si>
  <si>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</si>
  <si>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</si>
  <si>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</si>
  <si>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</si>
  <si>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</si>
  <si>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</si>
  <si>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</si>
  <si>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</si>
  <si>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</si>
  <si>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</si>
  <si>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</si>
  <si>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</si>
  <si>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</si>
  <si>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</si>
  <si>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</si>
  <si>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</si>
  <si>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</si>
  <si>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</si>
  <si>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</si>
  <si>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</si>
  <si>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</si>
  <si>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</si>
  <si>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</si>
  <si>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</si>
  <si>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</si>
  <si>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</si>
  <si>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</si>
  <si>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</si>
  <si>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</si>
  <si>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</si>
  <si>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</si>
  <si>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</si>
  <si>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</si>
  <si>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</si>
  <si>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</si>
  <si>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</si>
  <si>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</si>
  <si>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</si>
  <si>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</si>
  <si>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</si>
  <si>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</si>
  <si>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</si>
  <si>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</si>
  <si>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</si>
  <si>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</si>
  <si>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</si>
  <si>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</si>
  <si>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</si>
  <si>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</si>
  <si>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</si>
  <si>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</si>
  <si>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</si>
  <si>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</si>
  <si>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</si>
  <si>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</si>
  <si>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</si>
  <si>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</si>
  <si>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</si>
  <si>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</si>
  <si>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</si>
  <si>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</si>
  <si>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</si>
  <si>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</si>
  <si>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</si>
  <si>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</si>
  <si>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</si>
  <si>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</si>
  <si>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</si>
  <si>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</si>
  <si>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</si>
  <si>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</si>
  <si>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</si>
  <si>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</si>
  <si>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</si>
  <si>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</si>
  <si>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</si>
  <si>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</si>
  <si>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</si>
  <si>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</si>
  <si>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</si>
  <si>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</si>
  <si>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</si>
  <si>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</si>
  <si>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</si>
  <si>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</si>
  <si>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</si>
  <si>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</si>
  <si>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</si>
  <si>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</si>
  <si>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</si>
  <si>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</si>
  <si>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</si>
  <si>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</si>
  <si>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</si>
  <si>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</si>
  <si>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</si>
  <si>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</si>
  <si>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</si>
  <si>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</si>
  <si>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</si>
  <si>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</si>
  <si>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</si>
  <si>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</si>
  <si>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</si>
  <si>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</si>
  <si>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</si>
  <si>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</si>
  <si>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</si>
  <si>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</si>
  <si>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</si>
  <si>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</si>
  <si>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</si>
  <si>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</si>
  <si>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</si>
  <si>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</si>
  <si>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</si>
  <si>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</si>
  <si>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</si>
  <si>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</si>
  <si>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</si>
  <si>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</si>
  <si>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</si>
  <si>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</si>
  <si>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</si>
  <si>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</si>
  <si>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</si>
  <si>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</si>
  <si>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</si>
  <si>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</si>
  <si>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</si>
  <si>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</si>
  <si>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</si>
  <si>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</si>
  <si>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</si>
  <si>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</si>
  <si>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</si>
  <si>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</si>
  <si>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</si>
  <si>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</si>
  <si>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</si>
  <si>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</si>
  <si>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</si>
  <si>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</si>
  <si>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</si>
  <si>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</si>
  <si>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</si>
  <si>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</si>
  <si>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</si>
  <si>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</si>
  <si>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</si>
  <si>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</si>
  <si>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</si>
  <si>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</si>
  <si>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</si>
  <si>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</si>
  <si>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</si>
  <si>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</si>
  <si>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</si>
  <si>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</si>
  <si>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</si>
  <si>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</si>
  <si>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</si>
  <si>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</si>
  <si>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</si>
  <si>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</si>
  <si>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</si>
  <si>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</si>
  <si>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</si>
  <si>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</si>
  <si>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</si>
  <si>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</si>
  <si>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</si>
  <si>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</si>
  <si>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</si>
  <si>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</si>
  <si>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</si>
  <si>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</si>
  <si>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</si>
  <si>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</si>
  <si>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</si>
  <si>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</si>
  <si>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</si>
  <si>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</si>
  <si>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</si>
  <si>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</si>
  <si>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</si>
  <si>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</si>
  <si>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</si>
  <si>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</si>
  <si>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</si>
  <si>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</si>
  <si>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</si>
  <si>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</si>
  <si>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</si>
  <si>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</si>
  <si>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</si>
  <si>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</si>
  <si>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</si>
  <si>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</si>
  <si>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</si>
  <si>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</si>
  <si>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</si>
  <si>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</si>
  <si>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</si>
  <si>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</si>
  <si>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</si>
  <si>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</si>
  <si>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</si>
  <si>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</si>
  <si>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</si>
  <si>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</si>
  <si>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</si>
  <si>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</si>
  <si>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</si>
  <si>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</si>
  <si>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</si>
  <si>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</si>
  <si>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</si>
  <si>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</si>
  <si>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</si>
  <si>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</si>
  <si>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</si>
  <si>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</si>
  <si>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</si>
  <si>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</si>
  <si>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</si>
  <si>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</si>
  <si>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</si>
  <si>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</si>
  <si>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</si>
  <si>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</si>
  <si>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</si>
  <si>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</si>
  <si>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</si>
  <si>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</si>
  <si>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</si>
  <si>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</si>
  <si>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</si>
  <si>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</si>
  <si>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</si>
  <si>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</si>
  <si>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</si>
  <si>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</si>
  <si>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</si>
  <si>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</si>
  <si>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</si>
  <si>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</si>
  <si>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</si>
  <si>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</si>
  <si>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</si>
  <si>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</si>
  <si>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</si>
  <si>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</si>
  <si>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</si>
  <si>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</si>
  <si>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</si>
  <si>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</si>
  <si>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</si>
  <si>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</si>
  <si>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</si>
  <si>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</si>
  <si>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</si>
  <si>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</si>
  <si>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</si>
  <si>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</si>
  <si>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</si>
  <si>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</si>
  <si>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</si>
  <si>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</si>
  <si>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</si>
  <si>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</si>
  <si>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</si>
  <si>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</si>
  <si>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</si>
  <si>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</si>
  <si>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</si>
  <si>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</si>
  <si>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</si>
  <si>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</si>
  <si>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</si>
  <si>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</si>
  <si>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</si>
  <si>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</si>
  <si>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</si>
  <si>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</si>
  <si>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</si>
  <si>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</si>
  <si>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</si>
  <si>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</si>
  <si>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</si>
  <si>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</si>
  <si>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</si>
  <si>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</si>
  <si>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</si>
  <si>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</si>
  <si>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</si>
  <si>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</si>
  <si>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</si>
  <si>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</si>
  <si>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</si>
  <si>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</si>
  <si>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</si>
  <si>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</si>
  <si>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</si>
  <si>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</si>
  <si>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</si>
  <si>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</si>
  <si>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</si>
  <si>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</si>
  <si>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</si>
  <si>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</si>
  <si>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</si>
  <si>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</si>
  <si>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</si>
  <si>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</si>
  <si>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</si>
  <si>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</si>
  <si>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</si>
  <si>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</si>
  <si>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</si>
  <si>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</si>
  <si>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</si>
  <si>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</si>
  <si>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</si>
  <si>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</si>
  <si>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</si>
  <si>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</si>
  <si>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</si>
  <si>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</si>
  <si>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</si>
  <si>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</si>
  <si>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</si>
  <si>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</si>
  <si>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</si>
  <si>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</si>
  <si>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</si>
  <si>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</si>
  <si>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</si>
  <si>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</si>
  <si>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</si>
  <si>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</si>
  <si>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</si>
  <si>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</si>
  <si>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</si>
  <si>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</si>
  <si>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</si>
  <si>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</si>
  <si>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</si>
  <si>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</si>
  <si>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</si>
  <si>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</si>
  <si>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</si>
  <si>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</si>
  <si>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</si>
  <si>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</si>
  <si>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</si>
  <si>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</si>
  <si>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</si>
  <si>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</si>
  <si>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</si>
  <si>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</si>
  <si>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</si>
  <si>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</si>
  <si>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</si>
  <si>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</si>
  <si>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</si>
  <si>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</si>
  <si>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</si>
  <si>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</si>
  <si>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</si>
  <si>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</si>
  <si>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</si>
  <si>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</si>
  <si>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</si>
  <si>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</si>
  <si>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</si>
  <si>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</si>
  <si>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</si>
  <si>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</si>
  <si>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</si>
  <si>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</si>
  <si>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</si>
  <si>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</si>
  <si>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</si>
  <si>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</si>
  <si>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</si>
  <si>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</si>
  <si>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</si>
  <si>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</si>
  <si>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</si>
  <si>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</si>
  <si>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</si>
  <si>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</si>
  <si>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</si>
  <si>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</si>
  <si>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</si>
  <si>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</si>
  <si>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</si>
  <si>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</si>
  <si>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</si>
  <si>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</si>
  <si>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</si>
  <si>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</si>
  <si>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</si>
  <si>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</si>
  <si>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</si>
  <si>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</si>
  <si>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</si>
  <si>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</si>
  <si>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</si>
  <si>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</si>
  <si>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</si>
  <si>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</si>
  <si>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</si>
  <si>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</si>
  <si>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</si>
  <si>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</si>
  <si>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</si>
  <si>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</si>
  <si>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</si>
  <si>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</si>
  <si>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</si>
  <si>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</si>
  <si>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</si>
  <si>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</si>
  <si>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</si>
  <si>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</si>
  <si>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</si>
  <si>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</si>
  <si>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</si>
  <si>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</si>
  <si>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</si>
  <si>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</si>
  <si>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</si>
  <si>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</si>
  <si>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</si>
  <si>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</si>
  <si>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</si>
  <si>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</si>
  <si>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</si>
  <si>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</si>
  <si>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</si>
  <si>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</si>
  <si>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</si>
  <si>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</si>
  <si>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</si>
  <si>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</si>
  <si>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</si>
  <si>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</si>
  <si>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</si>
  <si>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</si>
  <si>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</si>
  <si>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</si>
  <si>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</si>
  <si>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</si>
  <si>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</si>
  <si>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</si>
  <si>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</si>
  <si>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</si>
  <si>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</si>
  <si>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</si>
  <si>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</si>
  <si>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</si>
  <si>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</si>
  <si>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</si>
  <si>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</si>
  <si>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</si>
  <si>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</si>
  <si>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</si>
  <si>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</si>
  <si>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</si>
  <si>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</si>
  <si>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</si>
  <si>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</si>
  <si>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</si>
  <si>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</si>
  <si>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</si>
  <si>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</si>
  <si>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</si>
  <si>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</si>
  <si>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</si>
  <si>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</si>
  <si>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</si>
  <si>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</si>
  <si>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</si>
  <si>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</si>
  <si>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</si>
  <si>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</si>
  <si>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</si>
  <si>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</si>
  <si>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</si>
  <si>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</si>
  <si>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</si>
  <si>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</si>
  <si>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</si>
  <si>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</si>
  <si>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</si>
  <si>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</si>
  <si>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</si>
  <si>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</si>
  <si>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</si>
  <si>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</si>
  <si>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</si>
  <si>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</si>
  <si>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</si>
  <si>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</si>
  <si>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</si>
  <si>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</si>
  <si>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</si>
  <si>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</si>
  <si>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</si>
  <si>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</si>
  <si>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</si>
  <si>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</si>
  <si>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</si>
  <si>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</si>
  <si>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</si>
  <si>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</si>
  <si>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</si>
  <si>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</si>
  <si>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</si>
  <si>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</si>
  <si>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</si>
  <si>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</si>
  <si>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</si>
  <si>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</si>
  <si>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</si>
  <si>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</si>
  <si>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</si>
  <si>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</si>
  <si>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</si>
  <si>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</si>
  <si>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</si>
  <si>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</si>
  <si>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</si>
  <si>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</si>
  <si>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</si>
  <si>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</si>
  <si>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</si>
  <si>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</si>
  <si>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</si>
  <si>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</si>
  <si>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</si>
  <si>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</si>
  <si>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</si>
  <si>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</si>
  <si>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</si>
  <si>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</si>
  <si>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</si>
  <si>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</si>
  <si>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</si>
  <si>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</si>
  <si>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</si>
  <si>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</si>
  <si>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</si>
  <si>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</si>
  <si>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</si>
  <si>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</si>
  <si>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</si>
  <si>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</si>
  <si>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</si>
  <si>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</si>
  <si>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</si>
  <si>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</si>
  <si>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</si>
  <si>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</si>
  <si>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</si>
  <si>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</si>
  <si>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</si>
  <si>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</si>
  <si>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</si>
  <si>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</si>
  <si>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</si>
  <si>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</si>
  <si>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</si>
  <si>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</si>
  <si>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</si>
  <si>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</si>
  <si>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</si>
  <si>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</si>
  <si>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</si>
  <si>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</si>
  <si>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</si>
  <si>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</si>
  <si>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</si>
  <si>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</si>
  <si>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</si>
  <si>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</si>
  <si>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</si>
  <si>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</si>
  <si>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</si>
  <si>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</si>
  <si>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</si>
  <si>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</si>
  <si>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</si>
  <si>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</si>
  <si>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</si>
  <si>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</si>
  <si>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</si>
  <si>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</si>
  <si>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</si>
  <si>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</si>
  <si>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</si>
  <si>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</si>
  <si>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</si>
  <si>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</si>
  <si>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</si>
  <si>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</si>
  <si>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</si>
  <si>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</si>
  <si>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</si>
  <si>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</si>
  <si>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</si>
  <si>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</si>
  <si>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</si>
  <si>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</si>
  <si>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</si>
  <si>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</si>
  <si>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</si>
  <si>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</si>
  <si>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</si>
  <si>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</si>
  <si>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</si>
  <si>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</si>
  <si>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</si>
  <si>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</si>
  <si>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</si>
  <si>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</si>
  <si>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</si>
  <si>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</si>
  <si>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</si>
  <si>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</si>
  <si>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</si>
  <si>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</si>
  <si>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</si>
  <si>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</si>
  <si>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</si>
  <si>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</si>
  <si>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</si>
  <si>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</si>
  <si>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</si>
  <si>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</si>
  <si>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</si>
  <si>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</si>
  <si>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</si>
  <si>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</si>
  <si>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</si>
  <si>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</si>
  <si>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</si>
  <si>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</si>
  <si>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</si>
  <si>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</si>
  <si>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</si>
  <si>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</si>
  <si>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</si>
  <si>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</si>
  <si>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</si>
  <si>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</si>
  <si>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</si>
  <si>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</si>
  <si>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</si>
  <si>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</si>
  <si>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</si>
  <si>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</si>
  <si>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</si>
  <si>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</si>
  <si>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</si>
  <si>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</si>
  <si>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</si>
  <si>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</si>
  <si>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</si>
  <si>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</si>
  <si>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</si>
  <si>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</si>
  <si>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</si>
  <si>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</si>
  <si>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</si>
  <si>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</si>
  <si>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</si>
  <si>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</si>
  <si>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</si>
  <si>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</si>
  <si>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</si>
  <si>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</si>
  <si>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</si>
  <si>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</si>
  <si>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</si>
  <si>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</si>
  <si>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</si>
  <si>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</si>
  <si>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</si>
  <si>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</si>
  <si>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</si>
  <si>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</si>
  <si>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</si>
  <si>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</si>
  <si>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</si>
  <si>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</si>
  <si>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</si>
  <si>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</si>
  <si>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</si>
  <si>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</si>
  <si>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</si>
  <si>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</si>
  <si>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</si>
  <si>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</si>
  <si>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</si>
  <si>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</si>
  <si>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</si>
  <si>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</si>
  <si>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</si>
  <si>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</si>
  <si>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</si>
  <si>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</si>
  <si>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</si>
  <si>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</si>
  <si>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</si>
  <si>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</si>
  <si>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</si>
  <si>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</si>
  <si>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</si>
  <si>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</si>
  <si>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</si>
  <si>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</si>
  <si>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</si>
  <si>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</si>
  <si>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</si>
  <si>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</si>
  <si>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</si>
  <si>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</si>
  <si>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</si>
  <si>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</si>
  <si>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</si>
  <si>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</si>
  <si>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</si>
  <si>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</si>
  <si>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</si>
  <si>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</si>
  <si>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</si>
  <si>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</si>
  <si>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</si>
  <si>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</si>
  <si>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</si>
  <si>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</si>
  <si>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</si>
  <si>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</si>
  <si>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</si>
  <si>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</si>
  <si>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</si>
  <si>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</si>
  <si>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</si>
  <si>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</si>
  <si>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</si>
  <si>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</si>
  <si>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</si>
  <si>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</si>
  <si>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</si>
  <si>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</si>
  <si>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</si>
  <si>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</si>
  <si>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</si>
  <si>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</si>
  <si>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</si>
  <si>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</si>
  <si>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</si>
  <si>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</si>
  <si>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</si>
  <si>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</si>
  <si>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</si>
  <si>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</si>
  <si>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</si>
  <si>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</si>
  <si>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</si>
  <si>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</si>
  <si>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</si>
  <si>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</si>
  <si>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</si>
  <si>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</si>
  <si>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</si>
  <si>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</si>
  <si>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</si>
  <si>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</si>
  <si>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</si>
  <si>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</si>
  <si>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</si>
  <si>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</si>
  <si>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</si>
  <si>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</si>
  <si>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</si>
  <si>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</si>
  <si>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</si>
  <si>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</si>
  <si>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</si>
  <si>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</si>
  <si>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 xml:space="preserve">Average Donation </t>
  </si>
  <si>
    <t>Parent Category</t>
  </si>
  <si>
    <t>Sub-Category</t>
  </si>
  <si>
    <t>Row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</si>
  <si>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</si>
  <si>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</si>
  <si>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</si>
  <si>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</si>
  <si>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</si>
  <si>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</si>
  <si>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</si>
  <si>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</si>
  <si>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</si>
  <si>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</si>
  <si>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</si>
  <si>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</si>
  <si>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</si>
  <si>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</si>
  <si>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</si>
  <si>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</si>
  <si>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</si>
  <si>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</si>
  <si>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</si>
  <si>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</si>
  <si>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</si>
  <si>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</si>
  <si>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</si>
  <si>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</si>
  <si>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(blank)</t>
  </si>
  <si>
    <t>Grand Total</t>
  </si>
  <si>
    <t>film &amp; video</t>
  </si>
  <si>
    <t>journalism</t>
  </si>
  <si>
    <t>music</t>
  </si>
  <si>
    <t>publishing</t>
  </si>
  <si>
    <t>food</t>
  </si>
  <si>
    <t>games</t>
  </si>
  <si>
    <t>photography</t>
  </si>
  <si>
    <t>theater</t>
  </si>
  <si>
    <t>technology</t>
  </si>
  <si>
    <t>Column Labels</t>
  </si>
  <si>
    <t>Count of outcome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</si>
  <si>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</si>
  <si>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</si>
  <si>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</si>
  <si>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</si>
  <si>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</si>
  <si>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</si>
  <si>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</si>
  <si>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</si>
  <si>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</si>
  <si>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</si>
  <si>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</si>
  <si>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</si>
  <si>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</si>
  <si>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</si>
  <si>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</si>
  <si>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</si>
  <si>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</si>
  <si>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</si>
  <si>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</si>
  <si>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&gt; or = to 50000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</si>
  <si>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</si>
  <si>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</si>
  <si>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</si>
  <si>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</si>
  <si>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</si>
  <si>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</si>
  <si>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</si>
  <si>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</si>
  <si>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</si>
  <si>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</si>
  <si>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</si>
  <si>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</si>
  <si>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</si>
  <si>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</si>
  <si>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</si>
  <si>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Column1</t>
  </si>
  <si>
    <t>Total</t>
  </si>
  <si>
    <t>backers count</t>
  </si>
  <si>
    <t>outcome2</t>
  </si>
  <si>
    <t>backers count2</t>
  </si>
  <si>
    <t>the mean number of backers</t>
  </si>
  <si>
    <t>Successful</t>
  </si>
  <si>
    <t>Failed</t>
  </si>
  <si>
    <t>the median number of backers</t>
  </si>
  <si>
    <t>the minimum number of backers</t>
  </si>
  <si>
    <t>the maximum number of backers</t>
  </si>
  <si>
    <t>the variance of the number of backers</t>
  </si>
  <si>
    <t>standard deviation of the number of backers</t>
  </si>
  <si>
    <t>looking at the numbers the median is better summarization of the data because the number didn’t get influcened by the extemely large or small backer count</t>
  </si>
  <si>
    <t xml:space="preserve">the successful data has more variability </t>
  </si>
  <si>
    <t xml:space="preserve">make sense because the value is higher and less consistent than the failed 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</si>
</sst>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16" fillId="0" borderId="0" xfId="42" applyNumberFormat="1" applyFont="1" applyAlignment="1">
      <alignment horizontal="center"/>
    </xf>
    <xf numFmtId="2" fontId="0" fillId="0" borderId="0" xfId="42" applyNumberFormat="1" applyFont="1"/>
    <xf numFmtId="0" fontId="0" fillId="0" borderId="0" xfId="0" applyNumberFormat="1"/>
    <xf numFmtId="14" fontId="18" fillId="0" borderId="0" xfId="0" applyNumberFormat="1" applyFont="1"/>
    <xf numFmtId="0" fontId="19" fillId="0" borderId="0" xfId="0" applyFont="1"/>
    <xf numFmtId="0" fontId="21" fillId="0" borderId="0" xfId="0" applyFont="1"/>
    <xf numFmtId="0" fontId="22" fillId="0" borderId="0" xfId="0" applyFont="1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gradientFill degree="90">
          <stop position="0">
            <color rgb="FF0070C0"/>
          </stop>
          <stop position="1">
            <color theme="8" tint="0.59999389629810485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gradientFill degree="90">
          <stop position="0">
            <color rgb="FF0070C0"/>
          </stop>
          <stop position="1">
            <color theme="8" tint="0.59999389629810485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gradientFill degree="90">
          <stop position="0">
            <color rgb="FF0070C0"/>
          </stop>
          <stop position="1">
            <color theme="8" tint="0.59999389629810485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gradientFill degree="90">
          <stop position="0">
            <color rgb="FF0070C0"/>
          </stop>
          <stop position="1">
            <color theme="8" tint="0.59999389629810485"/>
          </stop>
        </gradient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D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 or =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6-4980-B8B7-64CFB6C448AC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 or =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6-4980-B8B7-64CFB6C448AC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 or =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E6-4980-B8B7-64CFB6C448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44513296"/>
        <c:axId val="444512336"/>
      </c:lineChart>
      <c:catAx>
        <c:axId val="44451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12336"/>
        <c:crosses val="autoZero"/>
        <c:auto val="1"/>
        <c:lblAlgn val="ctr"/>
        <c:lblOffset val="100"/>
        <c:noMultiLvlLbl val="0"/>
      </c:catAx>
      <c:valAx>
        <c:axId val="4445123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4451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 Table 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D-4F6D-BB74-278BF7EF48EC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FD-4F6D-BB74-278BF7EF48EC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FD-4F6D-BB74-278BF7EF48EC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FD-4F6D-BB74-278BF7EF4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3387152"/>
        <c:axId val="2023387632"/>
      </c:barChart>
      <c:catAx>
        <c:axId val="202338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387632"/>
        <c:crosses val="autoZero"/>
        <c:auto val="1"/>
        <c:lblAlgn val="ctr"/>
        <c:lblOffset val="100"/>
        <c:noMultiLvlLbl val="0"/>
      </c:catAx>
      <c:valAx>
        <c:axId val="202338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38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 Table 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 2'!$B$5:$B$30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D-418E-AF9C-5B66E3443484}"/>
            </c:ext>
          </c:extLst>
        </c:ser>
        <c:ser>
          <c:idx val="1"/>
          <c:order val="1"/>
          <c:tx>
            <c:strRef>
              <c:f>'Pivot Table 2'!$C$3:$C$4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 2'!$C$5:$C$30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D-418E-AF9C-5B66E3443484}"/>
            </c:ext>
          </c:extLst>
        </c:ser>
        <c:ser>
          <c:idx val="2"/>
          <c:order val="2"/>
          <c:tx>
            <c:strRef>
              <c:f>'Pivot Table 2'!$D$3:$D$4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 2'!$D$5:$D$30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7D-418E-AF9C-5B66E3443484}"/>
            </c:ext>
          </c:extLst>
        </c:ser>
        <c:ser>
          <c:idx val="3"/>
          <c:order val="3"/>
          <c:tx>
            <c:strRef>
              <c:f>'Pivot Table 2'!$E$3:$E$4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 2'!$E$5:$E$30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7D-418E-AF9C-5B66E3443484}"/>
            </c:ext>
          </c:extLst>
        </c:ser>
        <c:ser>
          <c:idx val="4"/>
          <c:order val="4"/>
          <c:tx>
            <c:strRef>
              <c:f>'Pivot Table 2'!$F$3:$F$4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2'!$A$5:$A$30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 2'!$F$5:$F$30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357D-418E-AF9C-5B66E3443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7761392"/>
        <c:axId val="337761872"/>
      </c:barChart>
      <c:catAx>
        <c:axId val="33776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61872"/>
        <c:crosses val="autoZero"/>
        <c:auto val="1"/>
        <c:lblAlgn val="ctr"/>
        <c:lblOffset val="100"/>
        <c:noMultiLvlLbl val="0"/>
      </c:catAx>
      <c:valAx>
        <c:axId val="33776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6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 Table 3!PivotTable8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E0-4B60-ABCE-22ED8D1F55BE}"/>
            </c:ext>
          </c:extLst>
        </c:ser>
        <c:ser>
          <c:idx val="1"/>
          <c:order val="1"/>
          <c:tx>
            <c:strRef>
              <c:f>'Pivot Table 3'!$C$5:$C$6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E0-4B60-ABCE-22ED8D1F55BE}"/>
            </c:ext>
          </c:extLst>
        </c:ser>
        <c:ser>
          <c:idx val="2"/>
          <c:order val="2"/>
          <c:tx>
            <c:strRef>
              <c:f>'Pivot Table 3'!$D$5:$D$6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E0-4B60-ABCE-22ED8D1F5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454656"/>
        <c:axId val="435455136"/>
      </c:lineChart>
      <c:catAx>
        <c:axId val="43545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55136"/>
        <c:crosses val="autoZero"/>
        <c:auto val="1"/>
        <c:lblAlgn val="ctr"/>
        <c:lblOffset val="100"/>
        <c:noMultiLvlLbl val="0"/>
      </c:catAx>
      <c:valAx>
        <c:axId val="43545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5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13</xdr:row>
      <xdr:rowOff>171450</xdr:rowOff>
    </xdr:from>
    <xdr:to>
      <xdr:col>6</xdr:col>
      <xdr:colOff>1339850</xdr:colOff>
      <xdr:row>32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80AD7C-804D-EBE5-9EB3-E7253F6D9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185737</xdr:colOff>
      <xdr:row>1</xdr:row>
      <xdr:rowOff>190500</xdr:rowOff>
    </xdr:from>
    <xdr:to>
      <xdr:col>18</xdr:col>
      <xdr:colOff>257175</xdr:colOff>
      <xdr:row>20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CC96AA-863F-B6E1-3C10-145D0EE61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452436</xdr:colOff>
      <xdr:row>2</xdr:row>
      <xdr:rowOff>9525</xdr:rowOff>
    </xdr:from>
    <xdr:to>
      <xdr:col>19</xdr:col>
      <xdr:colOff>533400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379B35-27C4-E459-9991-BA57547F3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519112</xdr:colOff>
      <xdr:row>1</xdr:row>
      <xdr:rowOff>66675</xdr:rowOff>
    </xdr:from>
    <xdr:to>
      <xdr:col>11</xdr:col>
      <xdr:colOff>95250</xdr:colOff>
      <xdr:row>21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080128-F967-251D-994C-092B311A6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pawadee Naiyakhun" refreshedDate="45108.393806018517" createdVersion="8" refreshedVersion="8" minRefreshableVersion="3" recordCount="1000" xr:uid="{74EB5E65-ED1A-406F-8074-5E142BD41219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2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Average Donation " numFmtId="2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pawadee Naiyakhun" refreshedDate="45110.547971064814" createdVersion="8" refreshedVersion="8" minRefreshableVersion="3" recordCount="1001" xr:uid="{978E528A-353B-4445-A197-9C88B8FB7B4A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2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Average Donation " numFmtId="0">
      <sharedItems containsBlank="1" containsMixedTypes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 Conversion)" numFmtId="0" databaseField="0">
      <fieldGroup base="11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1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1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x v="0"/>
    <s v="CAD"/>
    <n v="1448690400"/>
    <n v="1450159200"/>
    <b v="0"/>
    <b v="0"/>
    <s v="food/food trucks"/>
    <n v="0"/>
    <x v="0"/>
    <s v="food trucks"/>
  </r>
  <r>
    <n v="1"/>
    <s v="Odom Inc"/>
    <s v="Managed bottom-line architecture"/>
    <n v="1400"/>
    <n v="14560"/>
    <n v="1040"/>
    <x v="1"/>
    <n v="158"/>
    <x v="1"/>
    <s v="USD"/>
    <n v="1408424400"/>
    <n v="1408597200"/>
    <b v="0"/>
    <b v="1"/>
    <s v="music/rock"/>
    <n v="92.151898734177209"/>
    <x v="1"/>
    <s v="rock"/>
  </r>
  <r>
    <n v="2"/>
    <s v="Melton, Robinson and Fritz"/>
    <s v="Function-based leadingedge pricing structure"/>
    <n v="108400"/>
    <n v="142523"/>
    <n v="131"/>
    <x v="1"/>
    <n v="1425"/>
    <x v="2"/>
    <s v="AUD"/>
    <n v="1384668000"/>
    <n v="1384840800"/>
    <b v="0"/>
    <b v="0"/>
    <s v="technology/web"/>
    <n v="100.01614035087719"/>
    <x v="2"/>
    <s v="web"/>
  </r>
  <r>
    <n v="3"/>
    <s v="Mcdonald, Gonzalez and Ross"/>
    <s v="Vision-oriented fresh-thinking conglomeration"/>
    <n v="4200"/>
    <n v="2477"/>
    <n v="59"/>
    <x v="0"/>
    <n v="24"/>
    <x v="1"/>
    <s v="USD"/>
    <n v="1565499600"/>
    <n v="1568955600"/>
    <b v="0"/>
    <b v="0"/>
    <s v="music/rock"/>
    <n v="103.20833333333333"/>
    <x v="1"/>
    <s v="rock"/>
  </r>
  <r>
    <n v="4"/>
    <s v="Larson-Little"/>
    <s v="Proactive foreground core"/>
    <n v="7600"/>
    <n v="5265"/>
    <n v="69"/>
    <x v="0"/>
    <n v="53"/>
    <x v="1"/>
    <s v="USD"/>
    <n v="1547964000"/>
    <n v="1548309600"/>
    <b v="0"/>
    <b v="0"/>
    <s v="theater/plays"/>
    <n v="99.339622641509436"/>
    <x v="3"/>
    <s v="plays"/>
  </r>
  <r>
    <n v="5"/>
    <s v="Harris Group"/>
    <s v="Open-source optimizing database"/>
    <n v="7600"/>
    <n v="13195"/>
    <n v="174"/>
    <x v="1"/>
    <n v="174"/>
    <x v="3"/>
    <s v="DKK"/>
    <n v="1346130000"/>
    <n v="1347080400"/>
    <b v="0"/>
    <b v="0"/>
    <s v="theater/plays"/>
    <n v="75.833333333333329"/>
    <x v="3"/>
    <s v="plays"/>
  </r>
  <r>
    <n v="6"/>
    <s v="Ortiz, Coleman and Mitchell"/>
    <s v="Operative upward-trending algorithm"/>
    <n v="5200"/>
    <n v="1090"/>
    <n v="21"/>
    <x v="0"/>
    <n v="18"/>
    <x v="4"/>
    <s v="GBP"/>
    <n v="1505278800"/>
    <n v="1505365200"/>
    <b v="0"/>
    <b v="0"/>
    <s v="film &amp; video/documentary"/>
    <n v="60.555555555555557"/>
    <x v="4"/>
    <s v="documentary"/>
  </r>
  <r>
    <n v="7"/>
    <s v="Carter-Guzman"/>
    <s v="Centralized cohesive challenge"/>
    <n v="4500"/>
    <n v="14741"/>
    <n v="328"/>
    <x v="1"/>
    <n v="227"/>
    <x v="3"/>
    <s v="DKK"/>
    <n v="1439442000"/>
    <n v="1439614800"/>
    <b v="0"/>
    <b v="0"/>
    <s v="theater/plays"/>
    <n v="64.93832599118943"/>
    <x v="3"/>
    <s v="plays"/>
  </r>
  <r>
    <n v="8"/>
    <s v="Nunez-Richards"/>
    <s v="Exclusive attitude-oriented intranet"/>
    <n v="110100"/>
    <n v="21946"/>
    <n v="20"/>
    <x v="2"/>
    <n v="708"/>
    <x v="3"/>
    <s v="DKK"/>
    <n v="1281330000"/>
    <n v="1281502800"/>
    <b v="0"/>
    <b v="0"/>
    <s v="theater/plays"/>
    <n v="30.997175141242938"/>
    <x v="3"/>
    <s v="plays"/>
  </r>
  <r>
    <n v="9"/>
    <s v="Rangel, Holt and Jones"/>
    <s v="Open-source fresh-thinking model"/>
    <n v="6200"/>
    <n v="3208"/>
    <n v="52"/>
    <x v="0"/>
    <n v="44"/>
    <x v="1"/>
    <s v="USD"/>
    <n v="1379566800"/>
    <n v="1383804000"/>
    <b v="0"/>
    <b v="0"/>
    <s v="music/electric music"/>
    <n v="72.909090909090907"/>
    <x v="1"/>
    <s v="electric music"/>
  </r>
  <r>
    <n v="10"/>
    <s v="Green Ltd"/>
    <s v="Monitored empowering installation"/>
    <n v="5200"/>
    <n v="13838"/>
    <n v="266"/>
    <x v="1"/>
    <n v="220"/>
    <x v="1"/>
    <s v="USD"/>
    <n v="1281762000"/>
    <n v="1285909200"/>
    <b v="0"/>
    <b v="0"/>
    <s v="film &amp; video/drama"/>
    <n v="62.9"/>
    <x v="4"/>
    <s v="drama"/>
  </r>
  <r>
    <n v="11"/>
    <s v="Perez, Johnson and Gardner"/>
    <s v="Grass-roots zero administration system engine"/>
    <n v="6300"/>
    <n v="3030"/>
    <n v="48"/>
    <x v="0"/>
    <n v="27"/>
    <x v="1"/>
    <s v="USD"/>
    <n v="1285045200"/>
    <n v="1285563600"/>
    <b v="0"/>
    <b v="1"/>
    <s v="theater/plays"/>
    <n v="112.22222222222223"/>
    <x v="3"/>
    <s v="plays"/>
  </r>
  <r>
    <n v="12"/>
    <s v="Kim Ltd"/>
    <s v="Assimilated hybrid intranet"/>
    <n v="6300"/>
    <n v="5629"/>
    <n v="89"/>
    <x v="0"/>
    <n v="55"/>
    <x v="1"/>
    <s v="USD"/>
    <n v="1571720400"/>
    <n v="1572411600"/>
    <b v="0"/>
    <b v="0"/>
    <s v="film &amp; video/drama"/>
    <n v="102.34545454545454"/>
    <x v="4"/>
    <s v="drama"/>
  </r>
  <r>
    <n v="13"/>
    <s v="Walker, Taylor and Coleman"/>
    <s v="Multi-tiered directional open architecture"/>
    <n v="4200"/>
    <n v="10295"/>
    <n v="245"/>
    <x v="1"/>
    <n v="98"/>
    <x v="1"/>
    <s v="USD"/>
    <n v="1465621200"/>
    <n v="1466658000"/>
    <b v="0"/>
    <b v="0"/>
    <s v="music/indie rock"/>
    <n v="105.05102040816327"/>
    <x v="1"/>
    <s v="indie rock"/>
  </r>
  <r>
    <n v="14"/>
    <s v="Rodriguez, Rose and Stewart"/>
    <s v="Cloned directional synergy"/>
    <n v="28200"/>
    <n v="18829"/>
    <n v="67"/>
    <x v="0"/>
    <n v="200"/>
    <x v="1"/>
    <s v="USD"/>
    <n v="1331013600"/>
    <n v="1333342800"/>
    <b v="0"/>
    <b v="0"/>
    <s v="music/indie rock"/>
    <n v="94.144999999999996"/>
    <x v="1"/>
    <s v="indie rock"/>
  </r>
  <r>
    <n v="15"/>
    <s v="Wright, Hunt and Rowe"/>
    <s v="Extended eco-centric pricing structure"/>
    <n v="81200"/>
    <n v="38414"/>
    <n v="47"/>
    <x v="0"/>
    <n v="452"/>
    <x v="1"/>
    <s v="USD"/>
    <n v="1575957600"/>
    <n v="1576303200"/>
    <b v="0"/>
    <b v="0"/>
    <s v="technology/wearables"/>
    <n v="84.986725663716811"/>
    <x v="2"/>
    <s v="wearables"/>
  </r>
  <r>
    <n v="16"/>
    <s v="Hines Inc"/>
    <s v="Cross-platform systemic adapter"/>
    <n v="1700"/>
    <n v="11041"/>
    <n v="649"/>
    <x v="1"/>
    <n v="100"/>
    <x v="1"/>
    <s v="USD"/>
    <n v="1390370400"/>
    <n v="1392271200"/>
    <b v="0"/>
    <b v="0"/>
    <s v="publishing/nonfiction"/>
    <n v="110.41"/>
    <x v="5"/>
    <s v="nonfiction"/>
  </r>
  <r>
    <n v="17"/>
    <s v="Cochran-Nguyen"/>
    <s v="Seamless 4thgeneration methodology"/>
    <n v="84600"/>
    <n v="134845"/>
    <n v="159"/>
    <x v="1"/>
    <n v="1249"/>
    <x v="1"/>
    <s v="USD"/>
    <n v="1294812000"/>
    <n v="1294898400"/>
    <b v="0"/>
    <b v="0"/>
    <s v="film &amp; video/animation"/>
    <n v="107.96236989591674"/>
    <x v="4"/>
    <s v="animation"/>
  </r>
  <r>
    <n v="18"/>
    <s v="Johnson-Gould"/>
    <s v="Exclusive needs-based adapter"/>
    <n v="9100"/>
    <n v="6089"/>
    <n v="67"/>
    <x v="3"/>
    <n v="135"/>
    <x v="1"/>
    <s v="USD"/>
    <n v="1536382800"/>
    <n v="1537074000"/>
    <b v="0"/>
    <b v="0"/>
    <s v="theater/plays"/>
    <n v="45.103703703703701"/>
    <x v="3"/>
    <s v="plays"/>
  </r>
  <r>
    <n v="19"/>
    <s v="Perez-Hess"/>
    <s v="Down-sized cohesive archive"/>
    <n v="62500"/>
    <n v="30331"/>
    <n v="49"/>
    <x v="0"/>
    <n v="674"/>
    <x v="1"/>
    <s v="USD"/>
    <n v="1551679200"/>
    <n v="1553490000"/>
    <b v="0"/>
    <b v="1"/>
    <s v="theater/plays"/>
    <n v="45.001483679525222"/>
    <x v="3"/>
    <s v="plays"/>
  </r>
  <r>
    <n v="20"/>
    <s v="Reeves, Thompson and Richardson"/>
    <s v="Proactive composite alliance"/>
    <n v="131800"/>
    <n v="147936"/>
    <n v="112"/>
    <x v="1"/>
    <n v="1396"/>
    <x v="1"/>
    <s v="USD"/>
    <n v="1406523600"/>
    <n v="1406523600"/>
    <b v="0"/>
    <b v="0"/>
    <s v="film &amp; video/drama"/>
    <n v="105.97134670487107"/>
    <x v="4"/>
    <s v="drama"/>
  </r>
  <r>
    <n v="21"/>
    <s v="Simmons-Reynolds"/>
    <s v="Re-engineered intangible definition"/>
    <n v="94000"/>
    <n v="38533"/>
    <n v="41"/>
    <x v="0"/>
    <n v="558"/>
    <x v="1"/>
    <s v="USD"/>
    <n v="1313384400"/>
    <n v="1316322000"/>
    <b v="0"/>
    <b v="0"/>
    <s v="theater/plays"/>
    <n v="69.055555555555557"/>
    <x v="3"/>
    <s v="plays"/>
  </r>
  <r>
    <n v="22"/>
    <s v="Collier Inc"/>
    <s v="Enhanced dynamic definition"/>
    <n v="59100"/>
    <n v="75690"/>
    <n v="128"/>
    <x v="1"/>
    <n v="890"/>
    <x v="1"/>
    <s v="USD"/>
    <n v="1522731600"/>
    <n v="1524027600"/>
    <b v="0"/>
    <b v="0"/>
    <s v="theater/plays"/>
    <n v="85.044943820224717"/>
    <x v="3"/>
    <s v="plays"/>
  </r>
  <r>
    <n v="23"/>
    <s v="Gray-Jenkins"/>
    <s v="Devolved next generation adapter"/>
    <n v="4500"/>
    <n v="14942"/>
    <n v="332"/>
    <x v="1"/>
    <n v="142"/>
    <x v="4"/>
    <s v="GBP"/>
    <n v="1550124000"/>
    <n v="1554699600"/>
    <b v="0"/>
    <b v="0"/>
    <s v="film &amp; video/documentary"/>
    <n v="105.22535211267606"/>
    <x v="4"/>
    <s v="documentary"/>
  </r>
  <r>
    <n v="24"/>
    <s v="Scott, Wilson and Martin"/>
    <s v="Cross-platform intermediate frame"/>
    <n v="92400"/>
    <n v="104257"/>
    <n v="113"/>
    <x v="1"/>
    <n v="2673"/>
    <x v="1"/>
    <s v="USD"/>
    <n v="1403326800"/>
    <n v="1403499600"/>
    <b v="0"/>
    <b v="0"/>
    <s v="technology/wearables"/>
    <n v="39.003741114852225"/>
    <x v="2"/>
    <s v="wearables"/>
  </r>
  <r>
    <n v="25"/>
    <s v="Caldwell, Velazquez and Wilson"/>
    <s v="Monitored impactful analyzer"/>
    <n v="5500"/>
    <n v="11904"/>
    <n v="216"/>
    <x v="1"/>
    <n v="163"/>
    <x v="1"/>
    <s v="USD"/>
    <n v="1305694800"/>
    <n v="1307422800"/>
    <b v="0"/>
    <b v="1"/>
    <s v="games/video games"/>
    <n v="73.030674846625772"/>
    <x v="6"/>
    <s v="video games"/>
  </r>
  <r>
    <n v="26"/>
    <s v="Spencer-Bates"/>
    <s v="Optional responsive customer loyalty"/>
    <n v="107500"/>
    <n v="51814"/>
    <n v="48"/>
    <x v="3"/>
    <n v="1480"/>
    <x v="1"/>
    <s v="USD"/>
    <n v="1533013200"/>
    <n v="1535346000"/>
    <b v="0"/>
    <b v="0"/>
    <s v="theater/plays"/>
    <n v="35.009459459459457"/>
    <x v="3"/>
    <s v="plays"/>
  </r>
  <r>
    <n v="27"/>
    <s v="Best, Carr and Williams"/>
    <s v="Diverse transitional migration"/>
    <n v="2000"/>
    <n v="1599"/>
    <n v="80"/>
    <x v="0"/>
    <n v="15"/>
    <x v="1"/>
    <s v="USD"/>
    <n v="1443848400"/>
    <n v="1444539600"/>
    <b v="0"/>
    <b v="0"/>
    <s v="music/rock"/>
    <n v="106.6"/>
    <x v="1"/>
    <s v="rock"/>
  </r>
  <r>
    <n v="28"/>
    <s v="Campbell, Brown and Powell"/>
    <s v="Synchronized global task-force"/>
    <n v="130800"/>
    <n v="137635"/>
    <n v="105"/>
    <x v="1"/>
    <n v="2220"/>
    <x v="1"/>
    <s v="USD"/>
    <n v="1265695200"/>
    <n v="1267682400"/>
    <b v="0"/>
    <b v="1"/>
    <s v="theater/plays"/>
    <n v="61.997747747747745"/>
    <x v="3"/>
    <s v="plays"/>
  </r>
  <r>
    <n v="29"/>
    <s v="Johnson, Parker and Haynes"/>
    <s v="Focused 6thgeneration forecast"/>
    <n v="45900"/>
    <n v="150965"/>
    <n v="329"/>
    <x v="1"/>
    <n v="1606"/>
    <x v="5"/>
    <s v="CHF"/>
    <n v="1532062800"/>
    <n v="1535518800"/>
    <b v="0"/>
    <b v="0"/>
    <s v="film &amp; video/shorts"/>
    <n v="94.000622665006233"/>
    <x v="4"/>
    <s v="shorts"/>
  </r>
  <r>
    <n v="30"/>
    <s v="Clark-Cooke"/>
    <s v="Down-sized analyzing challenge"/>
    <n v="9000"/>
    <n v="14455"/>
    <n v="161"/>
    <x v="1"/>
    <n v="129"/>
    <x v="1"/>
    <s v="USD"/>
    <n v="1558674000"/>
    <n v="1559106000"/>
    <b v="0"/>
    <b v="0"/>
    <s v="film &amp; video/animation"/>
    <n v="112.05426356589147"/>
    <x v="4"/>
    <s v="animation"/>
  </r>
  <r>
    <n v="31"/>
    <s v="Schroeder Ltd"/>
    <s v="Progressive needs-based focus group"/>
    <n v="3500"/>
    <n v="10850"/>
    <n v="310"/>
    <x v="1"/>
    <n v="226"/>
    <x v="4"/>
    <s v="GBP"/>
    <n v="1451973600"/>
    <n v="1454392800"/>
    <b v="0"/>
    <b v="0"/>
    <s v="games/video games"/>
    <n v="48.008849557522126"/>
    <x v="6"/>
    <s v="video games"/>
  </r>
  <r>
    <n v="32"/>
    <s v="Jackson PLC"/>
    <s v="Ergonomic 6thgeneration success"/>
    <n v="101000"/>
    <n v="87676"/>
    <n v="87"/>
    <x v="0"/>
    <n v="2307"/>
    <x v="6"/>
    <s v="EUR"/>
    <n v="1515564000"/>
    <n v="1517896800"/>
    <b v="0"/>
    <b v="0"/>
    <s v="film &amp; video/documentary"/>
    <n v="38.004334633723452"/>
    <x v="4"/>
    <s v="documentary"/>
  </r>
  <r>
    <n v="33"/>
    <s v="Blair, Collins and Carter"/>
    <s v="Exclusive interactive approach"/>
    <n v="50200"/>
    <n v="189666"/>
    <n v="378"/>
    <x v="1"/>
    <n v="5419"/>
    <x v="1"/>
    <s v="USD"/>
    <n v="1412485200"/>
    <n v="1415685600"/>
    <b v="0"/>
    <b v="0"/>
    <s v="theater/plays"/>
    <n v="35.000184535892231"/>
    <x v="3"/>
    <s v="plays"/>
  </r>
  <r>
    <n v="34"/>
    <s v="Maldonado and Sons"/>
    <s v="Reverse-engineered asynchronous archive"/>
    <n v="9300"/>
    <n v="14025"/>
    <n v="151"/>
    <x v="1"/>
    <n v="165"/>
    <x v="1"/>
    <s v="USD"/>
    <n v="1490245200"/>
    <n v="1490677200"/>
    <b v="0"/>
    <b v="0"/>
    <s v="film &amp; video/documentary"/>
    <n v="85"/>
    <x v="4"/>
    <s v="documentary"/>
  </r>
  <r>
    <n v="35"/>
    <s v="Mitchell and Sons"/>
    <s v="Synergized intangible challenge"/>
    <n v="125500"/>
    <n v="188628"/>
    <n v="150"/>
    <x v="1"/>
    <n v="1965"/>
    <x v="3"/>
    <s v="DKK"/>
    <n v="1547877600"/>
    <n v="1551506400"/>
    <b v="0"/>
    <b v="1"/>
    <s v="film &amp; video/drama"/>
    <n v="95.993893129770996"/>
    <x v="4"/>
    <s v="drama"/>
  </r>
  <r>
    <n v="36"/>
    <s v="Jackson-Lewis"/>
    <s v="Monitored multi-state encryption"/>
    <n v="700"/>
    <n v="1101"/>
    <n v="157"/>
    <x v="1"/>
    <n v="16"/>
    <x v="1"/>
    <s v="USD"/>
    <n v="1298700000"/>
    <n v="1300856400"/>
    <b v="0"/>
    <b v="0"/>
    <s v="theater/plays"/>
    <n v="68.8125"/>
    <x v="3"/>
    <s v="plays"/>
  </r>
  <r>
    <n v="37"/>
    <s v="Black, Armstrong and Anderson"/>
    <s v="Profound attitude-oriented functionalities"/>
    <n v="8100"/>
    <n v="11339"/>
    <n v="140"/>
    <x v="1"/>
    <n v="107"/>
    <x v="1"/>
    <s v="USD"/>
    <n v="1570338000"/>
    <n v="1573192800"/>
    <b v="0"/>
    <b v="1"/>
    <s v="publishing/fiction"/>
    <n v="105.97196261682242"/>
    <x v="5"/>
    <s v="fiction"/>
  </r>
  <r>
    <n v="38"/>
    <s v="Maldonado-Gonzalez"/>
    <s v="Digitized client-driven database"/>
    <n v="3100"/>
    <n v="10085"/>
    <n v="325"/>
    <x v="1"/>
    <n v="134"/>
    <x v="1"/>
    <s v="USD"/>
    <n v="1287378000"/>
    <n v="1287810000"/>
    <b v="0"/>
    <b v="0"/>
    <s v="photography/photography books"/>
    <n v="75.261194029850742"/>
    <x v="7"/>
    <s v="photography books"/>
  </r>
  <r>
    <n v="39"/>
    <s v="Kim-Rice"/>
    <s v="Organized bi-directional function"/>
    <n v="9900"/>
    <n v="5027"/>
    <n v="51"/>
    <x v="0"/>
    <n v="88"/>
    <x v="3"/>
    <s v="DKK"/>
    <n v="1361772000"/>
    <n v="1362978000"/>
    <b v="0"/>
    <b v="0"/>
    <s v="theater/plays"/>
    <n v="57.125"/>
    <x v="3"/>
    <s v="plays"/>
  </r>
  <r>
    <n v="40"/>
    <s v="Garcia, Garcia and Lopez"/>
    <s v="Reduced stable middleware"/>
    <n v="8800"/>
    <n v="14878"/>
    <n v="169"/>
    <x v="1"/>
    <n v="198"/>
    <x v="1"/>
    <s v="USD"/>
    <n v="1275714000"/>
    <n v="1277355600"/>
    <b v="0"/>
    <b v="1"/>
    <s v="technology/wearables"/>
    <n v="75.141414141414145"/>
    <x v="2"/>
    <s v="wearables"/>
  </r>
  <r>
    <n v="41"/>
    <s v="Watts Group"/>
    <s v="Universal 5thgeneration neural-net"/>
    <n v="5600"/>
    <n v="11924"/>
    <n v="213"/>
    <x v="1"/>
    <n v="111"/>
    <x v="6"/>
    <s v="EUR"/>
    <n v="1346734800"/>
    <n v="1348981200"/>
    <b v="0"/>
    <b v="1"/>
    <s v="music/rock"/>
    <n v="107.42342342342343"/>
    <x v="1"/>
    <s v="rock"/>
  </r>
  <r>
    <n v="42"/>
    <s v="Werner-Bryant"/>
    <s v="Virtual uniform frame"/>
    <n v="1800"/>
    <n v="7991"/>
    <n v="444"/>
    <x v="1"/>
    <n v="222"/>
    <x v="1"/>
    <s v="USD"/>
    <n v="1309755600"/>
    <n v="1310533200"/>
    <b v="0"/>
    <b v="0"/>
    <s v="food/food trucks"/>
    <n v="35.995495495495497"/>
    <x v="0"/>
    <s v="food trucks"/>
  </r>
  <r>
    <n v="43"/>
    <s v="Schmitt-Mendoza"/>
    <s v="Profound explicit paradigm"/>
    <n v="90200"/>
    <n v="167717"/>
    <n v="186"/>
    <x v="1"/>
    <n v="6212"/>
    <x v="1"/>
    <s v="USD"/>
    <n v="1406178000"/>
    <n v="1407560400"/>
    <b v="0"/>
    <b v="0"/>
    <s v="publishing/radio &amp; podcasts"/>
    <n v="26.998873148744366"/>
    <x v="5"/>
    <s v="radio &amp; podcasts"/>
  </r>
  <r>
    <n v="44"/>
    <s v="Reid-Mccullough"/>
    <s v="Visionary real-time groupware"/>
    <n v="1600"/>
    <n v="10541"/>
    <n v="659"/>
    <x v="1"/>
    <n v="98"/>
    <x v="3"/>
    <s v="DKK"/>
    <n v="1552798800"/>
    <n v="1552885200"/>
    <b v="0"/>
    <b v="0"/>
    <s v="publishing/fiction"/>
    <n v="107.56122448979592"/>
    <x v="5"/>
    <s v="fiction"/>
  </r>
  <r>
    <n v="45"/>
    <s v="Woods-Clark"/>
    <s v="Networked tertiary Graphical User Interface"/>
    <n v="9500"/>
    <n v="4530"/>
    <n v="48"/>
    <x v="0"/>
    <n v="48"/>
    <x v="1"/>
    <s v="USD"/>
    <n v="1478062800"/>
    <n v="1479362400"/>
    <b v="0"/>
    <b v="1"/>
    <s v="theater/plays"/>
    <n v="94.375"/>
    <x v="3"/>
    <s v="plays"/>
  </r>
  <r>
    <n v="46"/>
    <s v="Vaughn, Hunt and Caldwell"/>
    <s v="Virtual grid-enabled task-force"/>
    <n v="3700"/>
    <n v="4247"/>
    <n v="115"/>
    <x v="1"/>
    <n v="92"/>
    <x v="1"/>
    <s v="USD"/>
    <n v="1278565200"/>
    <n v="1280552400"/>
    <b v="0"/>
    <b v="0"/>
    <s v="music/rock"/>
    <n v="46.163043478260867"/>
    <x v="1"/>
    <s v="rock"/>
  </r>
  <r>
    <n v="47"/>
    <s v="Bennett and Sons"/>
    <s v="Function-based multi-state software"/>
    <n v="1500"/>
    <n v="7129"/>
    <n v="475"/>
    <x v="1"/>
    <n v="149"/>
    <x v="1"/>
    <s v="USD"/>
    <n v="1396069200"/>
    <n v="1398661200"/>
    <b v="0"/>
    <b v="0"/>
    <s v="theater/plays"/>
    <n v="47.845637583892618"/>
    <x v="3"/>
    <s v="plays"/>
  </r>
  <r>
    <n v="48"/>
    <s v="Lamb Inc"/>
    <s v="Optimized leadingedge concept"/>
    <n v="33300"/>
    <n v="128862"/>
    <n v="387"/>
    <x v="1"/>
    <n v="2431"/>
    <x v="1"/>
    <s v="USD"/>
    <n v="1435208400"/>
    <n v="1436245200"/>
    <b v="0"/>
    <b v="0"/>
    <s v="theater/plays"/>
    <n v="53.007815713698065"/>
    <x v="3"/>
    <s v="plays"/>
  </r>
  <r>
    <n v="49"/>
    <s v="Casey-Kelly"/>
    <s v="Sharable holistic interface"/>
    <n v="7200"/>
    <n v="13653"/>
    <n v="190"/>
    <x v="1"/>
    <n v="303"/>
    <x v="1"/>
    <s v="USD"/>
    <n v="1571547600"/>
    <n v="1575439200"/>
    <b v="0"/>
    <b v="0"/>
    <s v="music/rock"/>
    <n v="45.059405940594061"/>
    <x v="1"/>
    <s v="rock"/>
  </r>
  <r>
    <n v="50"/>
    <s v="Jones, Taylor and Moore"/>
    <s v="Down-sized system-worthy secured line"/>
    <n v="100"/>
    <n v="2"/>
    <n v="2"/>
    <x v="0"/>
    <n v="1"/>
    <x v="6"/>
    <s v="EUR"/>
    <n v="1375333200"/>
    <n v="1377752400"/>
    <b v="0"/>
    <b v="0"/>
    <s v="music/metal"/>
    <n v="2"/>
    <x v="1"/>
    <s v="metal"/>
  </r>
  <r>
    <n v="51"/>
    <s v="Bradshaw, Gill and Donovan"/>
    <s v="Inverse secondary infrastructure"/>
    <n v="158100"/>
    <n v="145243"/>
    <n v="92"/>
    <x v="0"/>
    <n v="1467"/>
    <x v="4"/>
    <s v="GBP"/>
    <n v="1332824400"/>
    <n v="1334206800"/>
    <b v="0"/>
    <b v="1"/>
    <s v="technology/wearables"/>
    <n v="99.006816632583508"/>
    <x v="2"/>
    <s v="wearables"/>
  </r>
  <r>
    <n v="52"/>
    <s v="Hernandez, Rodriguez and Clark"/>
    <s v="Organic foreground leverage"/>
    <n v="7200"/>
    <n v="2459"/>
    <n v="34"/>
    <x v="0"/>
    <n v="75"/>
    <x v="1"/>
    <s v="USD"/>
    <n v="1284526800"/>
    <n v="1284872400"/>
    <b v="0"/>
    <b v="0"/>
    <s v="theater/plays"/>
    <n v="32.786666666666669"/>
    <x v="3"/>
    <s v="plays"/>
  </r>
  <r>
    <n v="53"/>
    <s v="Smith-Jones"/>
    <s v="Reverse-engineered static concept"/>
    <n v="8800"/>
    <n v="12356"/>
    <n v="140"/>
    <x v="1"/>
    <n v="209"/>
    <x v="1"/>
    <s v="USD"/>
    <n v="1400562000"/>
    <n v="1403931600"/>
    <b v="0"/>
    <b v="0"/>
    <s v="film &amp; video/drama"/>
    <n v="59.119617224880386"/>
    <x v="4"/>
    <s v="drama"/>
  </r>
  <r>
    <n v="54"/>
    <s v="Roy PLC"/>
    <s v="Multi-channeled neutral customer loyalty"/>
    <n v="6000"/>
    <n v="5392"/>
    <n v="90"/>
    <x v="0"/>
    <n v="120"/>
    <x v="1"/>
    <s v="USD"/>
    <n v="1520748000"/>
    <n v="1521262800"/>
    <b v="0"/>
    <b v="0"/>
    <s v="technology/wearables"/>
    <n v="44.93333333333333"/>
    <x v="2"/>
    <s v="wearables"/>
  </r>
  <r>
    <n v="55"/>
    <s v="Wright, Brooks and Villarreal"/>
    <s v="Reverse-engineered bifurcated strategy"/>
    <n v="6600"/>
    <n v="11746"/>
    <n v="178"/>
    <x v="1"/>
    <n v="131"/>
    <x v="1"/>
    <s v="USD"/>
    <n v="1532926800"/>
    <n v="1533358800"/>
    <b v="0"/>
    <b v="0"/>
    <s v="music/jazz"/>
    <n v="89.664122137404576"/>
    <x v="1"/>
    <s v="jazz"/>
  </r>
  <r>
    <n v="56"/>
    <s v="Flores, Miller and Johnson"/>
    <s v="Horizontal context-sensitive knowledge user"/>
    <n v="8000"/>
    <n v="11493"/>
    <n v="144"/>
    <x v="1"/>
    <n v="164"/>
    <x v="1"/>
    <s v="USD"/>
    <n v="1420869600"/>
    <n v="1421474400"/>
    <b v="0"/>
    <b v="0"/>
    <s v="technology/wearables"/>
    <n v="70.079268292682926"/>
    <x v="2"/>
    <s v="wearables"/>
  </r>
  <r>
    <n v="57"/>
    <s v="Bridges, Freeman and Kim"/>
    <s v="Cross-group multi-state task-force"/>
    <n v="2900"/>
    <n v="6243"/>
    <n v="215"/>
    <x v="1"/>
    <n v="201"/>
    <x v="1"/>
    <s v="USD"/>
    <n v="1504242000"/>
    <n v="1505278800"/>
    <b v="0"/>
    <b v="0"/>
    <s v="games/video games"/>
    <n v="31.059701492537314"/>
    <x v="6"/>
    <s v="video games"/>
  </r>
  <r>
    <n v="58"/>
    <s v="Anderson-Perez"/>
    <s v="Expanded 3rdgeneration strategy"/>
    <n v="2700"/>
    <n v="6132"/>
    <n v="227"/>
    <x v="1"/>
    <n v="211"/>
    <x v="1"/>
    <s v="USD"/>
    <n v="1442811600"/>
    <n v="1443934800"/>
    <b v="0"/>
    <b v="0"/>
    <s v="theater/plays"/>
    <n v="29.061611374407583"/>
    <x v="3"/>
    <s v="plays"/>
  </r>
  <r>
    <n v="59"/>
    <s v="Wright, Fox and Marks"/>
    <s v="Assimilated real-time support"/>
    <n v="1400"/>
    <n v="3851"/>
    <n v="275"/>
    <x v="1"/>
    <n v="128"/>
    <x v="1"/>
    <s v="USD"/>
    <n v="1497243600"/>
    <n v="1498539600"/>
    <b v="0"/>
    <b v="1"/>
    <s v="theater/plays"/>
    <n v="30.0859375"/>
    <x v="3"/>
    <s v="plays"/>
  </r>
  <r>
    <n v="60"/>
    <s v="Crawford-Peters"/>
    <s v="User-centric regional database"/>
    <n v="94200"/>
    <n v="135997"/>
    <n v="144"/>
    <x v="1"/>
    <n v="1600"/>
    <x v="0"/>
    <s v="CAD"/>
    <n v="1342501200"/>
    <n v="1342760400"/>
    <b v="0"/>
    <b v="0"/>
    <s v="theater/plays"/>
    <n v="84.998125000000002"/>
    <x v="3"/>
    <s v="plays"/>
  </r>
  <r>
    <n v="61"/>
    <s v="Romero-Hoffman"/>
    <s v="Open-source zero administration complexity"/>
    <n v="199200"/>
    <n v="184750"/>
    <n v="93"/>
    <x v="0"/>
    <n v="2253"/>
    <x v="0"/>
    <s v="CAD"/>
    <n v="1298268000"/>
    <n v="1301720400"/>
    <b v="0"/>
    <b v="0"/>
    <s v="theater/plays"/>
    <n v="82.001775410563695"/>
    <x v="3"/>
    <s v="plays"/>
  </r>
  <r>
    <n v="62"/>
    <s v="Sparks-West"/>
    <s v="Organized incremental standardization"/>
    <n v="2000"/>
    <n v="14452"/>
    <n v="723"/>
    <x v="1"/>
    <n v="249"/>
    <x v="1"/>
    <s v="USD"/>
    <n v="1433480400"/>
    <n v="1433566800"/>
    <b v="0"/>
    <b v="0"/>
    <s v="technology/web"/>
    <n v="58.040160642570278"/>
    <x v="2"/>
    <s v="web"/>
  </r>
  <r>
    <n v="63"/>
    <s v="Baker, Morgan and Brown"/>
    <s v="Assimilated didactic open system"/>
    <n v="4700"/>
    <n v="557"/>
    <n v="12"/>
    <x v="0"/>
    <n v="5"/>
    <x v="1"/>
    <s v="USD"/>
    <n v="1493355600"/>
    <n v="1493874000"/>
    <b v="0"/>
    <b v="0"/>
    <s v="theater/plays"/>
    <n v="111.4"/>
    <x v="3"/>
    <s v="plays"/>
  </r>
  <r>
    <n v="64"/>
    <s v="Mosley-Gilbert"/>
    <s v="Vision-oriented logistical intranet"/>
    <n v="2800"/>
    <n v="2734"/>
    <n v="98"/>
    <x v="0"/>
    <n v="38"/>
    <x v="1"/>
    <s v="USD"/>
    <n v="1530507600"/>
    <n v="1531803600"/>
    <b v="0"/>
    <b v="1"/>
    <s v="technology/web"/>
    <n v="71.94736842105263"/>
    <x v="2"/>
    <s v="web"/>
  </r>
  <r>
    <n v="65"/>
    <s v="Berry-Boyer"/>
    <s v="Mandatory incremental projection"/>
    <n v="6100"/>
    <n v="14405"/>
    <n v="236"/>
    <x v="1"/>
    <n v="236"/>
    <x v="1"/>
    <s v="USD"/>
    <n v="1296108000"/>
    <n v="1296712800"/>
    <b v="0"/>
    <b v="0"/>
    <s v="theater/plays"/>
    <n v="61.038135593220339"/>
    <x v="3"/>
    <s v="plays"/>
  </r>
  <r>
    <n v="66"/>
    <s v="Sanders-Allen"/>
    <s v="Grass-roots needs-based encryption"/>
    <n v="2900"/>
    <n v="1307"/>
    <n v="45"/>
    <x v="0"/>
    <n v="12"/>
    <x v="1"/>
    <s v="USD"/>
    <n v="1428469200"/>
    <n v="1428901200"/>
    <b v="0"/>
    <b v="1"/>
    <s v="theater/plays"/>
    <n v="108.91666666666667"/>
    <x v="3"/>
    <s v="plays"/>
  </r>
  <r>
    <n v="67"/>
    <s v="Lopez Inc"/>
    <s v="Team-oriented 6thgeneration middleware"/>
    <n v="72600"/>
    <n v="117892"/>
    <n v="162"/>
    <x v="1"/>
    <n v="4065"/>
    <x v="4"/>
    <s v="GBP"/>
    <n v="1264399200"/>
    <n v="1264831200"/>
    <b v="0"/>
    <b v="1"/>
    <s v="technology/wearables"/>
    <n v="29.001722017220171"/>
    <x v="2"/>
    <s v="wearables"/>
  </r>
  <r>
    <n v="68"/>
    <s v="Moreno-Turner"/>
    <s v="Inverse multi-tasking installation"/>
    <n v="5700"/>
    <n v="14508"/>
    <n v="255"/>
    <x v="1"/>
    <n v="246"/>
    <x v="6"/>
    <s v="EUR"/>
    <n v="1501131600"/>
    <n v="1505192400"/>
    <b v="0"/>
    <b v="1"/>
    <s v="theater/plays"/>
    <n v="58.975609756097562"/>
    <x v="3"/>
    <s v="plays"/>
  </r>
  <r>
    <n v="69"/>
    <s v="Jones-Watson"/>
    <s v="Switchable disintermediate moderator"/>
    <n v="7900"/>
    <n v="1901"/>
    <n v="24"/>
    <x v="3"/>
    <n v="17"/>
    <x v="1"/>
    <s v="USD"/>
    <n v="1292738400"/>
    <n v="1295676000"/>
    <b v="0"/>
    <b v="0"/>
    <s v="theater/plays"/>
    <n v="111.82352941176471"/>
    <x v="3"/>
    <s v="plays"/>
  </r>
  <r>
    <n v="70"/>
    <s v="Barker Inc"/>
    <s v="Re-engineered 24/7 task-force"/>
    <n v="128000"/>
    <n v="158389"/>
    <n v="124"/>
    <x v="1"/>
    <n v="2475"/>
    <x v="6"/>
    <s v="EUR"/>
    <n v="1288674000"/>
    <n v="1292911200"/>
    <b v="0"/>
    <b v="1"/>
    <s v="theater/plays"/>
    <n v="63.995555555555555"/>
    <x v="3"/>
    <s v="plays"/>
  </r>
  <r>
    <n v="71"/>
    <s v="Tate, Bass and House"/>
    <s v="Organic object-oriented budgetary management"/>
    <n v="6000"/>
    <n v="6484"/>
    <n v="108"/>
    <x v="1"/>
    <n v="76"/>
    <x v="1"/>
    <s v="USD"/>
    <n v="1575093600"/>
    <n v="1575439200"/>
    <b v="0"/>
    <b v="0"/>
    <s v="theater/plays"/>
    <n v="85.315789473684205"/>
    <x v="3"/>
    <s v="plays"/>
  </r>
  <r>
    <n v="72"/>
    <s v="Hampton, Lewis and Ray"/>
    <s v="Seamless coherent parallelism"/>
    <n v="600"/>
    <n v="4022"/>
    <n v="670"/>
    <x v="1"/>
    <n v="54"/>
    <x v="1"/>
    <s v="USD"/>
    <n v="1435726800"/>
    <n v="1438837200"/>
    <b v="0"/>
    <b v="0"/>
    <s v="film &amp; video/animation"/>
    <n v="74.481481481481481"/>
    <x v="4"/>
    <s v="animation"/>
  </r>
  <r>
    <n v="73"/>
    <s v="Collins-Goodman"/>
    <s v="Cross-platform even-keeled initiative"/>
    <n v="1400"/>
    <n v="9253"/>
    <n v="661"/>
    <x v="1"/>
    <n v="88"/>
    <x v="1"/>
    <s v="USD"/>
    <n v="1480226400"/>
    <n v="1480485600"/>
    <b v="0"/>
    <b v="0"/>
    <s v="music/jazz"/>
    <n v="105.14772727272727"/>
    <x v="1"/>
    <s v="jazz"/>
  </r>
  <r>
    <n v="74"/>
    <s v="Davis-Michael"/>
    <s v="Progressive tertiary framework"/>
    <n v="3900"/>
    <n v="4776"/>
    <n v="122"/>
    <x v="1"/>
    <n v="85"/>
    <x v="4"/>
    <s v="GBP"/>
    <n v="1459054800"/>
    <n v="1459141200"/>
    <b v="0"/>
    <b v="0"/>
    <s v="music/metal"/>
    <n v="56.188235294117646"/>
    <x v="1"/>
    <s v="metal"/>
  </r>
  <r>
    <n v="75"/>
    <s v="White, Torres and Bishop"/>
    <s v="Multi-layered dynamic protocol"/>
    <n v="9700"/>
    <n v="14606"/>
    <n v="151"/>
    <x v="1"/>
    <n v="170"/>
    <x v="1"/>
    <s v="USD"/>
    <n v="1531630800"/>
    <n v="1532322000"/>
    <b v="0"/>
    <b v="0"/>
    <s v="photography/photography books"/>
    <n v="85.917647058823533"/>
    <x v="7"/>
    <s v="photography books"/>
  </r>
  <r>
    <n v="76"/>
    <s v="Martin, Conway and Larsen"/>
    <s v="Horizontal next generation function"/>
    <n v="122900"/>
    <n v="95993"/>
    <n v="78"/>
    <x v="0"/>
    <n v="1684"/>
    <x v="1"/>
    <s v="USD"/>
    <n v="1421992800"/>
    <n v="1426222800"/>
    <b v="1"/>
    <b v="1"/>
    <s v="theater/plays"/>
    <n v="57.00296912114014"/>
    <x v="3"/>
    <s v="plays"/>
  </r>
  <r>
    <n v="77"/>
    <s v="Acevedo-Huffman"/>
    <s v="Pre-emptive impactful model"/>
    <n v="9500"/>
    <n v="4460"/>
    <n v="47"/>
    <x v="0"/>
    <n v="56"/>
    <x v="1"/>
    <s v="USD"/>
    <n v="1285563600"/>
    <n v="1286773200"/>
    <b v="0"/>
    <b v="1"/>
    <s v="film &amp; video/animation"/>
    <n v="79.642857142857139"/>
    <x v="4"/>
    <s v="animation"/>
  </r>
  <r>
    <n v="78"/>
    <s v="Montgomery, Larson and Spencer"/>
    <s v="User-centric bifurcated knowledge user"/>
    <n v="4500"/>
    <n v="13536"/>
    <n v="301"/>
    <x v="1"/>
    <n v="330"/>
    <x v="1"/>
    <s v="USD"/>
    <n v="1523854800"/>
    <n v="1523941200"/>
    <b v="0"/>
    <b v="0"/>
    <s v="publishing/translations"/>
    <n v="41.018181818181816"/>
    <x v="5"/>
    <s v="translations"/>
  </r>
  <r>
    <n v="79"/>
    <s v="Soto LLC"/>
    <s v="Triple-buffered reciprocal project"/>
    <n v="57800"/>
    <n v="40228"/>
    <n v="70"/>
    <x v="0"/>
    <n v="838"/>
    <x v="1"/>
    <s v="USD"/>
    <n v="1529125200"/>
    <n v="1529557200"/>
    <b v="0"/>
    <b v="0"/>
    <s v="theater/plays"/>
    <n v="48.004773269689736"/>
    <x v="3"/>
    <s v="plays"/>
  </r>
  <r>
    <n v="80"/>
    <s v="Sutton, Barrett and Tucker"/>
    <s v="Cross-platform needs-based approach"/>
    <n v="1100"/>
    <n v="7012"/>
    <n v="637"/>
    <x v="1"/>
    <n v="127"/>
    <x v="1"/>
    <s v="USD"/>
    <n v="1503982800"/>
    <n v="1506574800"/>
    <b v="0"/>
    <b v="0"/>
    <s v="games/video games"/>
    <n v="55.212598425196852"/>
    <x v="6"/>
    <s v="video games"/>
  </r>
  <r>
    <n v="81"/>
    <s v="Gomez, Bailey and Flores"/>
    <s v="User-friendly static contingency"/>
    <n v="16800"/>
    <n v="37857"/>
    <n v="225"/>
    <x v="1"/>
    <n v="411"/>
    <x v="1"/>
    <s v="USD"/>
    <n v="1511416800"/>
    <n v="1513576800"/>
    <b v="0"/>
    <b v="0"/>
    <s v="music/rock"/>
    <n v="92.109489051094897"/>
    <x v="1"/>
    <s v="rock"/>
  </r>
  <r>
    <n v="82"/>
    <s v="Porter-George"/>
    <s v="Reactive content-based framework"/>
    <n v="1000"/>
    <n v="14973"/>
    <n v="1497"/>
    <x v="1"/>
    <n v="180"/>
    <x v="4"/>
    <s v="GBP"/>
    <n v="1547704800"/>
    <n v="1548309600"/>
    <b v="0"/>
    <b v="1"/>
    <s v="games/video games"/>
    <n v="83.183333333333337"/>
    <x v="6"/>
    <s v="video games"/>
  </r>
  <r>
    <n v="83"/>
    <s v="Fitzgerald PLC"/>
    <s v="Realigned user-facing concept"/>
    <n v="106400"/>
    <n v="39996"/>
    <n v="38"/>
    <x v="0"/>
    <n v="1000"/>
    <x v="1"/>
    <s v="USD"/>
    <n v="1469682000"/>
    <n v="1471582800"/>
    <b v="0"/>
    <b v="0"/>
    <s v="music/electric music"/>
    <n v="39.996000000000002"/>
    <x v="1"/>
    <s v="electric music"/>
  </r>
  <r>
    <n v="84"/>
    <s v="Cisneros-Burton"/>
    <s v="Public-key zero tolerance orchestration"/>
    <n v="31400"/>
    <n v="41564"/>
    <n v="132"/>
    <x v="1"/>
    <n v="374"/>
    <x v="1"/>
    <s v="USD"/>
    <n v="1343451600"/>
    <n v="1344315600"/>
    <b v="0"/>
    <b v="0"/>
    <s v="technology/wearables"/>
    <n v="111.1336898395722"/>
    <x v="2"/>
    <s v="wearables"/>
  </r>
  <r>
    <n v="85"/>
    <s v="Hill, Lawson and Wilkinson"/>
    <s v="Multi-tiered eco-centric architecture"/>
    <n v="4900"/>
    <n v="6430"/>
    <n v="131"/>
    <x v="1"/>
    <n v="71"/>
    <x v="2"/>
    <s v="AUD"/>
    <n v="1315717200"/>
    <n v="1316408400"/>
    <b v="0"/>
    <b v="0"/>
    <s v="music/indie rock"/>
    <n v="90.563380281690144"/>
    <x v="1"/>
    <s v="indie rock"/>
  </r>
  <r>
    <n v="86"/>
    <s v="Davis-Smith"/>
    <s v="Organic motivating firmware"/>
    <n v="7400"/>
    <n v="12405"/>
    <n v="168"/>
    <x v="1"/>
    <n v="203"/>
    <x v="1"/>
    <s v="USD"/>
    <n v="1430715600"/>
    <n v="1431838800"/>
    <b v="1"/>
    <b v="0"/>
    <s v="theater/plays"/>
    <n v="61.108374384236456"/>
    <x v="3"/>
    <s v="plays"/>
  </r>
  <r>
    <n v="87"/>
    <s v="Farrell and Sons"/>
    <s v="Synergized 4thgeneration conglomeration"/>
    <n v="198500"/>
    <n v="123040"/>
    <n v="62"/>
    <x v="0"/>
    <n v="1482"/>
    <x v="2"/>
    <s v="AUD"/>
    <n v="1299564000"/>
    <n v="1300510800"/>
    <b v="0"/>
    <b v="1"/>
    <s v="music/rock"/>
    <n v="83.022941970310384"/>
    <x v="1"/>
    <s v="rock"/>
  </r>
  <r>
    <n v="88"/>
    <s v="Clark Group"/>
    <s v="Grass-roots fault-tolerant policy"/>
    <n v="4800"/>
    <n v="12516"/>
    <n v="261"/>
    <x v="1"/>
    <n v="113"/>
    <x v="1"/>
    <s v="USD"/>
    <n v="1429160400"/>
    <n v="1431061200"/>
    <b v="0"/>
    <b v="0"/>
    <s v="publishing/translations"/>
    <n v="110.76106194690266"/>
    <x v="5"/>
    <s v="translations"/>
  </r>
  <r>
    <n v="89"/>
    <s v="White, Singleton and Zimmerman"/>
    <s v="Monitored scalable knowledgebase"/>
    <n v="3400"/>
    <n v="8588"/>
    <n v="253"/>
    <x v="1"/>
    <n v="96"/>
    <x v="1"/>
    <s v="USD"/>
    <n v="1271307600"/>
    <n v="1271480400"/>
    <b v="0"/>
    <b v="0"/>
    <s v="theater/plays"/>
    <n v="89.458333333333329"/>
    <x v="3"/>
    <s v="plays"/>
  </r>
  <r>
    <n v="90"/>
    <s v="Kramer Group"/>
    <s v="Synergistic explicit parallelism"/>
    <n v="7800"/>
    <n v="6132"/>
    <n v="79"/>
    <x v="0"/>
    <n v="106"/>
    <x v="1"/>
    <s v="USD"/>
    <n v="1456380000"/>
    <n v="1456380000"/>
    <b v="0"/>
    <b v="1"/>
    <s v="theater/plays"/>
    <n v="57.849056603773583"/>
    <x v="3"/>
    <s v="plays"/>
  </r>
  <r>
    <n v="91"/>
    <s v="Frazier, Patrick and Smith"/>
    <s v="Enhanced systemic analyzer"/>
    <n v="154300"/>
    <n v="74688"/>
    <n v="48"/>
    <x v="0"/>
    <n v="679"/>
    <x v="6"/>
    <s v="EUR"/>
    <n v="1470459600"/>
    <n v="1472878800"/>
    <b v="0"/>
    <b v="0"/>
    <s v="publishing/translations"/>
    <n v="109.99705449189985"/>
    <x v="5"/>
    <s v="translations"/>
  </r>
  <r>
    <n v="92"/>
    <s v="Santos, Bell and Lloyd"/>
    <s v="Object-based analyzing knowledge user"/>
    <n v="20000"/>
    <n v="51775"/>
    <n v="259"/>
    <x v="1"/>
    <n v="498"/>
    <x v="5"/>
    <s v="CHF"/>
    <n v="1277269200"/>
    <n v="1277355600"/>
    <b v="0"/>
    <b v="1"/>
    <s v="games/video games"/>
    <n v="103.96586345381526"/>
    <x v="6"/>
    <s v="video games"/>
  </r>
  <r>
    <n v="93"/>
    <s v="Hall and Sons"/>
    <s v="Pre-emptive radical architecture"/>
    <n v="108800"/>
    <n v="65877"/>
    <n v="61"/>
    <x v="3"/>
    <n v="610"/>
    <x v="1"/>
    <s v="USD"/>
    <n v="1350709200"/>
    <n v="1351054800"/>
    <b v="0"/>
    <b v="1"/>
    <s v="theater/plays"/>
    <n v="107.99508196721311"/>
    <x v="3"/>
    <s v="plays"/>
  </r>
  <r>
    <n v="94"/>
    <s v="Hanson Inc"/>
    <s v="Grass-roots web-enabled contingency"/>
    <n v="2900"/>
    <n v="8807"/>
    <n v="304"/>
    <x v="1"/>
    <n v="180"/>
    <x v="4"/>
    <s v="GBP"/>
    <n v="1554613200"/>
    <n v="1555563600"/>
    <b v="0"/>
    <b v="0"/>
    <s v="technology/web"/>
    <n v="48.927777777777777"/>
    <x v="2"/>
    <s v="web"/>
  </r>
  <r>
    <n v="95"/>
    <s v="Sanchez LLC"/>
    <s v="Stand-alone system-worthy standardization"/>
    <n v="900"/>
    <n v="1017"/>
    <n v="113"/>
    <x v="1"/>
    <n v="27"/>
    <x v="1"/>
    <s v="USD"/>
    <n v="1571029200"/>
    <n v="1571634000"/>
    <b v="0"/>
    <b v="0"/>
    <s v="film &amp; video/documentary"/>
    <n v="37.666666666666664"/>
    <x v="4"/>
    <s v="documentary"/>
  </r>
  <r>
    <n v="96"/>
    <s v="Howard Ltd"/>
    <s v="Down-sized systematic policy"/>
    <n v="69700"/>
    <n v="151513"/>
    <n v="217"/>
    <x v="1"/>
    <n v="2331"/>
    <x v="1"/>
    <s v="USD"/>
    <n v="1299736800"/>
    <n v="1300856400"/>
    <b v="0"/>
    <b v="0"/>
    <s v="theater/plays"/>
    <n v="64.999141999141997"/>
    <x v="3"/>
    <s v="plays"/>
  </r>
  <r>
    <n v="97"/>
    <s v="Stewart LLC"/>
    <s v="Cloned bi-directional architecture"/>
    <n v="1300"/>
    <n v="12047"/>
    <n v="927"/>
    <x v="1"/>
    <n v="113"/>
    <x v="1"/>
    <s v="USD"/>
    <n v="1435208400"/>
    <n v="1439874000"/>
    <b v="0"/>
    <b v="0"/>
    <s v="food/food trucks"/>
    <n v="106.61061946902655"/>
    <x v="0"/>
    <s v="food trucks"/>
  </r>
  <r>
    <n v="98"/>
    <s v="Arias, Allen and Miller"/>
    <s v="Seamless transitional portal"/>
    <n v="97800"/>
    <n v="32951"/>
    <n v="34"/>
    <x v="0"/>
    <n v="1220"/>
    <x v="2"/>
    <s v="AUD"/>
    <n v="1437973200"/>
    <n v="1438318800"/>
    <b v="0"/>
    <b v="0"/>
    <s v="games/video games"/>
    <n v="27.009016393442622"/>
    <x v="6"/>
    <s v="video games"/>
  </r>
  <r>
    <n v="99"/>
    <s v="Baker-Morris"/>
    <s v="Fully-configurable motivating approach"/>
    <n v="7600"/>
    <n v="14951"/>
    <n v="197"/>
    <x v="1"/>
    <n v="164"/>
    <x v="1"/>
    <s v="USD"/>
    <n v="1416895200"/>
    <n v="1419400800"/>
    <b v="0"/>
    <b v="0"/>
    <s v="theater/plays"/>
    <n v="91.16463414634147"/>
    <x v="3"/>
    <s v="plays"/>
  </r>
  <r>
    <n v="100"/>
    <s v="Tucker, Fox and Green"/>
    <s v="Upgradable fault-tolerant approach"/>
    <n v="100"/>
    <n v="1"/>
    <n v="1"/>
    <x v="0"/>
    <n v="1"/>
    <x v="1"/>
    <s v="USD"/>
    <n v="1319000400"/>
    <n v="1320555600"/>
    <b v="0"/>
    <b v="0"/>
    <s v="theater/plays"/>
    <n v="1"/>
    <x v="3"/>
    <s v="plays"/>
  </r>
  <r>
    <n v="101"/>
    <s v="Douglas LLC"/>
    <s v="Reduced heuristic moratorium"/>
    <n v="900"/>
    <n v="9193"/>
    <n v="1021"/>
    <x v="1"/>
    <n v="164"/>
    <x v="1"/>
    <s v="USD"/>
    <n v="1424498400"/>
    <n v="1425103200"/>
    <b v="0"/>
    <b v="1"/>
    <s v="music/electric music"/>
    <n v="56.054878048780488"/>
    <x v="1"/>
    <s v="electric music"/>
  </r>
  <r>
    <n v="102"/>
    <s v="Garcia Inc"/>
    <s v="Front-line web-enabled model"/>
    <n v="3700"/>
    <n v="10422"/>
    <n v="282"/>
    <x v="1"/>
    <n v="336"/>
    <x v="1"/>
    <s v="USD"/>
    <n v="1526274000"/>
    <n v="1526878800"/>
    <b v="0"/>
    <b v="1"/>
    <s v="technology/wearables"/>
    <n v="31.017857142857142"/>
    <x v="2"/>
    <s v="wearables"/>
  </r>
  <r>
    <n v="103"/>
    <s v="Frye, Hunt and Powell"/>
    <s v="Polarized incremental emulation"/>
    <n v="10000"/>
    <n v="2461"/>
    <n v="25"/>
    <x v="0"/>
    <n v="37"/>
    <x v="6"/>
    <s v="EUR"/>
    <n v="1287896400"/>
    <n v="1288674000"/>
    <b v="0"/>
    <b v="0"/>
    <s v="music/electric music"/>
    <n v="66.513513513513516"/>
    <x v="1"/>
    <s v="electric music"/>
  </r>
  <r>
    <n v="104"/>
    <s v="Smith, Wells and Nguyen"/>
    <s v="Self-enabling grid-enabled initiative"/>
    <n v="119200"/>
    <n v="170623"/>
    <n v="143"/>
    <x v="1"/>
    <n v="1917"/>
    <x v="1"/>
    <s v="USD"/>
    <n v="1495515600"/>
    <n v="1495602000"/>
    <b v="0"/>
    <b v="0"/>
    <s v="music/indie rock"/>
    <n v="89.005216484089729"/>
    <x v="1"/>
    <s v="indie rock"/>
  </r>
  <r>
    <n v="105"/>
    <s v="Charles-Johnson"/>
    <s v="Total fresh-thinking system engine"/>
    <n v="6800"/>
    <n v="9829"/>
    <n v="145"/>
    <x v="1"/>
    <n v="95"/>
    <x v="1"/>
    <s v="USD"/>
    <n v="1364878800"/>
    <n v="1366434000"/>
    <b v="0"/>
    <b v="0"/>
    <s v="technology/web"/>
    <n v="103.46315789473684"/>
    <x v="2"/>
    <s v="web"/>
  </r>
  <r>
    <n v="106"/>
    <s v="Brandt, Carter and Wood"/>
    <s v="Ameliorated clear-thinking circuit"/>
    <n v="3900"/>
    <n v="14006"/>
    <n v="359"/>
    <x v="1"/>
    <n v="147"/>
    <x v="1"/>
    <s v="USD"/>
    <n v="1567918800"/>
    <n v="1568350800"/>
    <b v="0"/>
    <b v="0"/>
    <s v="theater/plays"/>
    <n v="95.278911564625844"/>
    <x v="3"/>
    <s v="plays"/>
  </r>
  <r>
    <n v="107"/>
    <s v="Tucker, Schmidt and Reid"/>
    <s v="Multi-layered encompassing installation"/>
    <n v="3500"/>
    <n v="6527"/>
    <n v="186"/>
    <x v="1"/>
    <n v="86"/>
    <x v="1"/>
    <s v="USD"/>
    <n v="1524459600"/>
    <n v="1525928400"/>
    <b v="0"/>
    <b v="1"/>
    <s v="theater/plays"/>
    <n v="75.895348837209298"/>
    <x v="3"/>
    <s v="plays"/>
  </r>
  <r>
    <n v="108"/>
    <s v="Decker Inc"/>
    <s v="Universal encompassing implementation"/>
    <n v="1500"/>
    <n v="8929"/>
    <n v="595"/>
    <x v="1"/>
    <n v="83"/>
    <x v="1"/>
    <s v="USD"/>
    <n v="1333688400"/>
    <n v="1336885200"/>
    <b v="0"/>
    <b v="0"/>
    <s v="film &amp; video/documentary"/>
    <n v="107.57831325301204"/>
    <x v="4"/>
    <s v="documentary"/>
  </r>
  <r>
    <n v="109"/>
    <s v="Romero and Sons"/>
    <s v="Object-based client-server application"/>
    <n v="5200"/>
    <n v="3079"/>
    <n v="59"/>
    <x v="0"/>
    <n v="60"/>
    <x v="1"/>
    <s v="USD"/>
    <n v="1389506400"/>
    <n v="1389679200"/>
    <b v="0"/>
    <b v="0"/>
    <s v="film &amp; video/television"/>
    <n v="51.31666666666667"/>
    <x v="4"/>
    <s v="television"/>
  </r>
  <r>
    <n v="110"/>
    <s v="Castillo-Carey"/>
    <s v="Cross-platform solution-oriented process improvement"/>
    <n v="142400"/>
    <n v="21307"/>
    <n v="15"/>
    <x v="0"/>
    <n v="296"/>
    <x v="1"/>
    <s v="USD"/>
    <n v="1536642000"/>
    <n v="1538283600"/>
    <b v="0"/>
    <b v="0"/>
    <s v="food/food trucks"/>
    <n v="71.983108108108112"/>
    <x v="0"/>
    <s v="food trucks"/>
  </r>
  <r>
    <n v="111"/>
    <s v="Hart-Briggs"/>
    <s v="Re-engineered user-facing approach"/>
    <n v="61400"/>
    <n v="73653"/>
    <n v="120"/>
    <x v="1"/>
    <n v="676"/>
    <x v="1"/>
    <s v="USD"/>
    <n v="1348290000"/>
    <n v="1348808400"/>
    <b v="0"/>
    <b v="0"/>
    <s v="publishing/radio &amp; podcasts"/>
    <n v="108.95414201183432"/>
    <x v="5"/>
    <s v="radio &amp; podcasts"/>
  </r>
  <r>
    <n v="112"/>
    <s v="Jones-Meyer"/>
    <s v="Re-engineered client-driven hub"/>
    <n v="4700"/>
    <n v="12635"/>
    <n v="269"/>
    <x v="1"/>
    <n v="361"/>
    <x v="2"/>
    <s v="AUD"/>
    <n v="1408856400"/>
    <n v="1410152400"/>
    <b v="0"/>
    <b v="0"/>
    <s v="technology/web"/>
    <n v="35"/>
    <x v="2"/>
    <s v="web"/>
  </r>
  <r>
    <n v="113"/>
    <s v="Wright, Hartman and Yu"/>
    <s v="User-friendly tertiary array"/>
    <n v="3300"/>
    <n v="12437"/>
    <n v="377"/>
    <x v="1"/>
    <n v="131"/>
    <x v="1"/>
    <s v="USD"/>
    <n v="1505192400"/>
    <n v="1505797200"/>
    <b v="0"/>
    <b v="0"/>
    <s v="food/food trucks"/>
    <n v="94.938931297709928"/>
    <x v="0"/>
    <s v="food trucks"/>
  </r>
  <r>
    <n v="114"/>
    <s v="Harper-Davis"/>
    <s v="Robust heuristic encoding"/>
    <n v="1900"/>
    <n v="13816"/>
    <n v="727"/>
    <x v="1"/>
    <n v="126"/>
    <x v="1"/>
    <s v="USD"/>
    <n v="1554786000"/>
    <n v="1554872400"/>
    <b v="0"/>
    <b v="1"/>
    <s v="technology/wearables"/>
    <n v="109.65079365079364"/>
    <x v="2"/>
    <s v="wearables"/>
  </r>
  <r>
    <n v="115"/>
    <s v="Barrett PLC"/>
    <s v="Team-oriented clear-thinking capacity"/>
    <n v="166700"/>
    <n v="145382"/>
    <n v="87"/>
    <x v="0"/>
    <n v="3304"/>
    <x v="6"/>
    <s v="EUR"/>
    <n v="1510898400"/>
    <n v="1513922400"/>
    <b v="0"/>
    <b v="0"/>
    <s v="publishing/fiction"/>
    <n v="44.001815980629537"/>
    <x v="5"/>
    <s v="fiction"/>
  </r>
  <r>
    <n v="116"/>
    <s v="David-Clark"/>
    <s v="De-engineered motivating standardization"/>
    <n v="7200"/>
    <n v="6336"/>
    <n v="88"/>
    <x v="0"/>
    <n v="73"/>
    <x v="1"/>
    <s v="USD"/>
    <n v="1442552400"/>
    <n v="1442638800"/>
    <b v="0"/>
    <b v="0"/>
    <s v="theater/plays"/>
    <n v="86.794520547945211"/>
    <x v="3"/>
    <s v="plays"/>
  </r>
  <r>
    <n v="117"/>
    <s v="Chaney-Dennis"/>
    <s v="Business-focused 24hour groupware"/>
    <n v="4900"/>
    <n v="8523"/>
    <n v="174"/>
    <x v="1"/>
    <n v="275"/>
    <x v="1"/>
    <s v="USD"/>
    <n v="1316667600"/>
    <n v="1317186000"/>
    <b v="0"/>
    <b v="0"/>
    <s v="film &amp; video/television"/>
    <n v="30.992727272727272"/>
    <x v="4"/>
    <s v="television"/>
  </r>
  <r>
    <n v="118"/>
    <s v="Robinson, Lopez and Christensen"/>
    <s v="Organic next generation protocol"/>
    <n v="5400"/>
    <n v="6351"/>
    <n v="118"/>
    <x v="1"/>
    <n v="67"/>
    <x v="1"/>
    <s v="USD"/>
    <n v="1390716000"/>
    <n v="1391234400"/>
    <b v="0"/>
    <b v="0"/>
    <s v="photography/photography books"/>
    <n v="94.791044776119406"/>
    <x v="7"/>
    <s v="photography books"/>
  </r>
  <r>
    <n v="119"/>
    <s v="Clark and Sons"/>
    <s v="Reverse-engineered full-range Internet solution"/>
    <n v="5000"/>
    <n v="10748"/>
    <n v="215"/>
    <x v="1"/>
    <n v="154"/>
    <x v="1"/>
    <s v="USD"/>
    <n v="1402894800"/>
    <n v="1404363600"/>
    <b v="0"/>
    <b v="1"/>
    <s v="film &amp; video/documentary"/>
    <n v="69.79220779220779"/>
    <x v="4"/>
    <s v="documentary"/>
  </r>
  <r>
    <n v="120"/>
    <s v="Vega Group"/>
    <s v="Synchronized regional synergy"/>
    <n v="75100"/>
    <n v="112272"/>
    <n v="149"/>
    <x v="1"/>
    <n v="1782"/>
    <x v="1"/>
    <s v="USD"/>
    <n v="1429246800"/>
    <n v="1429592400"/>
    <b v="0"/>
    <b v="1"/>
    <s v="games/mobile games"/>
    <n v="63.003367003367003"/>
    <x v="6"/>
    <s v="mobile games"/>
  </r>
  <r>
    <n v="121"/>
    <s v="Brown-Brown"/>
    <s v="Multi-lateral homogeneous success"/>
    <n v="45300"/>
    <n v="99361"/>
    <n v="219"/>
    <x v="1"/>
    <n v="903"/>
    <x v="1"/>
    <s v="USD"/>
    <n v="1412485200"/>
    <n v="1413608400"/>
    <b v="0"/>
    <b v="0"/>
    <s v="games/video games"/>
    <n v="110.0343300110742"/>
    <x v="6"/>
    <s v="video games"/>
  </r>
  <r>
    <n v="122"/>
    <s v="Taylor PLC"/>
    <s v="Seamless zero-defect solution"/>
    <n v="136800"/>
    <n v="88055"/>
    <n v="64"/>
    <x v="0"/>
    <n v="3387"/>
    <x v="1"/>
    <s v="USD"/>
    <n v="1417068000"/>
    <n v="1419400800"/>
    <b v="0"/>
    <b v="0"/>
    <s v="publishing/fiction"/>
    <n v="25.997933274284026"/>
    <x v="5"/>
    <s v="fiction"/>
  </r>
  <r>
    <n v="123"/>
    <s v="Edwards-Lewis"/>
    <s v="Enhanced scalable concept"/>
    <n v="177700"/>
    <n v="33092"/>
    <n v="19"/>
    <x v="0"/>
    <n v="662"/>
    <x v="0"/>
    <s v="CAD"/>
    <n v="1448344800"/>
    <n v="1448604000"/>
    <b v="1"/>
    <b v="0"/>
    <s v="theater/plays"/>
    <n v="49.987915407854985"/>
    <x v="3"/>
    <s v="plays"/>
  </r>
  <r>
    <n v="124"/>
    <s v="Stanton, Neal and Rodriguez"/>
    <s v="Polarized uniform software"/>
    <n v="2600"/>
    <n v="9562"/>
    <n v="368"/>
    <x v="1"/>
    <n v="94"/>
    <x v="6"/>
    <s v="EUR"/>
    <n v="1557723600"/>
    <n v="1562302800"/>
    <b v="0"/>
    <b v="0"/>
    <s v="photography/photography books"/>
    <n v="101.72340425531915"/>
    <x v="7"/>
    <s v="photography books"/>
  </r>
  <r>
    <n v="125"/>
    <s v="Pratt LLC"/>
    <s v="Stand-alone web-enabled moderator"/>
    <n v="5300"/>
    <n v="8475"/>
    <n v="160"/>
    <x v="1"/>
    <n v="180"/>
    <x v="1"/>
    <s v="USD"/>
    <n v="1537333200"/>
    <n v="1537678800"/>
    <b v="0"/>
    <b v="0"/>
    <s v="theater/plays"/>
    <n v="47.083333333333336"/>
    <x v="3"/>
    <s v="plays"/>
  </r>
  <r>
    <n v="126"/>
    <s v="Gross PLC"/>
    <s v="Proactive methodical benchmark"/>
    <n v="180200"/>
    <n v="69617"/>
    <n v="39"/>
    <x v="0"/>
    <n v="774"/>
    <x v="1"/>
    <s v="USD"/>
    <n v="1471150800"/>
    <n v="1473570000"/>
    <b v="0"/>
    <b v="1"/>
    <s v="theater/plays"/>
    <n v="89.944444444444443"/>
    <x v="3"/>
    <s v="plays"/>
  </r>
  <r>
    <n v="127"/>
    <s v="Martinez, Gomez and Dalton"/>
    <s v="Team-oriented 6thgeneration matrix"/>
    <n v="103200"/>
    <n v="53067"/>
    <n v="51"/>
    <x v="0"/>
    <n v="672"/>
    <x v="0"/>
    <s v="CAD"/>
    <n v="1273640400"/>
    <n v="1273899600"/>
    <b v="0"/>
    <b v="0"/>
    <s v="theater/plays"/>
    <n v="78.96875"/>
    <x v="3"/>
    <s v="plays"/>
  </r>
  <r>
    <n v="128"/>
    <s v="Allen-Curtis"/>
    <s v="Phased human-resource core"/>
    <n v="70600"/>
    <n v="42596"/>
    <n v="60"/>
    <x v="3"/>
    <n v="532"/>
    <x v="1"/>
    <s v="USD"/>
    <n v="1282885200"/>
    <n v="1284008400"/>
    <b v="0"/>
    <b v="0"/>
    <s v="music/rock"/>
    <n v="80.067669172932327"/>
    <x v="1"/>
    <s v="rock"/>
  </r>
  <r>
    <n v="129"/>
    <s v="Morgan-Martinez"/>
    <s v="Mandatory tertiary implementation"/>
    <n v="148500"/>
    <n v="4756"/>
    <n v="3"/>
    <x v="3"/>
    <n v="55"/>
    <x v="2"/>
    <s v="AUD"/>
    <n v="1422943200"/>
    <n v="1425103200"/>
    <b v="0"/>
    <b v="0"/>
    <s v="food/food trucks"/>
    <n v="86.472727272727269"/>
    <x v="0"/>
    <s v="food trucks"/>
  </r>
  <r>
    <n v="130"/>
    <s v="Luna, Anderson and Fox"/>
    <s v="Secured directional encryption"/>
    <n v="9600"/>
    <n v="14925"/>
    <n v="155"/>
    <x v="1"/>
    <n v="533"/>
    <x v="3"/>
    <s v="DKK"/>
    <n v="1319605200"/>
    <n v="1320991200"/>
    <b v="0"/>
    <b v="0"/>
    <s v="film &amp; video/drama"/>
    <n v="28.001876172607879"/>
    <x v="4"/>
    <s v="drama"/>
  </r>
  <r>
    <n v="131"/>
    <s v="Fleming, Zhang and Henderson"/>
    <s v="Distributed 5thgeneration implementation"/>
    <n v="164700"/>
    <n v="166116"/>
    <n v="101"/>
    <x v="1"/>
    <n v="2443"/>
    <x v="4"/>
    <s v="GBP"/>
    <n v="1385704800"/>
    <n v="1386828000"/>
    <b v="0"/>
    <b v="0"/>
    <s v="technology/web"/>
    <n v="67.996725337699544"/>
    <x v="2"/>
    <s v="web"/>
  </r>
  <r>
    <n v="132"/>
    <s v="Flowers and Sons"/>
    <s v="Virtual static core"/>
    <n v="3300"/>
    <n v="3834"/>
    <n v="116"/>
    <x v="1"/>
    <n v="89"/>
    <x v="1"/>
    <s v="USD"/>
    <n v="1515736800"/>
    <n v="1517119200"/>
    <b v="0"/>
    <b v="1"/>
    <s v="theater/plays"/>
    <n v="43.078651685393261"/>
    <x v="3"/>
    <s v="plays"/>
  </r>
  <r>
    <n v="133"/>
    <s v="Gates PLC"/>
    <s v="Secured content-based product"/>
    <n v="4500"/>
    <n v="13985"/>
    <n v="311"/>
    <x v="1"/>
    <n v="159"/>
    <x v="1"/>
    <s v="USD"/>
    <n v="1313125200"/>
    <n v="1315026000"/>
    <b v="0"/>
    <b v="0"/>
    <s v="music/world music"/>
    <n v="87.95597484276729"/>
    <x v="1"/>
    <s v="world music"/>
  </r>
  <r>
    <n v="134"/>
    <s v="Caldwell LLC"/>
    <s v="Secured executive concept"/>
    <n v="99500"/>
    <n v="89288"/>
    <n v="90"/>
    <x v="0"/>
    <n v="940"/>
    <x v="5"/>
    <s v="CHF"/>
    <n v="1308459600"/>
    <n v="1312693200"/>
    <b v="0"/>
    <b v="1"/>
    <s v="film &amp; video/documentary"/>
    <n v="94.987234042553197"/>
    <x v="4"/>
    <s v="documentary"/>
  </r>
  <r>
    <n v="135"/>
    <s v="Le, Burton and Evans"/>
    <s v="Balanced zero-defect software"/>
    <n v="7700"/>
    <n v="5488"/>
    <n v="71"/>
    <x v="0"/>
    <n v="117"/>
    <x v="1"/>
    <s v="USD"/>
    <n v="1362636000"/>
    <n v="1363064400"/>
    <b v="0"/>
    <b v="1"/>
    <s v="theater/plays"/>
    <n v="46.905982905982903"/>
    <x v="3"/>
    <s v="plays"/>
  </r>
  <r>
    <n v="136"/>
    <s v="Briggs PLC"/>
    <s v="Distributed context-sensitive flexibility"/>
    <n v="82800"/>
    <n v="2721"/>
    <n v="3"/>
    <x v="3"/>
    <n v="58"/>
    <x v="1"/>
    <s v="USD"/>
    <n v="1402117200"/>
    <n v="1403154000"/>
    <b v="0"/>
    <b v="1"/>
    <s v="film &amp; video/drama"/>
    <n v="46.913793103448278"/>
    <x v="4"/>
    <s v="drama"/>
  </r>
  <r>
    <n v="137"/>
    <s v="Hudson-Nguyen"/>
    <s v="Down-sized disintermediate support"/>
    <n v="1800"/>
    <n v="4712"/>
    <n v="262"/>
    <x v="1"/>
    <n v="50"/>
    <x v="1"/>
    <s v="USD"/>
    <n v="1286341200"/>
    <n v="1286859600"/>
    <b v="0"/>
    <b v="0"/>
    <s v="publishing/nonfiction"/>
    <n v="94.24"/>
    <x v="5"/>
    <s v="nonfiction"/>
  </r>
  <r>
    <n v="138"/>
    <s v="Hogan Ltd"/>
    <s v="Stand-alone mission-critical moratorium"/>
    <n v="9600"/>
    <n v="9216"/>
    <n v="96"/>
    <x v="0"/>
    <n v="115"/>
    <x v="1"/>
    <s v="USD"/>
    <n v="1348808400"/>
    <n v="1349326800"/>
    <b v="0"/>
    <b v="0"/>
    <s v="games/mobile games"/>
    <n v="80.139130434782615"/>
    <x v="6"/>
    <s v="mobile games"/>
  </r>
  <r>
    <n v="139"/>
    <s v="Hamilton, Wright and Chavez"/>
    <s v="Down-sized empowering protocol"/>
    <n v="92100"/>
    <n v="19246"/>
    <n v="21"/>
    <x v="0"/>
    <n v="326"/>
    <x v="1"/>
    <s v="USD"/>
    <n v="1429592400"/>
    <n v="1430974800"/>
    <b v="0"/>
    <b v="1"/>
    <s v="technology/wearables"/>
    <n v="59.036809815950917"/>
    <x v="2"/>
    <s v="wearables"/>
  </r>
  <r>
    <n v="140"/>
    <s v="Bautista-Cross"/>
    <s v="Fully-configurable coherent Internet solution"/>
    <n v="5500"/>
    <n v="12274"/>
    <n v="223"/>
    <x v="1"/>
    <n v="186"/>
    <x v="1"/>
    <s v="USD"/>
    <n v="1519538400"/>
    <n v="1519970400"/>
    <b v="0"/>
    <b v="0"/>
    <s v="film &amp; video/documentary"/>
    <n v="65.989247311827953"/>
    <x v="4"/>
    <s v="documentary"/>
  </r>
  <r>
    <n v="141"/>
    <s v="Jackson LLC"/>
    <s v="Distributed motivating algorithm"/>
    <n v="64300"/>
    <n v="65323"/>
    <n v="102"/>
    <x v="1"/>
    <n v="1071"/>
    <x v="1"/>
    <s v="USD"/>
    <n v="1434085200"/>
    <n v="1434603600"/>
    <b v="0"/>
    <b v="0"/>
    <s v="technology/web"/>
    <n v="60.992530345471522"/>
    <x v="2"/>
    <s v="web"/>
  </r>
  <r>
    <n v="142"/>
    <s v="Figueroa Ltd"/>
    <s v="Expanded solution-oriented benchmark"/>
    <n v="5000"/>
    <n v="11502"/>
    <n v="230"/>
    <x v="1"/>
    <n v="117"/>
    <x v="1"/>
    <s v="USD"/>
    <n v="1333688400"/>
    <n v="1337230800"/>
    <b v="0"/>
    <b v="0"/>
    <s v="technology/web"/>
    <n v="98.307692307692307"/>
    <x v="2"/>
    <s v="web"/>
  </r>
  <r>
    <n v="143"/>
    <s v="Avila-Jones"/>
    <s v="Implemented discrete secured line"/>
    <n v="5400"/>
    <n v="7322"/>
    <n v="136"/>
    <x v="1"/>
    <n v="70"/>
    <x v="1"/>
    <s v="USD"/>
    <n v="1277701200"/>
    <n v="1279429200"/>
    <b v="0"/>
    <b v="0"/>
    <s v="music/indie rock"/>
    <n v="104.6"/>
    <x v="1"/>
    <s v="indie rock"/>
  </r>
  <r>
    <n v="144"/>
    <s v="Martin, Lopez and Hunter"/>
    <s v="Multi-lateral actuating installation"/>
    <n v="9000"/>
    <n v="11619"/>
    <n v="129"/>
    <x v="1"/>
    <n v="135"/>
    <x v="1"/>
    <s v="USD"/>
    <n v="1560747600"/>
    <n v="1561438800"/>
    <b v="0"/>
    <b v="0"/>
    <s v="theater/plays"/>
    <n v="86.066666666666663"/>
    <x v="3"/>
    <s v="plays"/>
  </r>
  <r>
    <n v="145"/>
    <s v="Fields-Moore"/>
    <s v="Secured reciprocal array"/>
    <n v="25000"/>
    <n v="59128"/>
    <n v="237"/>
    <x v="1"/>
    <n v="768"/>
    <x v="5"/>
    <s v="CHF"/>
    <n v="1410066000"/>
    <n v="1410498000"/>
    <b v="0"/>
    <b v="0"/>
    <s v="technology/wearables"/>
    <n v="76.989583333333329"/>
    <x v="2"/>
    <s v="wearables"/>
  </r>
  <r>
    <n v="146"/>
    <s v="Harris-Golden"/>
    <s v="Optional bandwidth-monitored middleware"/>
    <n v="8800"/>
    <n v="1518"/>
    <n v="17"/>
    <x v="3"/>
    <n v="51"/>
    <x v="1"/>
    <s v="USD"/>
    <n v="1320732000"/>
    <n v="1322460000"/>
    <b v="0"/>
    <b v="0"/>
    <s v="theater/plays"/>
    <n v="29.764705882352942"/>
    <x v="3"/>
    <s v="plays"/>
  </r>
  <r>
    <n v="147"/>
    <s v="Moss, Norman and Dunlap"/>
    <s v="Upgradable upward-trending workforce"/>
    <n v="8300"/>
    <n v="9337"/>
    <n v="112"/>
    <x v="1"/>
    <n v="199"/>
    <x v="1"/>
    <s v="USD"/>
    <n v="1465794000"/>
    <n v="1466312400"/>
    <b v="0"/>
    <b v="1"/>
    <s v="theater/plays"/>
    <n v="46.91959798994975"/>
    <x v="3"/>
    <s v="plays"/>
  </r>
  <r>
    <n v="148"/>
    <s v="White, Larson and Wright"/>
    <s v="Upgradable hybrid capability"/>
    <n v="9300"/>
    <n v="11255"/>
    <n v="121"/>
    <x v="1"/>
    <n v="107"/>
    <x v="1"/>
    <s v="USD"/>
    <n v="1500958800"/>
    <n v="1501736400"/>
    <b v="0"/>
    <b v="0"/>
    <s v="technology/wearables"/>
    <n v="105.18691588785046"/>
    <x v="2"/>
    <s v="wearables"/>
  </r>
  <r>
    <n v="149"/>
    <s v="Payne, Oliver and Burch"/>
    <s v="Managed fresh-thinking flexibility"/>
    <n v="6200"/>
    <n v="13632"/>
    <n v="220"/>
    <x v="1"/>
    <n v="195"/>
    <x v="1"/>
    <s v="USD"/>
    <n v="1357020000"/>
    <n v="1361512800"/>
    <b v="0"/>
    <b v="0"/>
    <s v="music/indie rock"/>
    <n v="69.907692307692301"/>
    <x v="1"/>
    <s v="indie rock"/>
  </r>
  <r>
    <n v="150"/>
    <s v="Brown, Palmer and Pace"/>
    <s v="Networked stable workforce"/>
    <n v="100"/>
    <n v="1"/>
    <n v="1"/>
    <x v="0"/>
    <n v="1"/>
    <x v="1"/>
    <s v="USD"/>
    <n v="1544940000"/>
    <n v="1545026400"/>
    <b v="0"/>
    <b v="0"/>
    <s v="music/rock"/>
    <n v="1"/>
    <x v="1"/>
    <s v="rock"/>
  </r>
  <r>
    <n v="151"/>
    <s v="Parker LLC"/>
    <s v="Customizable intermediate extranet"/>
    <n v="137200"/>
    <n v="88037"/>
    <n v="64"/>
    <x v="0"/>
    <n v="1467"/>
    <x v="1"/>
    <s v="USD"/>
    <n v="1402290000"/>
    <n v="1406696400"/>
    <b v="0"/>
    <b v="0"/>
    <s v="music/electric music"/>
    <n v="60.011588275391958"/>
    <x v="1"/>
    <s v="electric music"/>
  </r>
  <r>
    <n v="152"/>
    <s v="Bowen, Mcdonald and Hall"/>
    <s v="User-centric fault-tolerant task-force"/>
    <n v="41500"/>
    <n v="175573"/>
    <n v="423"/>
    <x v="1"/>
    <n v="3376"/>
    <x v="1"/>
    <s v="USD"/>
    <n v="1487311200"/>
    <n v="1487916000"/>
    <b v="0"/>
    <b v="0"/>
    <s v="music/indie rock"/>
    <n v="52.006220379146917"/>
    <x v="1"/>
    <s v="indie rock"/>
  </r>
  <r>
    <n v="153"/>
    <s v="Whitehead, Bell and Hughes"/>
    <s v="Multi-tiered radical definition"/>
    <n v="189400"/>
    <n v="176112"/>
    <n v="93"/>
    <x v="0"/>
    <n v="5681"/>
    <x v="1"/>
    <s v="USD"/>
    <n v="1350622800"/>
    <n v="1351141200"/>
    <b v="0"/>
    <b v="0"/>
    <s v="theater/plays"/>
    <n v="31.000176025347649"/>
    <x v="3"/>
    <s v="plays"/>
  </r>
  <r>
    <n v="154"/>
    <s v="Rodriguez-Brown"/>
    <s v="Devolved foreground benchmark"/>
    <n v="171300"/>
    <n v="100650"/>
    <n v="59"/>
    <x v="0"/>
    <n v="1059"/>
    <x v="1"/>
    <s v="USD"/>
    <n v="1463029200"/>
    <n v="1465016400"/>
    <b v="0"/>
    <b v="1"/>
    <s v="music/indie rock"/>
    <n v="95.042492917847028"/>
    <x v="1"/>
    <s v="indie rock"/>
  </r>
  <r>
    <n v="155"/>
    <s v="Hall-Schaefer"/>
    <s v="Distributed eco-centric methodology"/>
    <n v="139500"/>
    <n v="90706"/>
    <n v="65"/>
    <x v="0"/>
    <n v="1194"/>
    <x v="1"/>
    <s v="USD"/>
    <n v="1269493200"/>
    <n v="1270789200"/>
    <b v="0"/>
    <b v="0"/>
    <s v="theater/plays"/>
    <n v="75.968174204355108"/>
    <x v="3"/>
    <s v="plays"/>
  </r>
  <r>
    <n v="156"/>
    <s v="Meza-Rogers"/>
    <s v="Streamlined encompassing encryption"/>
    <n v="36400"/>
    <n v="26914"/>
    <n v="74"/>
    <x v="3"/>
    <n v="379"/>
    <x v="2"/>
    <s v="AUD"/>
    <n v="1570251600"/>
    <n v="1572325200"/>
    <b v="0"/>
    <b v="0"/>
    <s v="music/rock"/>
    <n v="71.013192612137203"/>
    <x v="1"/>
    <s v="rock"/>
  </r>
  <r>
    <n v="157"/>
    <s v="Curtis-Curtis"/>
    <s v="User-friendly reciprocal initiative"/>
    <n v="4200"/>
    <n v="2212"/>
    <n v="53"/>
    <x v="0"/>
    <n v="30"/>
    <x v="2"/>
    <s v="AUD"/>
    <n v="1388383200"/>
    <n v="1389420000"/>
    <b v="0"/>
    <b v="0"/>
    <s v="photography/photography books"/>
    <n v="73.733333333333334"/>
    <x v="7"/>
    <s v="photography books"/>
  </r>
  <r>
    <n v="158"/>
    <s v="Carlson Inc"/>
    <s v="Ergonomic fresh-thinking installation"/>
    <n v="2100"/>
    <n v="4640"/>
    <n v="221"/>
    <x v="1"/>
    <n v="41"/>
    <x v="1"/>
    <s v="USD"/>
    <n v="1449554400"/>
    <n v="1449640800"/>
    <b v="0"/>
    <b v="0"/>
    <s v="music/rock"/>
    <n v="113.17073170731707"/>
    <x v="1"/>
    <s v="rock"/>
  </r>
  <r>
    <n v="159"/>
    <s v="Clarke, Anderson and Lee"/>
    <s v="Robust explicit hardware"/>
    <n v="191200"/>
    <n v="191222"/>
    <n v="100"/>
    <x v="1"/>
    <n v="1821"/>
    <x v="1"/>
    <s v="USD"/>
    <n v="1553662800"/>
    <n v="1555218000"/>
    <b v="0"/>
    <b v="1"/>
    <s v="theater/plays"/>
    <n v="105.00933552992861"/>
    <x v="3"/>
    <s v="plays"/>
  </r>
  <r>
    <n v="160"/>
    <s v="Evans Group"/>
    <s v="Stand-alone actuating support"/>
    <n v="8000"/>
    <n v="12985"/>
    <n v="162"/>
    <x v="1"/>
    <n v="164"/>
    <x v="1"/>
    <s v="USD"/>
    <n v="1556341200"/>
    <n v="1557723600"/>
    <b v="0"/>
    <b v="0"/>
    <s v="technology/wearables"/>
    <n v="79.176829268292678"/>
    <x v="2"/>
    <s v="wearables"/>
  </r>
  <r>
    <n v="161"/>
    <s v="Bruce Group"/>
    <s v="Cross-platform methodical process improvement"/>
    <n v="5500"/>
    <n v="4300"/>
    <n v="78"/>
    <x v="0"/>
    <n v="75"/>
    <x v="1"/>
    <s v="USD"/>
    <n v="1442984400"/>
    <n v="1443502800"/>
    <b v="0"/>
    <b v="1"/>
    <s v="technology/web"/>
    <n v="57.333333333333336"/>
    <x v="2"/>
    <s v="web"/>
  </r>
  <r>
    <n v="162"/>
    <s v="Keith, Alvarez and Potter"/>
    <s v="Extended bottom-line open architecture"/>
    <n v="6100"/>
    <n v="9134"/>
    <n v="150"/>
    <x v="1"/>
    <n v="157"/>
    <x v="5"/>
    <s v="CHF"/>
    <n v="1544248800"/>
    <n v="1546840800"/>
    <b v="0"/>
    <b v="0"/>
    <s v="music/rock"/>
    <n v="58.178343949044589"/>
    <x v="1"/>
    <s v="rock"/>
  </r>
  <r>
    <n v="163"/>
    <s v="Burton-Watkins"/>
    <s v="Extended reciprocal circuit"/>
    <n v="3500"/>
    <n v="8864"/>
    <n v="253"/>
    <x v="1"/>
    <n v="246"/>
    <x v="1"/>
    <s v="USD"/>
    <n v="1508475600"/>
    <n v="1512712800"/>
    <b v="0"/>
    <b v="1"/>
    <s v="photography/photography books"/>
    <n v="36.032520325203251"/>
    <x v="7"/>
    <s v="photography books"/>
  </r>
  <r>
    <n v="164"/>
    <s v="Lopez and Sons"/>
    <s v="Polarized human-resource protocol"/>
    <n v="150500"/>
    <n v="150755"/>
    <n v="100"/>
    <x v="1"/>
    <n v="1396"/>
    <x v="1"/>
    <s v="USD"/>
    <n v="1507438800"/>
    <n v="1507525200"/>
    <b v="0"/>
    <b v="0"/>
    <s v="theater/plays"/>
    <n v="107.99068767908309"/>
    <x v="3"/>
    <s v="plays"/>
  </r>
  <r>
    <n v="165"/>
    <s v="Cordova Ltd"/>
    <s v="Synergized radical product"/>
    <n v="90400"/>
    <n v="110279"/>
    <n v="122"/>
    <x v="1"/>
    <n v="2506"/>
    <x v="1"/>
    <s v="USD"/>
    <n v="1501563600"/>
    <n v="1504328400"/>
    <b v="0"/>
    <b v="0"/>
    <s v="technology/web"/>
    <n v="44.005985634477256"/>
    <x v="2"/>
    <s v="web"/>
  </r>
  <r>
    <n v="166"/>
    <s v="Brown-Vang"/>
    <s v="Robust heuristic artificial intelligence"/>
    <n v="9800"/>
    <n v="13439"/>
    <n v="137"/>
    <x v="1"/>
    <n v="244"/>
    <x v="1"/>
    <s v="USD"/>
    <n v="1292997600"/>
    <n v="1293343200"/>
    <b v="0"/>
    <b v="0"/>
    <s v="photography/photography books"/>
    <n v="55.077868852459019"/>
    <x v="7"/>
    <s v="photography books"/>
  </r>
  <r>
    <n v="167"/>
    <s v="Cruz-Ward"/>
    <s v="Robust content-based emulation"/>
    <n v="2600"/>
    <n v="10804"/>
    <n v="416"/>
    <x v="1"/>
    <n v="146"/>
    <x v="2"/>
    <s v="AUD"/>
    <n v="1370840400"/>
    <n v="1371704400"/>
    <b v="0"/>
    <b v="0"/>
    <s v="theater/plays"/>
    <n v="74"/>
    <x v="3"/>
    <s v="plays"/>
  </r>
  <r>
    <n v="168"/>
    <s v="Hernandez Group"/>
    <s v="Ergonomic uniform open system"/>
    <n v="128100"/>
    <n v="40107"/>
    <n v="31"/>
    <x v="0"/>
    <n v="955"/>
    <x v="3"/>
    <s v="DKK"/>
    <n v="1550815200"/>
    <n v="1552798800"/>
    <b v="0"/>
    <b v="1"/>
    <s v="music/indie rock"/>
    <n v="41.996858638743454"/>
    <x v="1"/>
    <s v="indie rock"/>
  </r>
  <r>
    <n v="169"/>
    <s v="Tran, Steele and Wilson"/>
    <s v="Profit-focused modular product"/>
    <n v="23300"/>
    <n v="98811"/>
    <n v="424"/>
    <x v="1"/>
    <n v="1267"/>
    <x v="1"/>
    <s v="USD"/>
    <n v="1339909200"/>
    <n v="1342328400"/>
    <b v="0"/>
    <b v="1"/>
    <s v="film &amp; video/shorts"/>
    <n v="77.988161010260455"/>
    <x v="4"/>
    <s v="shorts"/>
  </r>
  <r>
    <n v="170"/>
    <s v="Summers, Gallegos and Stein"/>
    <s v="Mandatory mobile product"/>
    <n v="188100"/>
    <n v="5528"/>
    <n v="3"/>
    <x v="0"/>
    <n v="67"/>
    <x v="1"/>
    <s v="USD"/>
    <n v="1501736400"/>
    <n v="1502341200"/>
    <b v="0"/>
    <b v="0"/>
    <s v="music/indie rock"/>
    <n v="82.507462686567166"/>
    <x v="1"/>
    <s v="indie rock"/>
  </r>
  <r>
    <n v="171"/>
    <s v="Blair Group"/>
    <s v="Public-key 3rdgeneration budgetary management"/>
    <n v="4900"/>
    <n v="521"/>
    <n v="11"/>
    <x v="0"/>
    <n v="5"/>
    <x v="1"/>
    <s v="USD"/>
    <n v="1395291600"/>
    <n v="1397192400"/>
    <b v="0"/>
    <b v="0"/>
    <s v="publishing/translations"/>
    <n v="104.2"/>
    <x v="5"/>
    <s v="translations"/>
  </r>
  <r>
    <n v="172"/>
    <s v="Nixon Inc"/>
    <s v="Centralized national firmware"/>
    <n v="800"/>
    <n v="663"/>
    <n v="83"/>
    <x v="0"/>
    <n v="26"/>
    <x v="1"/>
    <s v="USD"/>
    <n v="1405746000"/>
    <n v="1407042000"/>
    <b v="0"/>
    <b v="1"/>
    <s v="film &amp; video/documentary"/>
    <n v="25.5"/>
    <x v="4"/>
    <s v="documentary"/>
  </r>
  <r>
    <n v="173"/>
    <s v="White LLC"/>
    <s v="Cross-group 4thgeneration middleware"/>
    <n v="96700"/>
    <n v="157635"/>
    <n v="163"/>
    <x v="1"/>
    <n v="1561"/>
    <x v="1"/>
    <s v="USD"/>
    <n v="1368853200"/>
    <n v="1369371600"/>
    <b v="0"/>
    <b v="0"/>
    <s v="theater/plays"/>
    <n v="100.98334401024984"/>
    <x v="3"/>
    <s v="plays"/>
  </r>
  <r>
    <n v="174"/>
    <s v="Santos, Black and Donovan"/>
    <s v="Pre-emptive scalable access"/>
    <n v="600"/>
    <n v="5368"/>
    <n v="895"/>
    <x v="1"/>
    <n v="48"/>
    <x v="1"/>
    <s v="USD"/>
    <n v="1444021200"/>
    <n v="1444107600"/>
    <b v="0"/>
    <b v="1"/>
    <s v="technology/wearables"/>
    <n v="111.83333333333333"/>
    <x v="2"/>
    <s v="wearables"/>
  </r>
  <r>
    <n v="175"/>
    <s v="Jones, Contreras and Burnett"/>
    <s v="Sharable intangible migration"/>
    <n v="181200"/>
    <n v="47459"/>
    <n v="26"/>
    <x v="0"/>
    <n v="1130"/>
    <x v="1"/>
    <s v="USD"/>
    <n v="1472619600"/>
    <n v="1474261200"/>
    <b v="0"/>
    <b v="0"/>
    <s v="theater/plays"/>
    <n v="41.999115044247787"/>
    <x v="3"/>
    <s v="plays"/>
  </r>
  <r>
    <n v="176"/>
    <s v="Stone-Orozco"/>
    <s v="Proactive scalable Graphical User Interface"/>
    <n v="115000"/>
    <n v="86060"/>
    <n v="75"/>
    <x v="0"/>
    <n v="782"/>
    <x v="1"/>
    <s v="USD"/>
    <n v="1472878800"/>
    <n v="1473656400"/>
    <b v="0"/>
    <b v="0"/>
    <s v="theater/plays"/>
    <n v="110.05115089514067"/>
    <x v="3"/>
    <s v="plays"/>
  </r>
  <r>
    <n v="177"/>
    <s v="Lee, Gibson and Morgan"/>
    <s v="Digitized solution-oriented product"/>
    <n v="38800"/>
    <n v="161593"/>
    <n v="416"/>
    <x v="1"/>
    <n v="2739"/>
    <x v="1"/>
    <s v="USD"/>
    <n v="1289800800"/>
    <n v="1291960800"/>
    <b v="0"/>
    <b v="0"/>
    <s v="theater/plays"/>
    <n v="58.997079225994888"/>
    <x v="3"/>
    <s v="plays"/>
  </r>
  <r>
    <n v="178"/>
    <s v="Alexander-Williams"/>
    <s v="Triple-buffered cohesive structure"/>
    <n v="7200"/>
    <n v="6927"/>
    <n v="96"/>
    <x v="0"/>
    <n v="210"/>
    <x v="1"/>
    <s v="USD"/>
    <n v="1505970000"/>
    <n v="1506747600"/>
    <b v="0"/>
    <b v="0"/>
    <s v="food/food trucks"/>
    <n v="32.985714285714288"/>
    <x v="0"/>
    <s v="food trucks"/>
  </r>
  <r>
    <n v="179"/>
    <s v="Marks Ltd"/>
    <s v="Realigned human-resource orchestration"/>
    <n v="44500"/>
    <n v="159185"/>
    <n v="358"/>
    <x v="1"/>
    <n v="3537"/>
    <x v="0"/>
    <s v="CAD"/>
    <n v="1363496400"/>
    <n v="1363582800"/>
    <b v="0"/>
    <b v="1"/>
    <s v="theater/plays"/>
    <n v="45.005654509471306"/>
    <x v="3"/>
    <s v="plays"/>
  </r>
  <r>
    <n v="180"/>
    <s v="Olsen, Edwards and Reid"/>
    <s v="Optional clear-thinking software"/>
    <n v="56000"/>
    <n v="172736"/>
    <n v="308"/>
    <x v="1"/>
    <n v="2107"/>
    <x v="2"/>
    <s v="AUD"/>
    <n v="1269234000"/>
    <n v="1269666000"/>
    <b v="0"/>
    <b v="0"/>
    <s v="technology/wearables"/>
    <n v="81.98196487897485"/>
    <x v="2"/>
    <s v="wearables"/>
  </r>
  <r>
    <n v="181"/>
    <s v="Daniels, Rose and Tyler"/>
    <s v="Centralized global approach"/>
    <n v="8600"/>
    <n v="5315"/>
    <n v="62"/>
    <x v="0"/>
    <n v="136"/>
    <x v="1"/>
    <s v="USD"/>
    <n v="1507093200"/>
    <n v="1508648400"/>
    <b v="0"/>
    <b v="0"/>
    <s v="technology/web"/>
    <n v="39.080882352941174"/>
    <x v="2"/>
    <s v="web"/>
  </r>
  <r>
    <n v="182"/>
    <s v="Adams Group"/>
    <s v="Reverse-engineered bandwidth-monitored contingency"/>
    <n v="27100"/>
    <n v="195750"/>
    <n v="722"/>
    <x v="1"/>
    <n v="3318"/>
    <x v="3"/>
    <s v="DKK"/>
    <n v="1560574800"/>
    <n v="1561957200"/>
    <b v="0"/>
    <b v="0"/>
    <s v="theater/plays"/>
    <n v="58.996383363471971"/>
    <x v="3"/>
    <s v="plays"/>
  </r>
  <r>
    <n v="183"/>
    <s v="Rogers, Huerta and Medina"/>
    <s v="Pre-emptive bandwidth-monitored instruction set"/>
    <n v="5100"/>
    <n v="3525"/>
    <n v="69"/>
    <x v="0"/>
    <n v="86"/>
    <x v="0"/>
    <s v="CAD"/>
    <n v="1284008400"/>
    <n v="1285131600"/>
    <b v="0"/>
    <b v="0"/>
    <s v="music/rock"/>
    <n v="40.988372093023258"/>
    <x v="1"/>
    <s v="rock"/>
  </r>
  <r>
    <n v="184"/>
    <s v="Howard, Carter and Griffith"/>
    <s v="Adaptive asynchronous emulation"/>
    <n v="3600"/>
    <n v="10550"/>
    <n v="293"/>
    <x v="1"/>
    <n v="340"/>
    <x v="1"/>
    <s v="USD"/>
    <n v="1556859600"/>
    <n v="1556946000"/>
    <b v="0"/>
    <b v="0"/>
    <s v="theater/plays"/>
    <n v="31.029411764705884"/>
    <x v="3"/>
    <s v="plays"/>
  </r>
  <r>
    <n v="185"/>
    <s v="Bailey PLC"/>
    <s v="Innovative actuating conglomeration"/>
    <n v="1000"/>
    <n v="718"/>
    <n v="72"/>
    <x v="0"/>
    <n v="19"/>
    <x v="1"/>
    <s v="USD"/>
    <n v="1526187600"/>
    <n v="1527138000"/>
    <b v="0"/>
    <b v="0"/>
    <s v="film &amp; video/television"/>
    <n v="37.789473684210527"/>
    <x v="4"/>
    <s v="television"/>
  </r>
  <r>
    <n v="186"/>
    <s v="Parker Group"/>
    <s v="Grass-roots foreground policy"/>
    <n v="88800"/>
    <n v="28358"/>
    <n v="32"/>
    <x v="0"/>
    <n v="886"/>
    <x v="1"/>
    <s v="USD"/>
    <n v="1400821200"/>
    <n v="1402117200"/>
    <b v="0"/>
    <b v="0"/>
    <s v="theater/plays"/>
    <n v="32.006772009029348"/>
    <x v="3"/>
    <s v="plays"/>
  </r>
  <r>
    <n v="187"/>
    <s v="Fox Group"/>
    <s v="Horizontal transitional paradigm"/>
    <n v="60200"/>
    <n v="138384"/>
    <n v="230"/>
    <x v="1"/>
    <n v="1442"/>
    <x v="0"/>
    <s v="CAD"/>
    <n v="1361599200"/>
    <n v="1364014800"/>
    <b v="0"/>
    <b v="1"/>
    <s v="film &amp; video/shorts"/>
    <n v="95.966712898751737"/>
    <x v="4"/>
    <s v="shorts"/>
  </r>
  <r>
    <n v="188"/>
    <s v="Walker, Jones and Rodriguez"/>
    <s v="Networked didactic info-mediaries"/>
    <n v="8200"/>
    <n v="2625"/>
    <n v="32"/>
    <x v="0"/>
    <n v="35"/>
    <x v="6"/>
    <s v="EUR"/>
    <n v="1417500000"/>
    <n v="1417586400"/>
    <b v="0"/>
    <b v="0"/>
    <s v="theater/plays"/>
    <n v="75"/>
    <x v="3"/>
    <s v="plays"/>
  </r>
  <r>
    <n v="189"/>
    <s v="Anthony-Shaw"/>
    <s v="Switchable contextually-based access"/>
    <n v="191300"/>
    <n v="45004"/>
    <n v="24"/>
    <x v="3"/>
    <n v="441"/>
    <x v="1"/>
    <s v="USD"/>
    <n v="1457071200"/>
    <n v="1457071200"/>
    <b v="0"/>
    <b v="0"/>
    <s v="theater/plays"/>
    <n v="102.0498866213152"/>
    <x v="3"/>
    <s v="plays"/>
  </r>
  <r>
    <n v="190"/>
    <s v="Cook LLC"/>
    <s v="Up-sized dynamic throughput"/>
    <n v="3700"/>
    <n v="2538"/>
    <n v="69"/>
    <x v="0"/>
    <n v="24"/>
    <x v="1"/>
    <s v="USD"/>
    <n v="1370322000"/>
    <n v="1370408400"/>
    <b v="0"/>
    <b v="1"/>
    <s v="theater/plays"/>
    <n v="105.75"/>
    <x v="3"/>
    <s v="plays"/>
  </r>
  <r>
    <n v="191"/>
    <s v="Sutton PLC"/>
    <s v="Mandatory reciprocal superstructure"/>
    <n v="8400"/>
    <n v="3188"/>
    <n v="38"/>
    <x v="0"/>
    <n v="86"/>
    <x v="6"/>
    <s v="EUR"/>
    <n v="1552366800"/>
    <n v="1552626000"/>
    <b v="0"/>
    <b v="0"/>
    <s v="theater/plays"/>
    <n v="37.069767441860463"/>
    <x v="3"/>
    <s v="plays"/>
  </r>
  <r>
    <n v="192"/>
    <s v="Long, Morgan and Mitchell"/>
    <s v="Upgradable 4thgeneration productivity"/>
    <n v="42600"/>
    <n v="8517"/>
    <n v="20"/>
    <x v="0"/>
    <n v="243"/>
    <x v="1"/>
    <s v="USD"/>
    <n v="1403845200"/>
    <n v="1404190800"/>
    <b v="0"/>
    <b v="0"/>
    <s v="music/rock"/>
    <n v="35.049382716049379"/>
    <x v="1"/>
    <s v="rock"/>
  </r>
  <r>
    <n v="193"/>
    <s v="Calhoun, Rogers and Long"/>
    <s v="Progressive discrete hub"/>
    <n v="6600"/>
    <n v="3012"/>
    <n v="46"/>
    <x v="0"/>
    <n v="65"/>
    <x v="1"/>
    <s v="USD"/>
    <n v="1523163600"/>
    <n v="1523509200"/>
    <b v="1"/>
    <b v="0"/>
    <s v="music/indie rock"/>
    <n v="46.338461538461537"/>
    <x v="1"/>
    <s v="indie rock"/>
  </r>
  <r>
    <n v="194"/>
    <s v="Sandoval Group"/>
    <s v="Assimilated multi-tasking archive"/>
    <n v="7100"/>
    <n v="8716"/>
    <n v="123"/>
    <x v="1"/>
    <n v="126"/>
    <x v="1"/>
    <s v="USD"/>
    <n v="1442206800"/>
    <n v="1443589200"/>
    <b v="0"/>
    <b v="0"/>
    <s v="music/metal"/>
    <n v="69.174603174603178"/>
    <x v="1"/>
    <s v="metal"/>
  </r>
  <r>
    <n v="195"/>
    <s v="Smith and Sons"/>
    <s v="Upgradable high-level solution"/>
    <n v="15800"/>
    <n v="57157"/>
    <n v="362"/>
    <x v="1"/>
    <n v="524"/>
    <x v="1"/>
    <s v="USD"/>
    <n v="1532840400"/>
    <n v="1533445200"/>
    <b v="0"/>
    <b v="0"/>
    <s v="music/electric music"/>
    <n v="109.07824427480917"/>
    <x v="1"/>
    <s v="electric music"/>
  </r>
  <r>
    <n v="196"/>
    <s v="King Inc"/>
    <s v="Organic bandwidth-monitored frame"/>
    <n v="8200"/>
    <n v="5178"/>
    <n v="63"/>
    <x v="0"/>
    <n v="100"/>
    <x v="3"/>
    <s v="DKK"/>
    <n v="1472878800"/>
    <n v="1474520400"/>
    <b v="0"/>
    <b v="0"/>
    <s v="technology/wearables"/>
    <n v="51.78"/>
    <x v="2"/>
    <s v="wearables"/>
  </r>
  <r>
    <n v="197"/>
    <s v="Perry and Sons"/>
    <s v="Business-focused logistical framework"/>
    <n v="54700"/>
    <n v="163118"/>
    <n v="298"/>
    <x v="1"/>
    <n v="1989"/>
    <x v="1"/>
    <s v="USD"/>
    <n v="1498194000"/>
    <n v="1499403600"/>
    <b v="0"/>
    <b v="0"/>
    <s v="film &amp; video/drama"/>
    <n v="82.010055304172951"/>
    <x v="4"/>
    <s v="drama"/>
  </r>
  <r>
    <n v="198"/>
    <s v="Palmer Inc"/>
    <s v="Universal multi-state capability"/>
    <n v="63200"/>
    <n v="6041"/>
    <n v="10"/>
    <x v="0"/>
    <n v="168"/>
    <x v="1"/>
    <s v="USD"/>
    <n v="1281070800"/>
    <n v="1283576400"/>
    <b v="0"/>
    <b v="0"/>
    <s v="music/electric music"/>
    <n v="35.958333333333336"/>
    <x v="1"/>
    <s v="electric music"/>
  </r>
  <r>
    <n v="199"/>
    <s v="Hull, Baker and Martinez"/>
    <s v="Digitized reciprocal infrastructure"/>
    <n v="1800"/>
    <n v="968"/>
    <n v="54"/>
    <x v="0"/>
    <n v="13"/>
    <x v="1"/>
    <s v="USD"/>
    <n v="1436245200"/>
    <n v="1436590800"/>
    <b v="0"/>
    <b v="0"/>
    <s v="music/rock"/>
    <n v="74.461538461538467"/>
    <x v="1"/>
    <s v="rock"/>
  </r>
  <r>
    <n v="200"/>
    <s v="Becker, Rice and White"/>
    <s v="Reduced dedicated capability"/>
    <n v="100"/>
    <n v="2"/>
    <n v="2"/>
    <x v="0"/>
    <n v="1"/>
    <x v="0"/>
    <s v="CAD"/>
    <n v="1269493200"/>
    <n v="1270443600"/>
    <b v="0"/>
    <b v="0"/>
    <s v="theater/plays"/>
    <n v="2"/>
    <x v="3"/>
    <s v="plays"/>
  </r>
  <r>
    <n v="201"/>
    <s v="Osborne, Perkins and Knox"/>
    <s v="Cross-platform bi-directional workforce"/>
    <n v="2100"/>
    <n v="14305"/>
    <n v="681"/>
    <x v="1"/>
    <n v="157"/>
    <x v="1"/>
    <s v="USD"/>
    <n v="1406264400"/>
    <n v="1407819600"/>
    <b v="0"/>
    <b v="0"/>
    <s v="technology/web"/>
    <n v="91.114649681528661"/>
    <x v="2"/>
    <s v="web"/>
  </r>
  <r>
    <n v="202"/>
    <s v="Mcknight-Freeman"/>
    <s v="Upgradable scalable methodology"/>
    <n v="8300"/>
    <n v="6543"/>
    <n v="79"/>
    <x v="3"/>
    <n v="82"/>
    <x v="1"/>
    <s v="USD"/>
    <n v="1317531600"/>
    <n v="1317877200"/>
    <b v="0"/>
    <b v="0"/>
    <s v="food/food trucks"/>
    <n v="79.792682926829272"/>
    <x v="0"/>
    <s v="food trucks"/>
  </r>
  <r>
    <n v="203"/>
    <s v="Hayden, Shannon and Stein"/>
    <s v="Customer-focused client-server service-desk"/>
    <n v="143900"/>
    <n v="193413"/>
    <n v="134"/>
    <x v="1"/>
    <n v="4498"/>
    <x v="2"/>
    <s v="AUD"/>
    <n v="1484632800"/>
    <n v="1484805600"/>
    <b v="0"/>
    <b v="0"/>
    <s v="theater/plays"/>
    <n v="42.999777678968428"/>
    <x v="3"/>
    <s v="plays"/>
  </r>
  <r>
    <n v="204"/>
    <s v="Daniel-Luna"/>
    <s v="Mandatory multimedia leverage"/>
    <n v="75000"/>
    <n v="2529"/>
    <n v="3"/>
    <x v="0"/>
    <n v="40"/>
    <x v="1"/>
    <s v="USD"/>
    <n v="1301806800"/>
    <n v="1302670800"/>
    <b v="0"/>
    <b v="0"/>
    <s v="music/jazz"/>
    <n v="63.225000000000001"/>
    <x v="1"/>
    <s v="jazz"/>
  </r>
  <r>
    <n v="205"/>
    <s v="Weaver-Marquez"/>
    <s v="Focused analyzing circuit"/>
    <n v="1300"/>
    <n v="5614"/>
    <n v="432"/>
    <x v="1"/>
    <n v="80"/>
    <x v="1"/>
    <s v="USD"/>
    <n v="1539752400"/>
    <n v="1540789200"/>
    <b v="1"/>
    <b v="0"/>
    <s v="theater/plays"/>
    <n v="70.174999999999997"/>
    <x v="3"/>
    <s v="plays"/>
  </r>
  <r>
    <n v="206"/>
    <s v="Austin, Baker and Kelley"/>
    <s v="Fundamental grid-enabled strategy"/>
    <n v="9000"/>
    <n v="3496"/>
    <n v="39"/>
    <x v="3"/>
    <n v="57"/>
    <x v="1"/>
    <s v="USD"/>
    <n v="1267250400"/>
    <n v="1268028000"/>
    <b v="0"/>
    <b v="0"/>
    <s v="publishing/fiction"/>
    <n v="61.333333333333336"/>
    <x v="5"/>
    <s v="fiction"/>
  </r>
  <r>
    <n v="207"/>
    <s v="Carney-Anderson"/>
    <s v="Digitized 5thgeneration knowledgebase"/>
    <n v="1000"/>
    <n v="4257"/>
    <n v="426"/>
    <x v="1"/>
    <n v="43"/>
    <x v="1"/>
    <s v="USD"/>
    <n v="1535432400"/>
    <n v="1537160400"/>
    <b v="0"/>
    <b v="1"/>
    <s v="music/rock"/>
    <n v="99"/>
    <x v="1"/>
    <s v="rock"/>
  </r>
  <r>
    <n v="208"/>
    <s v="Jackson Inc"/>
    <s v="Mandatory multi-tasking encryption"/>
    <n v="196900"/>
    <n v="199110"/>
    <n v="101"/>
    <x v="1"/>
    <n v="2053"/>
    <x v="1"/>
    <s v="USD"/>
    <n v="1510207200"/>
    <n v="1512280800"/>
    <b v="0"/>
    <b v="0"/>
    <s v="film &amp; video/documentary"/>
    <n v="96.984900146127615"/>
    <x v="4"/>
    <s v="documentary"/>
  </r>
  <r>
    <n v="209"/>
    <s v="Warren Ltd"/>
    <s v="Distributed system-worthy application"/>
    <n v="194500"/>
    <n v="41212"/>
    <n v="21"/>
    <x v="2"/>
    <n v="808"/>
    <x v="2"/>
    <s v="AUD"/>
    <n v="1462510800"/>
    <n v="1463115600"/>
    <b v="0"/>
    <b v="0"/>
    <s v="film &amp; video/documentary"/>
    <n v="51.004950495049506"/>
    <x v="4"/>
    <s v="documentary"/>
  </r>
  <r>
    <n v="210"/>
    <s v="Schultz Inc"/>
    <s v="Synergistic tertiary time-frame"/>
    <n v="9400"/>
    <n v="6338"/>
    <n v="67"/>
    <x v="0"/>
    <n v="226"/>
    <x v="3"/>
    <s v="DKK"/>
    <n v="1488520800"/>
    <n v="1490850000"/>
    <b v="0"/>
    <b v="0"/>
    <s v="film &amp; video/science fiction"/>
    <n v="28.044247787610619"/>
    <x v="4"/>
    <s v="science fiction"/>
  </r>
  <r>
    <n v="211"/>
    <s v="Thompson LLC"/>
    <s v="Customer-focused impactful benchmark"/>
    <n v="104400"/>
    <n v="99100"/>
    <n v="95"/>
    <x v="0"/>
    <n v="1625"/>
    <x v="1"/>
    <s v="USD"/>
    <n v="1377579600"/>
    <n v="1379653200"/>
    <b v="0"/>
    <b v="0"/>
    <s v="theater/plays"/>
    <n v="60.984615384615381"/>
    <x v="3"/>
    <s v="plays"/>
  </r>
  <r>
    <n v="212"/>
    <s v="Johnson Inc"/>
    <s v="Profound next generation infrastructure"/>
    <n v="8100"/>
    <n v="12300"/>
    <n v="152"/>
    <x v="1"/>
    <n v="168"/>
    <x v="1"/>
    <s v="USD"/>
    <n v="1576389600"/>
    <n v="1580364000"/>
    <b v="0"/>
    <b v="0"/>
    <s v="theater/plays"/>
    <n v="73.214285714285708"/>
    <x v="3"/>
    <s v="plays"/>
  </r>
  <r>
    <n v="213"/>
    <s v="Morgan-Warren"/>
    <s v="Face-to-face encompassing info-mediaries"/>
    <n v="87900"/>
    <n v="171549"/>
    <n v="195"/>
    <x v="1"/>
    <n v="4289"/>
    <x v="1"/>
    <s v="USD"/>
    <n v="1289019600"/>
    <n v="1289714400"/>
    <b v="0"/>
    <b v="1"/>
    <s v="music/indie rock"/>
    <n v="39.997435299603637"/>
    <x v="1"/>
    <s v="indie rock"/>
  </r>
  <r>
    <n v="214"/>
    <s v="Sullivan Group"/>
    <s v="Open-source fresh-thinking policy"/>
    <n v="1400"/>
    <n v="14324"/>
    <n v="1023"/>
    <x v="1"/>
    <n v="165"/>
    <x v="1"/>
    <s v="USD"/>
    <n v="1282194000"/>
    <n v="1282712400"/>
    <b v="0"/>
    <b v="0"/>
    <s v="music/rock"/>
    <n v="86.812121212121212"/>
    <x v="1"/>
    <s v="rock"/>
  </r>
  <r>
    <n v="215"/>
    <s v="Vargas, Banks and Palmer"/>
    <s v="Extended 24/7 implementation"/>
    <n v="156800"/>
    <n v="6024"/>
    <n v="4"/>
    <x v="0"/>
    <n v="143"/>
    <x v="1"/>
    <s v="USD"/>
    <n v="1550037600"/>
    <n v="1550210400"/>
    <b v="0"/>
    <b v="0"/>
    <s v="theater/plays"/>
    <n v="42.125874125874127"/>
    <x v="3"/>
    <s v="plays"/>
  </r>
  <r>
    <n v="216"/>
    <s v="Johnson, Dixon and Zimmerman"/>
    <s v="Organic dynamic algorithm"/>
    <n v="121700"/>
    <n v="188721"/>
    <n v="155"/>
    <x v="1"/>
    <n v="1815"/>
    <x v="1"/>
    <s v="USD"/>
    <n v="1321941600"/>
    <n v="1322114400"/>
    <b v="0"/>
    <b v="0"/>
    <s v="theater/plays"/>
    <n v="103.97851239669421"/>
    <x v="3"/>
    <s v="plays"/>
  </r>
  <r>
    <n v="217"/>
    <s v="Moore, Dudley and Navarro"/>
    <s v="Organic multi-tasking focus group"/>
    <n v="129400"/>
    <n v="57911"/>
    <n v="45"/>
    <x v="0"/>
    <n v="934"/>
    <x v="1"/>
    <s v="USD"/>
    <n v="1556427600"/>
    <n v="1557205200"/>
    <b v="0"/>
    <b v="0"/>
    <s v="film &amp; video/science fiction"/>
    <n v="62.003211991434689"/>
    <x v="4"/>
    <s v="science fiction"/>
  </r>
  <r>
    <n v="218"/>
    <s v="Price-Rodriguez"/>
    <s v="Adaptive logistical initiative"/>
    <n v="5700"/>
    <n v="12309"/>
    <n v="216"/>
    <x v="1"/>
    <n v="397"/>
    <x v="4"/>
    <s v="GBP"/>
    <n v="1320991200"/>
    <n v="1323928800"/>
    <b v="0"/>
    <b v="1"/>
    <s v="film &amp; video/shorts"/>
    <n v="31.005037783375315"/>
    <x v="4"/>
    <s v="shorts"/>
  </r>
  <r>
    <n v="219"/>
    <s v="Huang-Henderson"/>
    <s v="Stand-alone mobile customer loyalty"/>
    <n v="41700"/>
    <n v="138497"/>
    <n v="332"/>
    <x v="1"/>
    <n v="1539"/>
    <x v="1"/>
    <s v="USD"/>
    <n v="1345093200"/>
    <n v="1346130000"/>
    <b v="0"/>
    <b v="0"/>
    <s v="film &amp; video/animation"/>
    <n v="89.991552956465242"/>
    <x v="4"/>
    <s v="animation"/>
  </r>
  <r>
    <n v="220"/>
    <s v="Owens-Le"/>
    <s v="Focused composite approach"/>
    <n v="7900"/>
    <n v="667"/>
    <n v="8"/>
    <x v="0"/>
    <n v="17"/>
    <x v="1"/>
    <s v="USD"/>
    <n v="1309496400"/>
    <n v="1311051600"/>
    <b v="1"/>
    <b v="0"/>
    <s v="theater/plays"/>
    <n v="39.235294117647058"/>
    <x v="3"/>
    <s v="plays"/>
  </r>
  <r>
    <n v="221"/>
    <s v="Huff LLC"/>
    <s v="Face-to-face clear-thinking Local Area Network"/>
    <n v="121500"/>
    <n v="119830"/>
    <n v="99"/>
    <x v="0"/>
    <n v="2179"/>
    <x v="1"/>
    <s v="USD"/>
    <n v="1340254800"/>
    <n v="1340427600"/>
    <b v="1"/>
    <b v="0"/>
    <s v="food/food trucks"/>
    <n v="54.993116108306566"/>
    <x v="0"/>
    <s v="food trucks"/>
  </r>
  <r>
    <n v="222"/>
    <s v="Johnson LLC"/>
    <s v="Cross-group cohesive circuit"/>
    <n v="4800"/>
    <n v="6623"/>
    <n v="138"/>
    <x v="1"/>
    <n v="138"/>
    <x v="1"/>
    <s v="USD"/>
    <n v="1412226000"/>
    <n v="1412312400"/>
    <b v="0"/>
    <b v="0"/>
    <s v="photography/photography books"/>
    <n v="47.992753623188406"/>
    <x v="7"/>
    <s v="photography books"/>
  </r>
  <r>
    <n v="223"/>
    <s v="Chavez, Garcia and Cantu"/>
    <s v="Synergistic explicit capability"/>
    <n v="87300"/>
    <n v="81897"/>
    <n v="94"/>
    <x v="0"/>
    <n v="931"/>
    <x v="1"/>
    <s v="USD"/>
    <n v="1458104400"/>
    <n v="1459314000"/>
    <b v="0"/>
    <b v="0"/>
    <s v="theater/plays"/>
    <n v="87.966702470461868"/>
    <x v="3"/>
    <s v="plays"/>
  </r>
  <r>
    <n v="224"/>
    <s v="Lester-Moore"/>
    <s v="Diverse analyzing definition"/>
    <n v="46300"/>
    <n v="186885"/>
    <n v="404"/>
    <x v="1"/>
    <n v="3594"/>
    <x v="1"/>
    <s v="USD"/>
    <n v="1411534800"/>
    <n v="1415426400"/>
    <b v="0"/>
    <b v="0"/>
    <s v="film &amp; video/science fiction"/>
    <n v="51.999165275459099"/>
    <x v="4"/>
    <s v="science fiction"/>
  </r>
  <r>
    <n v="225"/>
    <s v="Fox-Quinn"/>
    <s v="Enterprise-wide reciprocal success"/>
    <n v="67800"/>
    <n v="176398"/>
    <n v="260"/>
    <x v="1"/>
    <n v="5880"/>
    <x v="1"/>
    <s v="USD"/>
    <n v="1399093200"/>
    <n v="1399093200"/>
    <b v="1"/>
    <b v="0"/>
    <s v="music/rock"/>
    <n v="29.999659863945578"/>
    <x v="1"/>
    <s v="rock"/>
  </r>
  <r>
    <n v="226"/>
    <s v="Garcia Inc"/>
    <s v="Progressive neutral middleware"/>
    <n v="3000"/>
    <n v="10999"/>
    <n v="367"/>
    <x v="1"/>
    <n v="112"/>
    <x v="1"/>
    <s v="USD"/>
    <n v="1270702800"/>
    <n v="1273899600"/>
    <b v="0"/>
    <b v="0"/>
    <s v="photography/photography books"/>
    <n v="98.205357142857139"/>
    <x v="7"/>
    <s v="photography books"/>
  </r>
  <r>
    <n v="227"/>
    <s v="Johnson-Lee"/>
    <s v="Intuitive exuding process improvement"/>
    <n v="60900"/>
    <n v="102751"/>
    <n v="169"/>
    <x v="1"/>
    <n v="943"/>
    <x v="1"/>
    <s v="USD"/>
    <n v="1431666000"/>
    <n v="1432184400"/>
    <b v="0"/>
    <b v="0"/>
    <s v="games/mobile games"/>
    <n v="108.96182396606575"/>
    <x v="6"/>
    <s v="mobile games"/>
  </r>
  <r>
    <n v="228"/>
    <s v="Pineda Group"/>
    <s v="Exclusive real-time protocol"/>
    <n v="137900"/>
    <n v="165352"/>
    <n v="120"/>
    <x v="1"/>
    <n v="2468"/>
    <x v="1"/>
    <s v="USD"/>
    <n v="1472619600"/>
    <n v="1474779600"/>
    <b v="0"/>
    <b v="0"/>
    <s v="film &amp; video/animation"/>
    <n v="66.998379254457049"/>
    <x v="4"/>
    <s v="animation"/>
  </r>
  <r>
    <n v="229"/>
    <s v="Hoffman-Howard"/>
    <s v="Extended encompassing application"/>
    <n v="85600"/>
    <n v="165798"/>
    <n v="194"/>
    <x v="1"/>
    <n v="2551"/>
    <x v="1"/>
    <s v="USD"/>
    <n v="1496293200"/>
    <n v="1500440400"/>
    <b v="0"/>
    <b v="1"/>
    <s v="games/mobile games"/>
    <n v="64.99333594668758"/>
    <x v="6"/>
    <s v="mobile games"/>
  </r>
  <r>
    <n v="230"/>
    <s v="Miranda, Hall and Mcgrath"/>
    <s v="Progressive value-added ability"/>
    <n v="2400"/>
    <n v="10084"/>
    <n v="420"/>
    <x v="1"/>
    <n v="101"/>
    <x v="1"/>
    <s v="USD"/>
    <n v="1575612000"/>
    <n v="1575612000"/>
    <b v="0"/>
    <b v="0"/>
    <s v="games/video games"/>
    <n v="99.841584158415841"/>
    <x v="6"/>
    <s v="video games"/>
  </r>
  <r>
    <n v="231"/>
    <s v="Williams, Carter and Gonzalez"/>
    <s v="Cross-platform uniform hardware"/>
    <n v="7200"/>
    <n v="5523"/>
    <n v="77"/>
    <x v="3"/>
    <n v="67"/>
    <x v="1"/>
    <s v="USD"/>
    <n v="1369112400"/>
    <n v="1374123600"/>
    <b v="0"/>
    <b v="0"/>
    <s v="theater/plays"/>
    <n v="82.432835820895519"/>
    <x v="3"/>
    <s v="plays"/>
  </r>
  <r>
    <n v="232"/>
    <s v="Davis-Rodriguez"/>
    <s v="Progressive secondary portal"/>
    <n v="3400"/>
    <n v="5823"/>
    <n v="171"/>
    <x v="1"/>
    <n v="92"/>
    <x v="1"/>
    <s v="USD"/>
    <n v="1469422800"/>
    <n v="1469509200"/>
    <b v="0"/>
    <b v="0"/>
    <s v="theater/plays"/>
    <n v="63.293478260869563"/>
    <x v="3"/>
    <s v="plays"/>
  </r>
  <r>
    <n v="233"/>
    <s v="Reid, Rivera and Perry"/>
    <s v="Multi-lateral national adapter"/>
    <n v="3800"/>
    <n v="6000"/>
    <n v="158"/>
    <x v="1"/>
    <n v="62"/>
    <x v="1"/>
    <s v="USD"/>
    <n v="1307854800"/>
    <n v="1309237200"/>
    <b v="0"/>
    <b v="0"/>
    <s v="film &amp; video/animation"/>
    <n v="96.774193548387103"/>
    <x v="4"/>
    <s v="animation"/>
  </r>
  <r>
    <n v="234"/>
    <s v="Mendoza-Parker"/>
    <s v="Enterprise-wide motivating matrices"/>
    <n v="7500"/>
    <n v="8181"/>
    <n v="109"/>
    <x v="1"/>
    <n v="149"/>
    <x v="6"/>
    <s v="EUR"/>
    <n v="1503378000"/>
    <n v="1503982800"/>
    <b v="0"/>
    <b v="1"/>
    <s v="games/video games"/>
    <n v="54.906040268456373"/>
    <x v="6"/>
    <s v="video games"/>
  </r>
  <r>
    <n v="235"/>
    <s v="Lee, Ali and Guzman"/>
    <s v="Polarized upward-trending Local Area Network"/>
    <n v="8600"/>
    <n v="3589"/>
    <n v="42"/>
    <x v="0"/>
    <n v="92"/>
    <x v="1"/>
    <s v="USD"/>
    <n v="1486965600"/>
    <n v="1487397600"/>
    <b v="0"/>
    <b v="0"/>
    <s v="film &amp; video/animation"/>
    <n v="39.010869565217391"/>
    <x v="4"/>
    <s v="animation"/>
  </r>
  <r>
    <n v="236"/>
    <s v="Gallegos-Cobb"/>
    <s v="Object-based directional function"/>
    <n v="39500"/>
    <n v="4323"/>
    <n v="11"/>
    <x v="0"/>
    <n v="57"/>
    <x v="2"/>
    <s v="AUD"/>
    <n v="1561438800"/>
    <n v="1562043600"/>
    <b v="0"/>
    <b v="1"/>
    <s v="music/rock"/>
    <n v="75.84210526315789"/>
    <x v="1"/>
    <s v="rock"/>
  </r>
  <r>
    <n v="237"/>
    <s v="Ellison PLC"/>
    <s v="Re-contextualized tangible open architecture"/>
    <n v="9300"/>
    <n v="14822"/>
    <n v="159"/>
    <x v="1"/>
    <n v="329"/>
    <x v="1"/>
    <s v="USD"/>
    <n v="1398402000"/>
    <n v="1398574800"/>
    <b v="0"/>
    <b v="0"/>
    <s v="film &amp; video/animation"/>
    <n v="45.051671732522799"/>
    <x v="4"/>
    <s v="animation"/>
  </r>
  <r>
    <n v="238"/>
    <s v="Bolton, Sanchez and Carrillo"/>
    <s v="Distributed systemic adapter"/>
    <n v="2400"/>
    <n v="10138"/>
    <n v="422"/>
    <x v="1"/>
    <n v="97"/>
    <x v="3"/>
    <s v="DKK"/>
    <n v="1513231200"/>
    <n v="1515391200"/>
    <b v="0"/>
    <b v="1"/>
    <s v="theater/plays"/>
    <n v="104.51546391752578"/>
    <x v="3"/>
    <s v="plays"/>
  </r>
  <r>
    <n v="239"/>
    <s v="Mason-Sanders"/>
    <s v="Networked web-enabled instruction set"/>
    <n v="3200"/>
    <n v="3127"/>
    <n v="98"/>
    <x v="0"/>
    <n v="41"/>
    <x v="1"/>
    <s v="USD"/>
    <n v="1440824400"/>
    <n v="1441170000"/>
    <b v="0"/>
    <b v="0"/>
    <s v="technology/wearables"/>
    <n v="76.268292682926827"/>
    <x v="2"/>
    <s v="wearables"/>
  </r>
  <r>
    <n v="240"/>
    <s v="Pitts-Reed"/>
    <s v="Vision-oriented dynamic service-desk"/>
    <n v="29400"/>
    <n v="123124"/>
    <n v="419"/>
    <x v="1"/>
    <n v="1784"/>
    <x v="1"/>
    <s v="USD"/>
    <n v="1281070800"/>
    <n v="1281157200"/>
    <b v="0"/>
    <b v="0"/>
    <s v="theater/plays"/>
    <n v="69.015695067264573"/>
    <x v="3"/>
    <s v="plays"/>
  </r>
  <r>
    <n v="241"/>
    <s v="Gonzalez-Martinez"/>
    <s v="Vision-oriented actuating open system"/>
    <n v="168500"/>
    <n v="171729"/>
    <n v="102"/>
    <x v="1"/>
    <n v="1684"/>
    <x v="2"/>
    <s v="AUD"/>
    <n v="1397365200"/>
    <n v="1398229200"/>
    <b v="0"/>
    <b v="1"/>
    <s v="publishing/nonfiction"/>
    <n v="101.97684085510689"/>
    <x v="5"/>
    <s v="nonfiction"/>
  </r>
  <r>
    <n v="242"/>
    <s v="Hill, Martin and Garcia"/>
    <s v="Sharable scalable core"/>
    <n v="8400"/>
    <n v="10729"/>
    <n v="128"/>
    <x v="1"/>
    <n v="250"/>
    <x v="1"/>
    <s v="USD"/>
    <n v="1494392400"/>
    <n v="1495256400"/>
    <b v="0"/>
    <b v="1"/>
    <s v="music/rock"/>
    <n v="42.915999999999997"/>
    <x v="1"/>
    <s v="rock"/>
  </r>
  <r>
    <n v="243"/>
    <s v="Garcia PLC"/>
    <s v="Customer-focused attitude-oriented function"/>
    <n v="2300"/>
    <n v="10240"/>
    <n v="445"/>
    <x v="1"/>
    <n v="238"/>
    <x v="1"/>
    <s v="USD"/>
    <n v="1520143200"/>
    <n v="1520402400"/>
    <b v="0"/>
    <b v="0"/>
    <s v="theater/plays"/>
    <n v="43.025210084033617"/>
    <x v="3"/>
    <s v="plays"/>
  </r>
  <r>
    <n v="244"/>
    <s v="Herring-Bailey"/>
    <s v="Reverse-engineered system-worthy extranet"/>
    <n v="700"/>
    <n v="3988"/>
    <n v="570"/>
    <x v="1"/>
    <n v="53"/>
    <x v="1"/>
    <s v="USD"/>
    <n v="1405314000"/>
    <n v="1409806800"/>
    <b v="0"/>
    <b v="0"/>
    <s v="theater/plays"/>
    <n v="75.245283018867923"/>
    <x v="3"/>
    <s v="plays"/>
  </r>
  <r>
    <n v="245"/>
    <s v="Russell-Gardner"/>
    <s v="Re-engineered systematic monitoring"/>
    <n v="2900"/>
    <n v="14771"/>
    <n v="509"/>
    <x v="1"/>
    <n v="214"/>
    <x v="1"/>
    <s v="USD"/>
    <n v="1396846800"/>
    <n v="1396933200"/>
    <b v="0"/>
    <b v="0"/>
    <s v="theater/plays"/>
    <n v="69.023364485981304"/>
    <x v="3"/>
    <s v="plays"/>
  </r>
  <r>
    <n v="246"/>
    <s v="Walters-Carter"/>
    <s v="Seamless value-added standardization"/>
    <n v="4500"/>
    <n v="14649"/>
    <n v="326"/>
    <x v="1"/>
    <n v="222"/>
    <x v="1"/>
    <s v="USD"/>
    <n v="1375678800"/>
    <n v="1376024400"/>
    <b v="0"/>
    <b v="0"/>
    <s v="technology/web"/>
    <n v="65.986486486486484"/>
    <x v="2"/>
    <s v="web"/>
  </r>
  <r>
    <n v="247"/>
    <s v="Johnson, Patterson and Montoya"/>
    <s v="Triple-buffered fresh-thinking frame"/>
    <n v="19800"/>
    <n v="184658"/>
    <n v="933"/>
    <x v="1"/>
    <n v="1884"/>
    <x v="1"/>
    <s v="USD"/>
    <n v="1482386400"/>
    <n v="1483682400"/>
    <b v="0"/>
    <b v="1"/>
    <s v="publishing/fiction"/>
    <n v="98.013800424628457"/>
    <x v="5"/>
    <s v="fiction"/>
  </r>
  <r>
    <n v="248"/>
    <s v="Roberts and Sons"/>
    <s v="Streamlined holistic knowledgebase"/>
    <n v="6200"/>
    <n v="13103"/>
    <n v="211"/>
    <x v="1"/>
    <n v="218"/>
    <x v="2"/>
    <s v="AUD"/>
    <n v="1420005600"/>
    <n v="1420437600"/>
    <b v="0"/>
    <b v="0"/>
    <s v="games/mobile games"/>
    <n v="60.105504587155963"/>
    <x v="6"/>
    <s v="mobile games"/>
  </r>
  <r>
    <n v="249"/>
    <s v="Avila-Nelson"/>
    <s v="Up-sized intermediate website"/>
    <n v="61500"/>
    <n v="168095"/>
    <n v="273"/>
    <x v="1"/>
    <n v="6465"/>
    <x v="1"/>
    <s v="USD"/>
    <n v="1420178400"/>
    <n v="1420783200"/>
    <b v="0"/>
    <b v="0"/>
    <s v="publishing/translations"/>
    <n v="26.000773395204948"/>
    <x v="5"/>
    <s v="translations"/>
  </r>
  <r>
    <n v="250"/>
    <s v="Robbins and Sons"/>
    <s v="Future-proofed directional synergy"/>
    <n v="100"/>
    <n v="3"/>
    <n v="3"/>
    <x v="0"/>
    <n v="1"/>
    <x v="1"/>
    <s v="USD"/>
    <n v="1264399200"/>
    <n v="1267423200"/>
    <b v="0"/>
    <b v="0"/>
    <s v="music/rock"/>
    <n v="3"/>
    <x v="1"/>
    <s v="rock"/>
  </r>
  <r>
    <n v="251"/>
    <s v="Singleton Ltd"/>
    <s v="Enhanced user-facing function"/>
    <n v="7100"/>
    <n v="3840"/>
    <n v="54"/>
    <x v="0"/>
    <n v="101"/>
    <x v="1"/>
    <s v="USD"/>
    <n v="1355032800"/>
    <n v="1355205600"/>
    <b v="0"/>
    <b v="0"/>
    <s v="theater/plays"/>
    <n v="38.019801980198018"/>
    <x v="3"/>
    <s v="plays"/>
  </r>
  <r>
    <n v="252"/>
    <s v="Perez PLC"/>
    <s v="Operative bandwidth-monitored interface"/>
    <n v="1000"/>
    <n v="6263"/>
    <n v="626"/>
    <x v="1"/>
    <n v="59"/>
    <x v="1"/>
    <s v="USD"/>
    <n v="1382677200"/>
    <n v="1383109200"/>
    <b v="0"/>
    <b v="0"/>
    <s v="theater/plays"/>
    <n v="106.15254237288136"/>
    <x v="3"/>
    <s v="plays"/>
  </r>
  <r>
    <n v="253"/>
    <s v="Rogers, Jacobs and Jackson"/>
    <s v="Upgradable multi-state instruction set"/>
    <n v="121500"/>
    <n v="108161"/>
    <n v="89"/>
    <x v="0"/>
    <n v="1335"/>
    <x v="0"/>
    <s v="CAD"/>
    <n v="1302238800"/>
    <n v="1303275600"/>
    <b v="0"/>
    <b v="0"/>
    <s v="film &amp; video/drama"/>
    <n v="81.019475655430711"/>
    <x v="4"/>
    <s v="drama"/>
  </r>
  <r>
    <n v="254"/>
    <s v="Barry Group"/>
    <s v="De-engineered static Local Area Network"/>
    <n v="4600"/>
    <n v="8505"/>
    <n v="185"/>
    <x v="1"/>
    <n v="88"/>
    <x v="1"/>
    <s v="USD"/>
    <n v="1487656800"/>
    <n v="1487829600"/>
    <b v="0"/>
    <b v="0"/>
    <s v="publishing/nonfiction"/>
    <n v="96.647727272727266"/>
    <x v="5"/>
    <s v="nonfiction"/>
  </r>
  <r>
    <n v="255"/>
    <s v="Rosales, Branch and Harmon"/>
    <s v="Upgradable grid-enabled superstructure"/>
    <n v="80500"/>
    <n v="96735"/>
    <n v="120"/>
    <x v="1"/>
    <n v="1697"/>
    <x v="1"/>
    <s v="USD"/>
    <n v="1297836000"/>
    <n v="1298268000"/>
    <b v="0"/>
    <b v="1"/>
    <s v="music/rock"/>
    <n v="57.003535651149086"/>
    <x v="1"/>
    <s v="rock"/>
  </r>
  <r>
    <n v="256"/>
    <s v="Smith-Reid"/>
    <s v="Optimized actuating toolset"/>
    <n v="4100"/>
    <n v="959"/>
    <n v="23"/>
    <x v="0"/>
    <n v="15"/>
    <x v="4"/>
    <s v="GBP"/>
    <n v="1453615200"/>
    <n v="1456812000"/>
    <b v="0"/>
    <b v="0"/>
    <s v="music/rock"/>
    <n v="63.93333333333333"/>
    <x v="1"/>
    <s v="rock"/>
  </r>
  <r>
    <n v="257"/>
    <s v="Williams Inc"/>
    <s v="Decentralized exuding strategy"/>
    <n v="5700"/>
    <n v="8322"/>
    <n v="146"/>
    <x v="1"/>
    <n v="92"/>
    <x v="1"/>
    <s v="USD"/>
    <n v="1362463200"/>
    <n v="1363669200"/>
    <b v="0"/>
    <b v="0"/>
    <s v="theater/plays"/>
    <n v="90.456521739130437"/>
    <x v="3"/>
    <s v="plays"/>
  </r>
  <r>
    <n v="258"/>
    <s v="Duncan, Mcdonald and Miller"/>
    <s v="Assimilated coherent hardware"/>
    <n v="5000"/>
    <n v="13424"/>
    <n v="268"/>
    <x v="1"/>
    <n v="186"/>
    <x v="1"/>
    <s v="USD"/>
    <n v="1481176800"/>
    <n v="1482904800"/>
    <b v="0"/>
    <b v="1"/>
    <s v="theater/plays"/>
    <n v="72.172043010752688"/>
    <x v="3"/>
    <s v="plays"/>
  </r>
  <r>
    <n v="259"/>
    <s v="Watkins Ltd"/>
    <s v="Multi-channeled responsive implementation"/>
    <n v="1800"/>
    <n v="10755"/>
    <n v="598"/>
    <x v="1"/>
    <n v="138"/>
    <x v="1"/>
    <s v="USD"/>
    <n v="1354946400"/>
    <n v="1356588000"/>
    <b v="1"/>
    <b v="0"/>
    <s v="photography/photography books"/>
    <n v="77.934782608695656"/>
    <x v="7"/>
    <s v="photography books"/>
  </r>
  <r>
    <n v="260"/>
    <s v="Allen-Jones"/>
    <s v="Centralized modular initiative"/>
    <n v="6300"/>
    <n v="9935"/>
    <n v="158"/>
    <x v="1"/>
    <n v="261"/>
    <x v="1"/>
    <s v="USD"/>
    <n v="1348808400"/>
    <n v="1349845200"/>
    <b v="0"/>
    <b v="0"/>
    <s v="music/rock"/>
    <n v="38.065134099616856"/>
    <x v="1"/>
    <s v="rock"/>
  </r>
  <r>
    <n v="261"/>
    <s v="Mason-Smith"/>
    <s v="Reverse-engineered cohesive migration"/>
    <n v="84300"/>
    <n v="26303"/>
    <n v="31"/>
    <x v="0"/>
    <n v="454"/>
    <x v="1"/>
    <s v="USD"/>
    <n v="1282712400"/>
    <n v="1283058000"/>
    <b v="0"/>
    <b v="1"/>
    <s v="music/rock"/>
    <n v="57.936123348017624"/>
    <x v="1"/>
    <s v="rock"/>
  </r>
  <r>
    <n v="262"/>
    <s v="Lloyd, Kennedy and Davis"/>
    <s v="Compatible multimedia hub"/>
    <n v="1700"/>
    <n v="5328"/>
    <n v="313"/>
    <x v="1"/>
    <n v="107"/>
    <x v="1"/>
    <s v="USD"/>
    <n v="1301979600"/>
    <n v="1304226000"/>
    <b v="0"/>
    <b v="1"/>
    <s v="music/indie rock"/>
    <n v="49.794392523364486"/>
    <x v="1"/>
    <s v="indie rock"/>
  </r>
  <r>
    <n v="263"/>
    <s v="Walker Ltd"/>
    <s v="Organic eco-centric success"/>
    <n v="2900"/>
    <n v="10756"/>
    <n v="371"/>
    <x v="1"/>
    <n v="199"/>
    <x v="1"/>
    <s v="USD"/>
    <n v="1263016800"/>
    <n v="1263016800"/>
    <b v="0"/>
    <b v="0"/>
    <s v="photography/photography books"/>
    <n v="54.050251256281406"/>
    <x v="7"/>
    <s v="photography books"/>
  </r>
  <r>
    <n v="264"/>
    <s v="Gordon PLC"/>
    <s v="Virtual reciprocal policy"/>
    <n v="45600"/>
    <n v="165375"/>
    <n v="363"/>
    <x v="1"/>
    <n v="5512"/>
    <x v="1"/>
    <s v="USD"/>
    <n v="1360648800"/>
    <n v="1362031200"/>
    <b v="0"/>
    <b v="0"/>
    <s v="theater/plays"/>
    <n v="30.002721335268504"/>
    <x v="3"/>
    <s v="plays"/>
  </r>
  <r>
    <n v="265"/>
    <s v="Lee and Sons"/>
    <s v="Persevering interactive emulation"/>
    <n v="4900"/>
    <n v="6031"/>
    <n v="123"/>
    <x v="1"/>
    <n v="86"/>
    <x v="1"/>
    <s v="USD"/>
    <n v="1451800800"/>
    <n v="1455602400"/>
    <b v="0"/>
    <b v="0"/>
    <s v="theater/plays"/>
    <n v="70.127906976744185"/>
    <x v="3"/>
    <s v="plays"/>
  </r>
  <r>
    <n v="266"/>
    <s v="Cole LLC"/>
    <s v="Proactive responsive emulation"/>
    <n v="111900"/>
    <n v="85902"/>
    <n v="77"/>
    <x v="0"/>
    <n v="3182"/>
    <x v="6"/>
    <s v="EUR"/>
    <n v="1415340000"/>
    <n v="1418191200"/>
    <b v="0"/>
    <b v="1"/>
    <s v="music/jazz"/>
    <n v="26.996228786926462"/>
    <x v="1"/>
    <s v="jazz"/>
  </r>
  <r>
    <n v="267"/>
    <s v="Acosta PLC"/>
    <s v="Extended eco-centric function"/>
    <n v="61600"/>
    <n v="143910"/>
    <n v="234"/>
    <x v="1"/>
    <n v="2768"/>
    <x v="2"/>
    <s v="AUD"/>
    <n v="1351054800"/>
    <n v="1352440800"/>
    <b v="0"/>
    <b v="0"/>
    <s v="theater/plays"/>
    <n v="51.990606936416185"/>
    <x v="3"/>
    <s v="plays"/>
  </r>
  <r>
    <n v="268"/>
    <s v="Brown-Mckee"/>
    <s v="Networked optimal productivity"/>
    <n v="1500"/>
    <n v="2708"/>
    <n v="181"/>
    <x v="1"/>
    <n v="48"/>
    <x v="1"/>
    <s v="USD"/>
    <n v="1349326800"/>
    <n v="1353304800"/>
    <b v="0"/>
    <b v="0"/>
    <s v="film &amp; video/documentary"/>
    <n v="56.416666666666664"/>
    <x v="4"/>
    <s v="documentary"/>
  </r>
  <r>
    <n v="269"/>
    <s v="Miles and Sons"/>
    <s v="Persistent attitude-oriented approach"/>
    <n v="3500"/>
    <n v="8842"/>
    <n v="253"/>
    <x v="1"/>
    <n v="87"/>
    <x v="1"/>
    <s v="USD"/>
    <n v="1548914400"/>
    <n v="1550728800"/>
    <b v="0"/>
    <b v="0"/>
    <s v="film &amp; video/television"/>
    <n v="101.63218390804597"/>
    <x v="4"/>
    <s v="television"/>
  </r>
  <r>
    <n v="270"/>
    <s v="Sawyer, Horton and Williams"/>
    <s v="Triple-buffered 4thgeneration toolset"/>
    <n v="173900"/>
    <n v="47260"/>
    <n v="27"/>
    <x v="3"/>
    <n v="1890"/>
    <x v="1"/>
    <s v="USD"/>
    <n v="1291269600"/>
    <n v="1291442400"/>
    <b v="0"/>
    <b v="0"/>
    <s v="games/video games"/>
    <n v="25.005291005291006"/>
    <x v="6"/>
    <s v="video games"/>
  </r>
  <r>
    <n v="271"/>
    <s v="Foley-Cox"/>
    <s v="Progressive zero administration leverage"/>
    <n v="153700"/>
    <n v="1953"/>
    <n v="1"/>
    <x v="2"/>
    <n v="61"/>
    <x v="1"/>
    <s v="USD"/>
    <n v="1449468000"/>
    <n v="1452146400"/>
    <b v="0"/>
    <b v="0"/>
    <s v="photography/photography books"/>
    <n v="32.016393442622949"/>
    <x v="7"/>
    <s v="photography books"/>
  </r>
  <r>
    <n v="272"/>
    <s v="Horton, Morrison and Clark"/>
    <s v="Networked radical neural-net"/>
    <n v="51100"/>
    <n v="155349"/>
    <n v="304"/>
    <x v="1"/>
    <n v="1894"/>
    <x v="1"/>
    <s v="USD"/>
    <n v="1562734800"/>
    <n v="1564894800"/>
    <b v="0"/>
    <b v="1"/>
    <s v="theater/plays"/>
    <n v="82.021647307286173"/>
    <x v="3"/>
    <s v="plays"/>
  </r>
  <r>
    <n v="273"/>
    <s v="Thomas and Sons"/>
    <s v="Re-engineered heuristic forecast"/>
    <n v="7800"/>
    <n v="10704"/>
    <n v="137"/>
    <x v="1"/>
    <n v="282"/>
    <x v="0"/>
    <s v="CAD"/>
    <n v="1505624400"/>
    <n v="1505883600"/>
    <b v="0"/>
    <b v="0"/>
    <s v="theater/plays"/>
    <n v="37.957446808510639"/>
    <x v="3"/>
    <s v="plays"/>
  </r>
  <r>
    <n v="274"/>
    <s v="Morgan-Jenkins"/>
    <s v="Fully-configurable background algorithm"/>
    <n v="2400"/>
    <n v="773"/>
    <n v="32"/>
    <x v="0"/>
    <n v="15"/>
    <x v="1"/>
    <s v="USD"/>
    <n v="1509948000"/>
    <n v="1510380000"/>
    <b v="0"/>
    <b v="0"/>
    <s v="theater/plays"/>
    <n v="51.533333333333331"/>
    <x v="3"/>
    <s v="plays"/>
  </r>
  <r>
    <n v="275"/>
    <s v="Ward, Sanchez and Kemp"/>
    <s v="Stand-alone discrete Graphical User Interface"/>
    <n v="3900"/>
    <n v="9419"/>
    <n v="242"/>
    <x v="1"/>
    <n v="116"/>
    <x v="1"/>
    <s v="USD"/>
    <n v="1554526800"/>
    <n v="1555218000"/>
    <b v="0"/>
    <b v="0"/>
    <s v="publishing/translations"/>
    <n v="81.198275862068968"/>
    <x v="5"/>
    <s v="translations"/>
  </r>
  <r>
    <n v="276"/>
    <s v="Fields Ltd"/>
    <s v="Front-line foreground project"/>
    <n v="5500"/>
    <n v="5324"/>
    <n v="97"/>
    <x v="0"/>
    <n v="133"/>
    <x v="1"/>
    <s v="USD"/>
    <n v="1334811600"/>
    <n v="1335243600"/>
    <b v="0"/>
    <b v="1"/>
    <s v="games/video games"/>
    <n v="40.030075187969928"/>
    <x v="6"/>
    <s v="video games"/>
  </r>
  <r>
    <n v="277"/>
    <s v="Ramos-Mitchell"/>
    <s v="Persevering system-worthy info-mediaries"/>
    <n v="700"/>
    <n v="7465"/>
    <n v="1066"/>
    <x v="1"/>
    <n v="83"/>
    <x v="1"/>
    <s v="USD"/>
    <n v="1279515600"/>
    <n v="1279688400"/>
    <b v="0"/>
    <b v="0"/>
    <s v="theater/plays"/>
    <n v="89.939759036144579"/>
    <x v="3"/>
    <s v="plays"/>
  </r>
  <r>
    <n v="278"/>
    <s v="Higgins, Davis and Salazar"/>
    <s v="Distributed multi-tasking strategy"/>
    <n v="2700"/>
    <n v="8799"/>
    <n v="326"/>
    <x v="1"/>
    <n v="91"/>
    <x v="1"/>
    <s v="USD"/>
    <n v="1353909600"/>
    <n v="1356069600"/>
    <b v="0"/>
    <b v="0"/>
    <s v="technology/web"/>
    <n v="96.692307692307693"/>
    <x v="2"/>
    <s v="web"/>
  </r>
  <r>
    <n v="279"/>
    <s v="Smith-Jenkins"/>
    <s v="Vision-oriented methodical application"/>
    <n v="8000"/>
    <n v="13656"/>
    <n v="171"/>
    <x v="1"/>
    <n v="546"/>
    <x v="1"/>
    <s v="USD"/>
    <n v="1535950800"/>
    <n v="1536210000"/>
    <b v="0"/>
    <b v="0"/>
    <s v="theater/plays"/>
    <n v="25.010989010989011"/>
    <x v="3"/>
    <s v="plays"/>
  </r>
  <r>
    <n v="280"/>
    <s v="Braun PLC"/>
    <s v="Function-based high-level infrastructure"/>
    <n v="2500"/>
    <n v="14536"/>
    <n v="581"/>
    <x v="1"/>
    <n v="393"/>
    <x v="1"/>
    <s v="USD"/>
    <n v="1511244000"/>
    <n v="1511762400"/>
    <b v="0"/>
    <b v="0"/>
    <s v="film &amp; video/animation"/>
    <n v="36.987277353689571"/>
    <x v="4"/>
    <s v="animation"/>
  </r>
  <r>
    <n v="281"/>
    <s v="Drake PLC"/>
    <s v="Profound object-oriented paradigm"/>
    <n v="164500"/>
    <n v="150552"/>
    <n v="92"/>
    <x v="0"/>
    <n v="2062"/>
    <x v="1"/>
    <s v="USD"/>
    <n v="1331445600"/>
    <n v="1333256400"/>
    <b v="0"/>
    <b v="1"/>
    <s v="theater/plays"/>
    <n v="73.012609117361791"/>
    <x v="3"/>
    <s v="plays"/>
  </r>
  <r>
    <n v="282"/>
    <s v="Ross, Kelly and Brown"/>
    <s v="Virtual contextually-based circuit"/>
    <n v="8400"/>
    <n v="9076"/>
    <n v="108"/>
    <x v="1"/>
    <n v="133"/>
    <x v="1"/>
    <s v="USD"/>
    <n v="1480226400"/>
    <n v="1480744800"/>
    <b v="0"/>
    <b v="1"/>
    <s v="film &amp; video/television"/>
    <n v="68.240601503759393"/>
    <x v="4"/>
    <s v="television"/>
  </r>
  <r>
    <n v="283"/>
    <s v="Lucas-Mullins"/>
    <s v="Business-focused dynamic instruction set"/>
    <n v="8100"/>
    <n v="1517"/>
    <n v="19"/>
    <x v="0"/>
    <n v="29"/>
    <x v="3"/>
    <s v="DKK"/>
    <n v="1464584400"/>
    <n v="1465016400"/>
    <b v="0"/>
    <b v="0"/>
    <s v="music/rock"/>
    <n v="52.310344827586206"/>
    <x v="1"/>
    <s v="rock"/>
  </r>
  <r>
    <n v="284"/>
    <s v="Tran LLC"/>
    <s v="Ameliorated fresh-thinking protocol"/>
    <n v="9800"/>
    <n v="8153"/>
    <n v="83"/>
    <x v="0"/>
    <n v="132"/>
    <x v="1"/>
    <s v="USD"/>
    <n v="1335848400"/>
    <n v="1336280400"/>
    <b v="0"/>
    <b v="0"/>
    <s v="technology/web"/>
    <n v="61.765151515151516"/>
    <x v="2"/>
    <s v="web"/>
  </r>
  <r>
    <n v="285"/>
    <s v="Dawson, Brady and Gilbert"/>
    <s v="Front-line optimizing emulation"/>
    <n v="900"/>
    <n v="6357"/>
    <n v="706"/>
    <x v="1"/>
    <n v="254"/>
    <x v="1"/>
    <s v="USD"/>
    <n v="1473483600"/>
    <n v="1476766800"/>
    <b v="0"/>
    <b v="0"/>
    <s v="theater/plays"/>
    <n v="25.027559055118111"/>
    <x v="3"/>
    <s v="plays"/>
  </r>
  <r>
    <n v="286"/>
    <s v="Obrien-Aguirre"/>
    <s v="Devolved uniform complexity"/>
    <n v="112100"/>
    <n v="19557"/>
    <n v="17"/>
    <x v="3"/>
    <n v="184"/>
    <x v="1"/>
    <s v="USD"/>
    <n v="1479880800"/>
    <n v="1480485600"/>
    <b v="0"/>
    <b v="0"/>
    <s v="theater/plays"/>
    <n v="106.28804347826087"/>
    <x v="3"/>
    <s v="plays"/>
  </r>
  <r>
    <n v="287"/>
    <s v="Ferguson PLC"/>
    <s v="Public-key intangible superstructure"/>
    <n v="6300"/>
    <n v="13213"/>
    <n v="210"/>
    <x v="1"/>
    <n v="176"/>
    <x v="1"/>
    <s v="USD"/>
    <n v="1430197200"/>
    <n v="1430197200"/>
    <b v="0"/>
    <b v="0"/>
    <s v="music/electric music"/>
    <n v="75.07386363636364"/>
    <x v="1"/>
    <s v="electric music"/>
  </r>
  <r>
    <n v="288"/>
    <s v="Garcia Ltd"/>
    <s v="Secured global success"/>
    <n v="5600"/>
    <n v="5476"/>
    <n v="98"/>
    <x v="0"/>
    <n v="137"/>
    <x v="3"/>
    <s v="DKK"/>
    <n v="1331701200"/>
    <n v="1331787600"/>
    <b v="0"/>
    <b v="1"/>
    <s v="music/metal"/>
    <n v="39.970802919708028"/>
    <x v="1"/>
    <s v="metal"/>
  </r>
  <r>
    <n v="289"/>
    <s v="Smith, Love and Smith"/>
    <s v="Grass-roots mission-critical capability"/>
    <n v="800"/>
    <n v="13474"/>
    <n v="1684"/>
    <x v="1"/>
    <n v="337"/>
    <x v="0"/>
    <s v="CAD"/>
    <n v="1438578000"/>
    <n v="1438837200"/>
    <b v="0"/>
    <b v="0"/>
    <s v="theater/plays"/>
    <n v="39.982195845697326"/>
    <x v="3"/>
    <s v="plays"/>
  </r>
  <r>
    <n v="290"/>
    <s v="Wilson, Hall and Osborne"/>
    <s v="Advanced global data-warehouse"/>
    <n v="168600"/>
    <n v="91722"/>
    <n v="54"/>
    <x v="0"/>
    <n v="908"/>
    <x v="1"/>
    <s v="USD"/>
    <n v="1368162000"/>
    <n v="1370926800"/>
    <b v="0"/>
    <b v="1"/>
    <s v="film &amp; video/documentary"/>
    <n v="101.01541850220265"/>
    <x v="4"/>
    <s v="documentary"/>
  </r>
  <r>
    <n v="291"/>
    <s v="Bell, Grimes and Kerr"/>
    <s v="Self-enabling uniform complexity"/>
    <n v="1800"/>
    <n v="8219"/>
    <n v="457"/>
    <x v="1"/>
    <n v="107"/>
    <x v="1"/>
    <s v="USD"/>
    <n v="1318654800"/>
    <n v="1319000400"/>
    <b v="1"/>
    <b v="0"/>
    <s v="technology/web"/>
    <n v="76.813084112149539"/>
    <x v="2"/>
    <s v="web"/>
  </r>
  <r>
    <n v="292"/>
    <s v="Ho-Harris"/>
    <s v="Versatile cohesive encoding"/>
    <n v="7300"/>
    <n v="717"/>
    <n v="10"/>
    <x v="0"/>
    <n v="10"/>
    <x v="1"/>
    <s v="USD"/>
    <n v="1331874000"/>
    <n v="1333429200"/>
    <b v="0"/>
    <b v="0"/>
    <s v="food/food trucks"/>
    <n v="71.7"/>
    <x v="0"/>
    <s v="food trucks"/>
  </r>
  <r>
    <n v="293"/>
    <s v="Ross Group"/>
    <s v="Organized executive solution"/>
    <n v="6500"/>
    <n v="1065"/>
    <n v="16"/>
    <x v="3"/>
    <n v="32"/>
    <x v="6"/>
    <s v="EUR"/>
    <n v="1286254800"/>
    <n v="1287032400"/>
    <b v="0"/>
    <b v="0"/>
    <s v="theater/plays"/>
    <n v="33.28125"/>
    <x v="3"/>
    <s v="plays"/>
  </r>
  <r>
    <n v="294"/>
    <s v="Turner-Davis"/>
    <s v="Automated local emulation"/>
    <n v="600"/>
    <n v="8038"/>
    <n v="1340"/>
    <x v="1"/>
    <n v="183"/>
    <x v="1"/>
    <s v="USD"/>
    <n v="1540530000"/>
    <n v="1541570400"/>
    <b v="0"/>
    <b v="0"/>
    <s v="theater/plays"/>
    <n v="43.923497267759565"/>
    <x v="3"/>
    <s v="plays"/>
  </r>
  <r>
    <n v="295"/>
    <s v="Smith, Jackson and Herrera"/>
    <s v="Enterprise-wide intermediate middleware"/>
    <n v="192900"/>
    <n v="68769"/>
    <n v="36"/>
    <x v="0"/>
    <n v="1910"/>
    <x v="5"/>
    <s v="CHF"/>
    <n v="1381813200"/>
    <n v="1383976800"/>
    <b v="0"/>
    <b v="0"/>
    <s v="theater/plays"/>
    <n v="36.004712041884815"/>
    <x v="3"/>
    <s v="plays"/>
  </r>
  <r>
    <n v="296"/>
    <s v="Smith-Hess"/>
    <s v="Grass-roots real-time Local Area Network"/>
    <n v="6100"/>
    <n v="3352"/>
    <n v="55"/>
    <x v="0"/>
    <n v="38"/>
    <x v="2"/>
    <s v="AUD"/>
    <n v="1548655200"/>
    <n v="1550556000"/>
    <b v="0"/>
    <b v="0"/>
    <s v="theater/plays"/>
    <n v="88.21052631578948"/>
    <x v="3"/>
    <s v="plays"/>
  </r>
  <r>
    <n v="297"/>
    <s v="Brown, Herring and Bass"/>
    <s v="Organized client-driven capacity"/>
    <n v="7200"/>
    <n v="6785"/>
    <n v="94"/>
    <x v="0"/>
    <n v="104"/>
    <x v="2"/>
    <s v="AUD"/>
    <n v="1389679200"/>
    <n v="1390456800"/>
    <b v="0"/>
    <b v="1"/>
    <s v="theater/plays"/>
    <n v="65.240384615384613"/>
    <x v="3"/>
    <s v="plays"/>
  </r>
  <r>
    <n v="298"/>
    <s v="Chase, Garcia and Johnson"/>
    <s v="Adaptive intangible database"/>
    <n v="3500"/>
    <n v="5037"/>
    <n v="144"/>
    <x v="1"/>
    <n v="72"/>
    <x v="1"/>
    <s v="USD"/>
    <n v="1456466400"/>
    <n v="1458018000"/>
    <b v="0"/>
    <b v="1"/>
    <s v="music/rock"/>
    <n v="69.958333333333329"/>
    <x v="1"/>
    <s v="rock"/>
  </r>
  <r>
    <n v="299"/>
    <s v="Ramsey and Sons"/>
    <s v="Grass-roots contextually-based algorithm"/>
    <n v="3800"/>
    <n v="1954"/>
    <n v="51"/>
    <x v="0"/>
    <n v="49"/>
    <x v="1"/>
    <s v="USD"/>
    <n v="1456984800"/>
    <n v="1461819600"/>
    <b v="0"/>
    <b v="0"/>
    <s v="food/food trucks"/>
    <n v="39.877551020408163"/>
    <x v="0"/>
    <s v="food trucks"/>
  </r>
  <r>
    <n v="300"/>
    <s v="Cooke PLC"/>
    <s v="Focused executive core"/>
    <n v="100"/>
    <n v="5"/>
    <n v="5"/>
    <x v="0"/>
    <n v="1"/>
    <x v="3"/>
    <s v="DKK"/>
    <n v="1504069200"/>
    <n v="1504155600"/>
    <b v="0"/>
    <b v="1"/>
    <s v="publishing/nonfiction"/>
    <n v="5"/>
    <x v="5"/>
    <s v="nonfiction"/>
  </r>
  <r>
    <n v="301"/>
    <s v="Wong-Walker"/>
    <s v="Multi-channeled disintermediate policy"/>
    <n v="900"/>
    <n v="12102"/>
    <n v="1345"/>
    <x v="1"/>
    <n v="295"/>
    <x v="1"/>
    <s v="USD"/>
    <n v="1424930400"/>
    <n v="1426395600"/>
    <b v="0"/>
    <b v="0"/>
    <s v="film &amp; video/documentary"/>
    <n v="41.023728813559323"/>
    <x v="4"/>
    <s v="documentary"/>
  </r>
  <r>
    <n v="302"/>
    <s v="Ferguson, Collins and Mata"/>
    <s v="Customizable bi-directional hardware"/>
    <n v="76100"/>
    <n v="24234"/>
    <n v="32"/>
    <x v="0"/>
    <n v="245"/>
    <x v="1"/>
    <s v="USD"/>
    <n v="1535864400"/>
    <n v="1537074000"/>
    <b v="0"/>
    <b v="0"/>
    <s v="theater/plays"/>
    <n v="98.914285714285711"/>
    <x v="3"/>
    <s v="plays"/>
  </r>
  <r>
    <n v="303"/>
    <s v="Guerrero, Flores and Jenkins"/>
    <s v="Networked optimal architecture"/>
    <n v="3400"/>
    <n v="2809"/>
    <n v="83"/>
    <x v="0"/>
    <n v="32"/>
    <x v="1"/>
    <s v="USD"/>
    <n v="1452146400"/>
    <n v="1452578400"/>
    <b v="0"/>
    <b v="0"/>
    <s v="music/indie rock"/>
    <n v="87.78125"/>
    <x v="1"/>
    <s v="indie rock"/>
  </r>
  <r>
    <n v="304"/>
    <s v="Peterson PLC"/>
    <s v="User-friendly discrete benchmark"/>
    <n v="2100"/>
    <n v="11469"/>
    <n v="546"/>
    <x v="1"/>
    <n v="142"/>
    <x v="1"/>
    <s v="USD"/>
    <n v="1470546000"/>
    <n v="1474088400"/>
    <b v="0"/>
    <b v="0"/>
    <s v="film &amp; video/documentary"/>
    <n v="80.767605633802816"/>
    <x v="4"/>
    <s v="documentary"/>
  </r>
  <r>
    <n v="305"/>
    <s v="Townsend Ltd"/>
    <s v="Grass-roots actuating policy"/>
    <n v="2800"/>
    <n v="8014"/>
    <n v="286"/>
    <x v="1"/>
    <n v="85"/>
    <x v="1"/>
    <s v="USD"/>
    <n v="1458363600"/>
    <n v="1461906000"/>
    <b v="0"/>
    <b v="0"/>
    <s v="theater/plays"/>
    <n v="94.28235294117647"/>
    <x v="3"/>
    <s v="plays"/>
  </r>
  <r>
    <n v="306"/>
    <s v="Rush, Reed and Hall"/>
    <s v="Enterprise-wide 3rdgeneration knowledge user"/>
    <n v="6500"/>
    <n v="514"/>
    <n v="8"/>
    <x v="0"/>
    <n v="7"/>
    <x v="1"/>
    <s v="USD"/>
    <n v="1500008400"/>
    <n v="1500267600"/>
    <b v="0"/>
    <b v="1"/>
    <s v="theater/plays"/>
    <n v="73.428571428571431"/>
    <x v="3"/>
    <s v="plays"/>
  </r>
  <r>
    <n v="307"/>
    <s v="Salazar-Dodson"/>
    <s v="Face-to-face zero tolerance moderator"/>
    <n v="32900"/>
    <n v="43473"/>
    <n v="132"/>
    <x v="1"/>
    <n v="659"/>
    <x v="3"/>
    <s v="DKK"/>
    <n v="1338958800"/>
    <n v="1340686800"/>
    <b v="0"/>
    <b v="1"/>
    <s v="publishing/fiction"/>
    <n v="65.968133535660087"/>
    <x v="5"/>
    <s v="fiction"/>
  </r>
  <r>
    <n v="308"/>
    <s v="Davis Ltd"/>
    <s v="Grass-roots optimizing projection"/>
    <n v="118200"/>
    <n v="87560"/>
    <n v="74"/>
    <x v="0"/>
    <n v="803"/>
    <x v="1"/>
    <s v="USD"/>
    <n v="1303102800"/>
    <n v="1303189200"/>
    <b v="0"/>
    <b v="0"/>
    <s v="theater/plays"/>
    <n v="109.04109589041096"/>
    <x v="3"/>
    <s v="plays"/>
  </r>
  <r>
    <n v="309"/>
    <s v="Harris-Perry"/>
    <s v="User-centric 6thgeneration attitude"/>
    <n v="4100"/>
    <n v="3087"/>
    <n v="75"/>
    <x v="3"/>
    <n v="75"/>
    <x v="1"/>
    <s v="USD"/>
    <n v="1316581200"/>
    <n v="1318309200"/>
    <b v="0"/>
    <b v="1"/>
    <s v="music/indie rock"/>
    <n v="41.16"/>
    <x v="1"/>
    <s v="indie rock"/>
  </r>
  <r>
    <n v="310"/>
    <s v="Velazquez, Hunt and Ortiz"/>
    <s v="Switchable zero tolerance website"/>
    <n v="7800"/>
    <n v="1586"/>
    <n v="20"/>
    <x v="0"/>
    <n v="16"/>
    <x v="1"/>
    <s v="USD"/>
    <n v="1270789200"/>
    <n v="1272171600"/>
    <b v="0"/>
    <b v="0"/>
    <s v="games/video games"/>
    <n v="99.125"/>
    <x v="6"/>
    <s v="video games"/>
  </r>
  <r>
    <n v="311"/>
    <s v="Flores PLC"/>
    <s v="Focused real-time help-desk"/>
    <n v="6300"/>
    <n v="12812"/>
    <n v="203"/>
    <x v="1"/>
    <n v="121"/>
    <x v="1"/>
    <s v="USD"/>
    <n v="1297836000"/>
    <n v="1298872800"/>
    <b v="0"/>
    <b v="0"/>
    <s v="theater/plays"/>
    <n v="105.88429752066116"/>
    <x v="3"/>
    <s v="plays"/>
  </r>
  <r>
    <n v="312"/>
    <s v="Martinez LLC"/>
    <s v="Robust impactful approach"/>
    <n v="59100"/>
    <n v="183345"/>
    <n v="310"/>
    <x v="1"/>
    <n v="3742"/>
    <x v="1"/>
    <s v="USD"/>
    <n v="1382677200"/>
    <n v="1383282000"/>
    <b v="0"/>
    <b v="0"/>
    <s v="theater/plays"/>
    <n v="48.996525921966864"/>
    <x v="3"/>
    <s v="plays"/>
  </r>
  <r>
    <n v="313"/>
    <s v="Miller-Irwin"/>
    <s v="Secured maximized policy"/>
    <n v="2200"/>
    <n v="8697"/>
    <n v="395"/>
    <x v="1"/>
    <n v="223"/>
    <x v="1"/>
    <s v="USD"/>
    <n v="1330322400"/>
    <n v="1330495200"/>
    <b v="0"/>
    <b v="0"/>
    <s v="music/rock"/>
    <n v="39"/>
    <x v="1"/>
    <s v="rock"/>
  </r>
  <r>
    <n v="314"/>
    <s v="Sanchez-Morgan"/>
    <s v="Realigned upward-trending strategy"/>
    <n v="1400"/>
    <n v="4126"/>
    <n v="295"/>
    <x v="1"/>
    <n v="133"/>
    <x v="1"/>
    <s v="USD"/>
    <n v="1552366800"/>
    <n v="1552798800"/>
    <b v="0"/>
    <b v="1"/>
    <s v="film &amp; video/documentary"/>
    <n v="31.022556390977442"/>
    <x v="4"/>
    <s v="documentary"/>
  </r>
  <r>
    <n v="315"/>
    <s v="Lopez, Adams and Johnson"/>
    <s v="Open-source interactive knowledge user"/>
    <n v="9500"/>
    <n v="3220"/>
    <n v="34"/>
    <x v="0"/>
    <n v="31"/>
    <x v="1"/>
    <s v="USD"/>
    <n v="1400907600"/>
    <n v="1403413200"/>
    <b v="0"/>
    <b v="0"/>
    <s v="theater/plays"/>
    <n v="103.87096774193549"/>
    <x v="3"/>
    <s v="plays"/>
  </r>
  <r>
    <n v="316"/>
    <s v="Martin-Marshall"/>
    <s v="Configurable demand-driven matrix"/>
    <n v="9600"/>
    <n v="6401"/>
    <n v="67"/>
    <x v="0"/>
    <n v="108"/>
    <x v="6"/>
    <s v="EUR"/>
    <n v="1574143200"/>
    <n v="1574229600"/>
    <b v="0"/>
    <b v="1"/>
    <s v="food/food trucks"/>
    <n v="59.268518518518519"/>
    <x v="0"/>
    <s v="food trucks"/>
  </r>
  <r>
    <n v="317"/>
    <s v="Summers PLC"/>
    <s v="Cross-group coherent hierarchy"/>
    <n v="6600"/>
    <n v="1269"/>
    <n v="19"/>
    <x v="0"/>
    <n v="30"/>
    <x v="1"/>
    <s v="USD"/>
    <n v="1494738000"/>
    <n v="1495861200"/>
    <b v="0"/>
    <b v="0"/>
    <s v="theater/plays"/>
    <n v="42.3"/>
    <x v="3"/>
    <s v="plays"/>
  </r>
  <r>
    <n v="318"/>
    <s v="Young, Hart and Ryan"/>
    <s v="Decentralized demand-driven open system"/>
    <n v="5700"/>
    <n v="903"/>
    <n v="16"/>
    <x v="0"/>
    <n v="17"/>
    <x v="1"/>
    <s v="USD"/>
    <n v="1392357600"/>
    <n v="1392530400"/>
    <b v="0"/>
    <b v="0"/>
    <s v="music/rock"/>
    <n v="53.117647058823529"/>
    <x v="1"/>
    <s v="rock"/>
  </r>
  <r>
    <n v="319"/>
    <s v="Mills Group"/>
    <s v="Advanced empowering matrix"/>
    <n v="8400"/>
    <n v="3251"/>
    <n v="39"/>
    <x v="3"/>
    <n v="64"/>
    <x v="1"/>
    <s v="USD"/>
    <n v="1281589200"/>
    <n v="1283662800"/>
    <b v="0"/>
    <b v="0"/>
    <s v="technology/web"/>
    <n v="50.796875"/>
    <x v="2"/>
    <s v="web"/>
  </r>
  <r>
    <n v="320"/>
    <s v="Sandoval-Powell"/>
    <s v="Phased holistic implementation"/>
    <n v="84400"/>
    <n v="8092"/>
    <n v="10"/>
    <x v="0"/>
    <n v="80"/>
    <x v="1"/>
    <s v="USD"/>
    <n v="1305003600"/>
    <n v="1305781200"/>
    <b v="0"/>
    <b v="0"/>
    <s v="publishing/fiction"/>
    <n v="101.15"/>
    <x v="5"/>
    <s v="fiction"/>
  </r>
  <r>
    <n v="321"/>
    <s v="Mills, Frazier and Perez"/>
    <s v="Proactive attitude-oriented knowledge user"/>
    <n v="170400"/>
    <n v="160422"/>
    <n v="94"/>
    <x v="0"/>
    <n v="2468"/>
    <x v="1"/>
    <s v="USD"/>
    <n v="1301634000"/>
    <n v="1302325200"/>
    <b v="0"/>
    <b v="0"/>
    <s v="film &amp; video/shorts"/>
    <n v="65.000810372771468"/>
    <x v="4"/>
    <s v="shorts"/>
  </r>
  <r>
    <n v="322"/>
    <s v="Hebert Group"/>
    <s v="Visionary asymmetric Graphical User Interface"/>
    <n v="117900"/>
    <n v="196377"/>
    <n v="167"/>
    <x v="1"/>
    <n v="5168"/>
    <x v="1"/>
    <s v="USD"/>
    <n v="1290664800"/>
    <n v="1291788000"/>
    <b v="0"/>
    <b v="0"/>
    <s v="theater/plays"/>
    <n v="37.998645510835914"/>
    <x v="3"/>
    <s v="plays"/>
  </r>
  <r>
    <n v="323"/>
    <s v="Cole, Smith and Wood"/>
    <s v="Integrated zero-defect help-desk"/>
    <n v="8900"/>
    <n v="2148"/>
    <n v="24"/>
    <x v="0"/>
    <n v="26"/>
    <x v="4"/>
    <s v="GBP"/>
    <n v="1395896400"/>
    <n v="1396069200"/>
    <b v="0"/>
    <b v="0"/>
    <s v="film &amp; video/documentary"/>
    <n v="82.615384615384613"/>
    <x v="4"/>
    <s v="documentary"/>
  </r>
  <r>
    <n v="324"/>
    <s v="Harris, Hall and Harris"/>
    <s v="Inverse analyzing matrices"/>
    <n v="7100"/>
    <n v="11648"/>
    <n v="164"/>
    <x v="1"/>
    <n v="307"/>
    <x v="1"/>
    <s v="USD"/>
    <n v="1434862800"/>
    <n v="1435899600"/>
    <b v="0"/>
    <b v="1"/>
    <s v="theater/plays"/>
    <n v="37.941368078175898"/>
    <x v="3"/>
    <s v="plays"/>
  </r>
  <r>
    <n v="325"/>
    <s v="Saunders Group"/>
    <s v="Programmable systemic implementation"/>
    <n v="6500"/>
    <n v="5897"/>
    <n v="91"/>
    <x v="0"/>
    <n v="73"/>
    <x v="1"/>
    <s v="USD"/>
    <n v="1529125200"/>
    <n v="1531112400"/>
    <b v="0"/>
    <b v="1"/>
    <s v="theater/plays"/>
    <n v="80.780821917808225"/>
    <x v="3"/>
    <s v="plays"/>
  </r>
  <r>
    <n v="326"/>
    <s v="Pham, Avila and Nash"/>
    <s v="Multi-channeled next generation architecture"/>
    <n v="7200"/>
    <n v="3326"/>
    <n v="46"/>
    <x v="0"/>
    <n v="128"/>
    <x v="1"/>
    <s v="USD"/>
    <n v="1451109600"/>
    <n v="1451628000"/>
    <b v="0"/>
    <b v="0"/>
    <s v="film &amp; video/animation"/>
    <n v="25.984375"/>
    <x v="4"/>
    <s v="animation"/>
  </r>
  <r>
    <n v="327"/>
    <s v="Patterson, Salinas and Lucas"/>
    <s v="Digitized 3rdgeneration encoding"/>
    <n v="2600"/>
    <n v="1002"/>
    <n v="39"/>
    <x v="0"/>
    <n v="33"/>
    <x v="1"/>
    <s v="USD"/>
    <n v="1566968400"/>
    <n v="1567314000"/>
    <b v="0"/>
    <b v="1"/>
    <s v="theater/plays"/>
    <n v="30.363636363636363"/>
    <x v="3"/>
    <s v="plays"/>
  </r>
  <r>
    <n v="328"/>
    <s v="Young PLC"/>
    <s v="Innovative well-modulated functionalities"/>
    <n v="98700"/>
    <n v="131826"/>
    <n v="134"/>
    <x v="1"/>
    <n v="2441"/>
    <x v="1"/>
    <s v="USD"/>
    <n v="1543557600"/>
    <n v="1544508000"/>
    <b v="0"/>
    <b v="0"/>
    <s v="music/rock"/>
    <n v="54.004916018025398"/>
    <x v="1"/>
    <s v="rock"/>
  </r>
  <r>
    <n v="329"/>
    <s v="Willis and Sons"/>
    <s v="Fundamental incremental database"/>
    <n v="93800"/>
    <n v="21477"/>
    <n v="23"/>
    <x v="2"/>
    <n v="211"/>
    <x v="1"/>
    <s v="USD"/>
    <n v="1481522400"/>
    <n v="1482472800"/>
    <b v="0"/>
    <b v="0"/>
    <s v="games/video games"/>
    <n v="101.78672985781991"/>
    <x v="6"/>
    <s v="video games"/>
  </r>
  <r>
    <n v="330"/>
    <s v="Thompson-Bates"/>
    <s v="Expanded encompassing open architecture"/>
    <n v="33700"/>
    <n v="62330"/>
    <n v="185"/>
    <x v="1"/>
    <n v="1385"/>
    <x v="4"/>
    <s v="GBP"/>
    <n v="1512712800"/>
    <n v="1512799200"/>
    <b v="0"/>
    <b v="0"/>
    <s v="film &amp; video/documentary"/>
    <n v="45.003610108303249"/>
    <x v="4"/>
    <s v="documentary"/>
  </r>
  <r>
    <n v="331"/>
    <s v="Rose-Silva"/>
    <s v="Intuitive static portal"/>
    <n v="3300"/>
    <n v="14643"/>
    <n v="444"/>
    <x v="1"/>
    <n v="190"/>
    <x v="1"/>
    <s v="USD"/>
    <n v="1324274400"/>
    <n v="1324360800"/>
    <b v="0"/>
    <b v="0"/>
    <s v="food/food trucks"/>
    <n v="77.068421052631578"/>
    <x v="0"/>
    <s v="food trucks"/>
  </r>
  <r>
    <n v="332"/>
    <s v="Pacheco, Johnson and Torres"/>
    <s v="Optional bandwidth-monitored definition"/>
    <n v="20700"/>
    <n v="41396"/>
    <n v="200"/>
    <x v="1"/>
    <n v="470"/>
    <x v="1"/>
    <s v="USD"/>
    <n v="1364446800"/>
    <n v="1364533200"/>
    <b v="0"/>
    <b v="0"/>
    <s v="technology/wearables"/>
    <n v="88.076595744680844"/>
    <x v="2"/>
    <s v="wearables"/>
  </r>
  <r>
    <n v="333"/>
    <s v="Carlson, Dixon and Jones"/>
    <s v="Persistent well-modulated synergy"/>
    <n v="9600"/>
    <n v="11900"/>
    <n v="124"/>
    <x v="1"/>
    <n v="253"/>
    <x v="1"/>
    <s v="USD"/>
    <n v="1542693600"/>
    <n v="1545112800"/>
    <b v="0"/>
    <b v="0"/>
    <s v="theater/plays"/>
    <n v="47.035573122529641"/>
    <x v="3"/>
    <s v="plays"/>
  </r>
  <r>
    <n v="334"/>
    <s v="Mcgee Group"/>
    <s v="Assimilated discrete algorithm"/>
    <n v="66200"/>
    <n v="123538"/>
    <n v="187"/>
    <x v="1"/>
    <n v="1113"/>
    <x v="1"/>
    <s v="USD"/>
    <n v="1515564000"/>
    <n v="1516168800"/>
    <b v="0"/>
    <b v="0"/>
    <s v="music/rock"/>
    <n v="110.99550763701707"/>
    <x v="1"/>
    <s v="rock"/>
  </r>
  <r>
    <n v="335"/>
    <s v="Jordan-Acosta"/>
    <s v="Operative uniform hub"/>
    <n v="173800"/>
    <n v="198628"/>
    <n v="114"/>
    <x v="1"/>
    <n v="2283"/>
    <x v="1"/>
    <s v="USD"/>
    <n v="1573797600"/>
    <n v="1574920800"/>
    <b v="0"/>
    <b v="0"/>
    <s v="music/rock"/>
    <n v="87.003066141042481"/>
    <x v="1"/>
    <s v="rock"/>
  </r>
  <r>
    <n v="336"/>
    <s v="Nunez Inc"/>
    <s v="Customizable intangible capability"/>
    <n v="70700"/>
    <n v="68602"/>
    <n v="97"/>
    <x v="0"/>
    <n v="1072"/>
    <x v="1"/>
    <s v="USD"/>
    <n v="1292392800"/>
    <n v="1292479200"/>
    <b v="0"/>
    <b v="1"/>
    <s v="music/rock"/>
    <n v="63.994402985074629"/>
    <x v="1"/>
    <s v="rock"/>
  </r>
  <r>
    <n v="337"/>
    <s v="Hayden Ltd"/>
    <s v="Innovative didactic analyzer"/>
    <n v="94500"/>
    <n v="116064"/>
    <n v="123"/>
    <x v="1"/>
    <n v="1095"/>
    <x v="1"/>
    <s v="USD"/>
    <n v="1573452000"/>
    <n v="1573538400"/>
    <b v="0"/>
    <b v="0"/>
    <s v="theater/plays"/>
    <n v="105.9945205479452"/>
    <x v="3"/>
    <s v="plays"/>
  </r>
  <r>
    <n v="338"/>
    <s v="Gonzalez-Burton"/>
    <s v="Decentralized intangible encoding"/>
    <n v="69800"/>
    <n v="125042"/>
    <n v="179"/>
    <x v="1"/>
    <n v="1690"/>
    <x v="1"/>
    <s v="USD"/>
    <n v="1317790800"/>
    <n v="1320382800"/>
    <b v="0"/>
    <b v="0"/>
    <s v="theater/plays"/>
    <n v="73.989349112426041"/>
    <x v="3"/>
    <s v="plays"/>
  </r>
  <r>
    <n v="339"/>
    <s v="Lewis, Taylor and Rivers"/>
    <s v="Front-line transitional algorithm"/>
    <n v="136300"/>
    <n v="108974"/>
    <n v="80"/>
    <x v="3"/>
    <n v="1297"/>
    <x v="0"/>
    <s v="CAD"/>
    <n v="1501650000"/>
    <n v="1502859600"/>
    <b v="0"/>
    <b v="0"/>
    <s v="theater/plays"/>
    <n v="84.02004626060139"/>
    <x v="3"/>
    <s v="plays"/>
  </r>
  <r>
    <n v="340"/>
    <s v="Butler, Henry and Espinoza"/>
    <s v="Switchable didactic matrices"/>
    <n v="37100"/>
    <n v="34964"/>
    <n v="94"/>
    <x v="0"/>
    <n v="393"/>
    <x v="1"/>
    <s v="USD"/>
    <n v="1323669600"/>
    <n v="1323756000"/>
    <b v="0"/>
    <b v="0"/>
    <s v="photography/photography books"/>
    <n v="88.966921119592882"/>
    <x v="7"/>
    <s v="photography books"/>
  </r>
  <r>
    <n v="341"/>
    <s v="Guzman Group"/>
    <s v="Ameliorated disintermediate utilization"/>
    <n v="114300"/>
    <n v="96777"/>
    <n v="85"/>
    <x v="0"/>
    <n v="1257"/>
    <x v="1"/>
    <s v="USD"/>
    <n v="1440738000"/>
    <n v="1441342800"/>
    <b v="0"/>
    <b v="0"/>
    <s v="music/indie rock"/>
    <n v="76.990453460620529"/>
    <x v="1"/>
    <s v="indie rock"/>
  </r>
  <r>
    <n v="342"/>
    <s v="Gibson-Hernandez"/>
    <s v="Visionary foreground middleware"/>
    <n v="47900"/>
    <n v="31864"/>
    <n v="67"/>
    <x v="0"/>
    <n v="328"/>
    <x v="1"/>
    <s v="USD"/>
    <n v="1374296400"/>
    <n v="1375333200"/>
    <b v="0"/>
    <b v="0"/>
    <s v="theater/plays"/>
    <n v="97.146341463414629"/>
    <x v="3"/>
    <s v="plays"/>
  </r>
  <r>
    <n v="343"/>
    <s v="Spencer-Weber"/>
    <s v="Optional zero-defect task-force"/>
    <n v="9000"/>
    <n v="4853"/>
    <n v="54"/>
    <x v="0"/>
    <n v="147"/>
    <x v="1"/>
    <s v="USD"/>
    <n v="1384840800"/>
    <n v="1389420000"/>
    <b v="0"/>
    <b v="0"/>
    <s v="theater/plays"/>
    <n v="33.013605442176868"/>
    <x v="3"/>
    <s v="plays"/>
  </r>
  <r>
    <n v="344"/>
    <s v="Berger, Johnson and Marshall"/>
    <s v="Devolved exuding emulation"/>
    <n v="197600"/>
    <n v="82959"/>
    <n v="42"/>
    <x v="0"/>
    <n v="830"/>
    <x v="1"/>
    <s v="USD"/>
    <n v="1516600800"/>
    <n v="1520056800"/>
    <b v="0"/>
    <b v="0"/>
    <s v="games/video games"/>
    <n v="99.950602409638549"/>
    <x v="6"/>
    <s v="video games"/>
  </r>
  <r>
    <n v="345"/>
    <s v="Taylor, Cisneros and Romero"/>
    <s v="Open-source neutral task-force"/>
    <n v="157600"/>
    <n v="23159"/>
    <n v="15"/>
    <x v="0"/>
    <n v="331"/>
    <x v="4"/>
    <s v="GBP"/>
    <n v="1436418000"/>
    <n v="1436504400"/>
    <b v="0"/>
    <b v="0"/>
    <s v="film &amp; video/drama"/>
    <n v="69.966767371601208"/>
    <x v="4"/>
    <s v="drama"/>
  </r>
  <r>
    <n v="346"/>
    <s v="Little-Marsh"/>
    <s v="Virtual attitude-oriented migration"/>
    <n v="8000"/>
    <n v="2758"/>
    <n v="34"/>
    <x v="0"/>
    <n v="25"/>
    <x v="1"/>
    <s v="USD"/>
    <n v="1503550800"/>
    <n v="1508302800"/>
    <b v="0"/>
    <b v="1"/>
    <s v="music/indie rock"/>
    <n v="110.32"/>
    <x v="1"/>
    <s v="indie rock"/>
  </r>
  <r>
    <n v="347"/>
    <s v="Petersen and Sons"/>
    <s v="Open-source full-range portal"/>
    <n v="900"/>
    <n v="12607"/>
    <n v="1401"/>
    <x v="1"/>
    <n v="191"/>
    <x v="1"/>
    <s v="USD"/>
    <n v="1423634400"/>
    <n v="1425708000"/>
    <b v="0"/>
    <b v="0"/>
    <s v="technology/web"/>
    <n v="66.005235602094245"/>
    <x v="2"/>
    <s v="web"/>
  </r>
  <r>
    <n v="348"/>
    <s v="Hensley Ltd"/>
    <s v="Versatile cohesive open system"/>
    <n v="199000"/>
    <n v="142823"/>
    <n v="72"/>
    <x v="0"/>
    <n v="3483"/>
    <x v="1"/>
    <s v="USD"/>
    <n v="1487224800"/>
    <n v="1488348000"/>
    <b v="0"/>
    <b v="0"/>
    <s v="food/food trucks"/>
    <n v="41.005742176284812"/>
    <x v="0"/>
    <s v="food trucks"/>
  </r>
  <r>
    <n v="349"/>
    <s v="Navarro and Sons"/>
    <s v="Multi-layered bottom-line frame"/>
    <n v="180800"/>
    <n v="95958"/>
    <n v="53"/>
    <x v="0"/>
    <n v="923"/>
    <x v="1"/>
    <s v="USD"/>
    <n v="1500008400"/>
    <n v="1502600400"/>
    <b v="0"/>
    <b v="0"/>
    <s v="theater/plays"/>
    <n v="103.96316359696641"/>
    <x v="3"/>
    <s v="plays"/>
  </r>
  <r>
    <n v="350"/>
    <s v="Shannon Ltd"/>
    <s v="Pre-emptive neutral capacity"/>
    <n v="100"/>
    <n v="5"/>
    <n v="5"/>
    <x v="0"/>
    <n v="1"/>
    <x v="1"/>
    <s v="USD"/>
    <n v="1432098000"/>
    <n v="1433653200"/>
    <b v="0"/>
    <b v="1"/>
    <s v="music/jazz"/>
    <n v="5"/>
    <x v="1"/>
    <s v="jazz"/>
  </r>
  <r>
    <n v="351"/>
    <s v="Young LLC"/>
    <s v="Universal maximized methodology"/>
    <n v="74100"/>
    <n v="94631"/>
    <n v="128"/>
    <x v="1"/>
    <n v="2013"/>
    <x v="1"/>
    <s v="USD"/>
    <n v="1440392400"/>
    <n v="1441602000"/>
    <b v="0"/>
    <b v="0"/>
    <s v="music/rock"/>
    <n v="47.009935419771487"/>
    <x v="1"/>
    <s v="rock"/>
  </r>
  <r>
    <n v="352"/>
    <s v="Adams, Willis and Sanchez"/>
    <s v="Expanded hybrid hardware"/>
    <n v="2800"/>
    <n v="977"/>
    <n v="35"/>
    <x v="0"/>
    <n v="33"/>
    <x v="0"/>
    <s v="CAD"/>
    <n v="1446876000"/>
    <n v="1447567200"/>
    <b v="0"/>
    <b v="0"/>
    <s v="theater/plays"/>
    <n v="29.606060606060606"/>
    <x v="3"/>
    <s v="plays"/>
  </r>
  <r>
    <n v="353"/>
    <s v="Mills-Roy"/>
    <s v="Profit-focused multi-tasking access"/>
    <n v="33600"/>
    <n v="137961"/>
    <n v="411"/>
    <x v="1"/>
    <n v="1703"/>
    <x v="1"/>
    <s v="USD"/>
    <n v="1562302800"/>
    <n v="1562389200"/>
    <b v="0"/>
    <b v="0"/>
    <s v="theater/plays"/>
    <n v="81.010569583088667"/>
    <x v="3"/>
    <s v="plays"/>
  </r>
  <r>
    <n v="354"/>
    <s v="Brown Group"/>
    <s v="Profit-focused transitional capability"/>
    <n v="6100"/>
    <n v="7548"/>
    <n v="124"/>
    <x v="1"/>
    <n v="80"/>
    <x v="3"/>
    <s v="DKK"/>
    <n v="1378184400"/>
    <n v="1378789200"/>
    <b v="0"/>
    <b v="0"/>
    <s v="film &amp; video/documentary"/>
    <n v="94.35"/>
    <x v="4"/>
    <s v="documentary"/>
  </r>
  <r>
    <n v="355"/>
    <s v="Burns-Burnett"/>
    <s v="Front-line scalable definition"/>
    <n v="3800"/>
    <n v="2241"/>
    <n v="59"/>
    <x v="2"/>
    <n v="86"/>
    <x v="1"/>
    <s v="USD"/>
    <n v="1485064800"/>
    <n v="1488520800"/>
    <b v="0"/>
    <b v="0"/>
    <s v="technology/wearables"/>
    <n v="26.058139534883722"/>
    <x v="2"/>
    <s v="wearables"/>
  </r>
  <r>
    <n v="356"/>
    <s v="Glass, Nunez and Mcdonald"/>
    <s v="Open-source systematic protocol"/>
    <n v="9300"/>
    <n v="3431"/>
    <n v="37"/>
    <x v="0"/>
    <n v="40"/>
    <x v="6"/>
    <s v="EUR"/>
    <n v="1326520800"/>
    <n v="1327298400"/>
    <b v="0"/>
    <b v="0"/>
    <s v="theater/plays"/>
    <n v="85.775000000000006"/>
    <x v="3"/>
    <s v="plays"/>
  </r>
  <r>
    <n v="357"/>
    <s v="Perez, Davis and Wilson"/>
    <s v="Implemented tangible algorithm"/>
    <n v="2300"/>
    <n v="4253"/>
    <n v="185"/>
    <x v="1"/>
    <n v="41"/>
    <x v="1"/>
    <s v="USD"/>
    <n v="1441256400"/>
    <n v="1443416400"/>
    <b v="0"/>
    <b v="0"/>
    <s v="games/video games"/>
    <n v="103.73170731707317"/>
    <x v="6"/>
    <s v="video games"/>
  </r>
  <r>
    <n v="358"/>
    <s v="Diaz-Garcia"/>
    <s v="Profit-focused 3rdgeneration circuit"/>
    <n v="9700"/>
    <n v="1146"/>
    <n v="12"/>
    <x v="0"/>
    <n v="23"/>
    <x v="0"/>
    <s v="CAD"/>
    <n v="1533877200"/>
    <n v="1534136400"/>
    <b v="1"/>
    <b v="0"/>
    <s v="photography/photography books"/>
    <n v="49.826086956521742"/>
    <x v="7"/>
    <s v="photography books"/>
  </r>
  <r>
    <n v="359"/>
    <s v="Salazar-Moon"/>
    <s v="Compatible needs-based architecture"/>
    <n v="4000"/>
    <n v="11948"/>
    <n v="299"/>
    <x v="1"/>
    <n v="187"/>
    <x v="1"/>
    <s v="USD"/>
    <n v="1314421200"/>
    <n v="1315026000"/>
    <b v="0"/>
    <b v="0"/>
    <s v="film &amp; video/animation"/>
    <n v="63.893048128342244"/>
    <x v="4"/>
    <s v="animation"/>
  </r>
  <r>
    <n v="360"/>
    <s v="Larsen-Chung"/>
    <s v="Right-sized zero tolerance migration"/>
    <n v="59700"/>
    <n v="135132"/>
    <n v="226"/>
    <x v="1"/>
    <n v="2875"/>
    <x v="4"/>
    <s v="GBP"/>
    <n v="1293861600"/>
    <n v="1295071200"/>
    <b v="0"/>
    <b v="1"/>
    <s v="theater/plays"/>
    <n v="47.002434782608695"/>
    <x v="3"/>
    <s v="plays"/>
  </r>
  <r>
    <n v="361"/>
    <s v="Anderson and Sons"/>
    <s v="Quality-focused reciprocal structure"/>
    <n v="5500"/>
    <n v="9546"/>
    <n v="174"/>
    <x v="1"/>
    <n v="88"/>
    <x v="1"/>
    <s v="USD"/>
    <n v="1507352400"/>
    <n v="1509426000"/>
    <b v="0"/>
    <b v="0"/>
    <s v="theater/plays"/>
    <n v="108.47727272727273"/>
    <x v="3"/>
    <s v="plays"/>
  </r>
  <r>
    <n v="362"/>
    <s v="Lawrence Group"/>
    <s v="Automated actuating conglomeration"/>
    <n v="3700"/>
    <n v="13755"/>
    <n v="372"/>
    <x v="1"/>
    <n v="191"/>
    <x v="1"/>
    <s v="USD"/>
    <n v="1296108000"/>
    <n v="1299391200"/>
    <b v="0"/>
    <b v="0"/>
    <s v="music/rock"/>
    <n v="72.015706806282722"/>
    <x v="1"/>
    <s v="rock"/>
  </r>
  <r>
    <n v="363"/>
    <s v="Gray-Davis"/>
    <s v="Re-contextualized local initiative"/>
    <n v="5200"/>
    <n v="8330"/>
    <n v="160"/>
    <x v="1"/>
    <n v="139"/>
    <x v="1"/>
    <s v="USD"/>
    <n v="1324965600"/>
    <n v="1325052000"/>
    <b v="0"/>
    <b v="0"/>
    <s v="music/rock"/>
    <n v="59.928057553956833"/>
    <x v="1"/>
    <s v="rock"/>
  </r>
  <r>
    <n v="364"/>
    <s v="Ramirez-Myers"/>
    <s v="Switchable intangible definition"/>
    <n v="900"/>
    <n v="14547"/>
    <n v="1616"/>
    <x v="1"/>
    <n v="186"/>
    <x v="1"/>
    <s v="USD"/>
    <n v="1520229600"/>
    <n v="1522818000"/>
    <b v="0"/>
    <b v="0"/>
    <s v="music/indie rock"/>
    <n v="78.209677419354833"/>
    <x v="1"/>
    <s v="indie rock"/>
  </r>
  <r>
    <n v="365"/>
    <s v="Lucas, Hall and Bonilla"/>
    <s v="Networked bottom-line initiative"/>
    <n v="1600"/>
    <n v="11735"/>
    <n v="733"/>
    <x v="1"/>
    <n v="112"/>
    <x v="2"/>
    <s v="AUD"/>
    <n v="1482991200"/>
    <n v="1485324000"/>
    <b v="0"/>
    <b v="0"/>
    <s v="theater/plays"/>
    <n v="104.77678571428571"/>
    <x v="3"/>
    <s v="plays"/>
  </r>
  <r>
    <n v="366"/>
    <s v="Williams, Perez and Villegas"/>
    <s v="Robust directional system engine"/>
    <n v="1800"/>
    <n v="10658"/>
    <n v="592"/>
    <x v="1"/>
    <n v="101"/>
    <x v="1"/>
    <s v="USD"/>
    <n v="1294034400"/>
    <n v="1294120800"/>
    <b v="0"/>
    <b v="1"/>
    <s v="theater/plays"/>
    <n v="105.52475247524752"/>
    <x v="3"/>
    <s v="plays"/>
  </r>
  <r>
    <n v="367"/>
    <s v="Brooks, Jones and Ingram"/>
    <s v="Triple-buffered explicit methodology"/>
    <n v="9900"/>
    <n v="1870"/>
    <n v="19"/>
    <x v="0"/>
    <n v="75"/>
    <x v="1"/>
    <s v="USD"/>
    <n v="1413608400"/>
    <n v="1415685600"/>
    <b v="0"/>
    <b v="1"/>
    <s v="theater/plays"/>
    <n v="24.933333333333334"/>
    <x v="3"/>
    <s v="plays"/>
  </r>
  <r>
    <n v="368"/>
    <s v="Whitaker, Wallace and Daniels"/>
    <s v="Reactive directional capacity"/>
    <n v="5200"/>
    <n v="14394"/>
    <n v="277"/>
    <x v="1"/>
    <n v="206"/>
    <x v="4"/>
    <s v="GBP"/>
    <n v="1286946000"/>
    <n v="1288933200"/>
    <b v="0"/>
    <b v="1"/>
    <s v="film &amp; video/documentary"/>
    <n v="69.873786407766985"/>
    <x v="4"/>
    <s v="documentary"/>
  </r>
  <r>
    <n v="369"/>
    <s v="Smith-Gonzalez"/>
    <s v="Polarized needs-based approach"/>
    <n v="5400"/>
    <n v="14743"/>
    <n v="273"/>
    <x v="1"/>
    <n v="154"/>
    <x v="1"/>
    <s v="USD"/>
    <n v="1359871200"/>
    <n v="1363237200"/>
    <b v="0"/>
    <b v="1"/>
    <s v="film &amp; video/television"/>
    <n v="95.733766233766232"/>
    <x v="4"/>
    <s v="television"/>
  </r>
  <r>
    <n v="370"/>
    <s v="Skinner PLC"/>
    <s v="Intuitive well-modulated middleware"/>
    <n v="112300"/>
    <n v="178965"/>
    <n v="159"/>
    <x v="1"/>
    <n v="5966"/>
    <x v="1"/>
    <s v="USD"/>
    <n v="1555304400"/>
    <n v="1555822800"/>
    <b v="0"/>
    <b v="0"/>
    <s v="theater/plays"/>
    <n v="29.997485752598056"/>
    <x v="3"/>
    <s v="plays"/>
  </r>
  <r>
    <n v="371"/>
    <s v="Nolan, Smith and Sanchez"/>
    <s v="Multi-channeled logistical matrices"/>
    <n v="189200"/>
    <n v="128410"/>
    <n v="68"/>
    <x v="0"/>
    <n v="2176"/>
    <x v="1"/>
    <s v="USD"/>
    <n v="1423375200"/>
    <n v="1427778000"/>
    <b v="0"/>
    <b v="0"/>
    <s v="theater/plays"/>
    <n v="59.011948529411768"/>
    <x v="3"/>
    <s v="plays"/>
  </r>
  <r>
    <n v="372"/>
    <s v="Green-Carr"/>
    <s v="Pre-emptive bifurcated artificial intelligence"/>
    <n v="900"/>
    <n v="14324"/>
    <n v="1592"/>
    <x v="1"/>
    <n v="169"/>
    <x v="1"/>
    <s v="USD"/>
    <n v="1420696800"/>
    <n v="1422424800"/>
    <b v="0"/>
    <b v="1"/>
    <s v="film &amp; video/documentary"/>
    <n v="84.757396449704146"/>
    <x v="4"/>
    <s v="documentary"/>
  </r>
  <r>
    <n v="373"/>
    <s v="Brown-Parker"/>
    <s v="Down-sized coherent toolset"/>
    <n v="22500"/>
    <n v="164291"/>
    <n v="730"/>
    <x v="1"/>
    <n v="2106"/>
    <x v="1"/>
    <s v="USD"/>
    <n v="1502946000"/>
    <n v="1503637200"/>
    <b v="0"/>
    <b v="0"/>
    <s v="theater/plays"/>
    <n v="78.010921177587846"/>
    <x v="3"/>
    <s v="plays"/>
  </r>
  <r>
    <n v="374"/>
    <s v="Marshall Inc"/>
    <s v="Open-source multi-tasking data-warehouse"/>
    <n v="167400"/>
    <n v="22073"/>
    <n v="13"/>
    <x v="0"/>
    <n v="441"/>
    <x v="1"/>
    <s v="USD"/>
    <n v="1547186400"/>
    <n v="1547618400"/>
    <b v="0"/>
    <b v="1"/>
    <s v="film &amp; video/documentary"/>
    <n v="50.05215419501134"/>
    <x v="4"/>
    <s v="documentary"/>
  </r>
  <r>
    <n v="375"/>
    <s v="Leblanc-Pineda"/>
    <s v="Future-proofed upward-trending contingency"/>
    <n v="2700"/>
    <n v="1479"/>
    <n v="55"/>
    <x v="0"/>
    <n v="25"/>
    <x v="1"/>
    <s v="USD"/>
    <n v="1444971600"/>
    <n v="1449900000"/>
    <b v="0"/>
    <b v="0"/>
    <s v="music/indie rock"/>
    <n v="59.16"/>
    <x v="1"/>
    <s v="indie rock"/>
  </r>
  <r>
    <n v="376"/>
    <s v="Perry PLC"/>
    <s v="Mandatory uniform matrix"/>
    <n v="3400"/>
    <n v="12275"/>
    <n v="361"/>
    <x v="1"/>
    <n v="131"/>
    <x v="1"/>
    <s v="USD"/>
    <n v="1404622800"/>
    <n v="1405141200"/>
    <b v="0"/>
    <b v="0"/>
    <s v="music/rock"/>
    <n v="93.702290076335885"/>
    <x v="1"/>
    <s v="rock"/>
  </r>
  <r>
    <n v="377"/>
    <s v="Klein, Stark and Livingston"/>
    <s v="Phased methodical initiative"/>
    <n v="49700"/>
    <n v="5098"/>
    <n v="10"/>
    <x v="0"/>
    <n v="127"/>
    <x v="1"/>
    <s v="USD"/>
    <n v="1571720400"/>
    <n v="1572933600"/>
    <b v="0"/>
    <b v="0"/>
    <s v="theater/plays"/>
    <n v="40.14173228346457"/>
    <x v="3"/>
    <s v="plays"/>
  </r>
  <r>
    <n v="378"/>
    <s v="Fleming-Oliver"/>
    <s v="Managed stable function"/>
    <n v="178200"/>
    <n v="24882"/>
    <n v="14"/>
    <x v="0"/>
    <n v="355"/>
    <x v="1"/>
    <s v="USD"/>
    <n v="1526878800"/>
    <n v="1530162000"/>
    <b v="0"/>
    <b v="0"/>
    <s v="film &amp; video/documentary"/>
    <n v="70.090140845070422"/>
    <x v="4"/>
    <s v="documentary"/>
  </r>
  <r>
    <n v="379"/>
    <s v="Reilly, Aguirre and Johnson"/>
    <s v="Realigned clear-thinking migration"/>
    <n v="7200"/>
    <n v="2912"/>
    <n v="40"/>
    <x v="0"/>
    <n v="44"/>
    <x v="4"/>
    <s v="GBP"/>
    <n v="1319691600"/>
    <n v="1320904800"/>
    <b v="0"/>
    <b v="0"/>
    <s v="theater/plays"/>
    <n v="66.181818181818187"/>
    <x v="3"/>
    <s v="plays"/>
  </r>
  <r>
    <n v="380"/>
    <s v="Davidson, Wilcox and Lewis"/>
    <s v="Optional clear-thinking process improvement"/>
    <n v="2500"/>
    <n v="4008"/>
    <n v="160"/>
    <x v="1"/>
    <n v="84"/>
    <x v="1"/>
    <s v="USD"/>
    <n v="1371963600"/>
    <n v="1372395600"/>
    <b v="0"/>
    <b v="0"/>
    <s v="theater/plays"/>
    <n v="47.714285714285715"/>
    <x v="3"/>
    <s v="plays"/>
  </r>
  <r>
    <n v="381"/>
    <s v="Michael, Anderson and Vincent"/>
    <s v="Cross-group global moratorium"/>
    <n v="5300"/>
    <n v="9749"/>
    <n v="184"/>
    <x v="1"/>
    <n v="155"/>
    <x v="1"/>
    <s v="USD"/>
    <n v="1433739600"/>
    <n v="1437714000"/>
    <b v="0"/>
    <b v="0"/>
    <s v="theater/plays"/>
    <n v="62.896774193548389"/>
    <x v="3"/>
    <s v="plays"/>
  </r>
  <r>
    <n v="382"/>
    <s v="King Ltd"/>
    <s v="Visionary systemic process improvement"/>
    <n v="9100"/>
    <n v="5803"/>
    <n v="64"/>
    <x v="0"/>
    <n v="67"/>
    <x v="1"/>
    <s v="USD"/>
    <n v="1508130000"/>
    <n v="1509771600"/>
    <b v="0"/>
    <b v="0"/>
    <s v="photography/photography books"/>
    <n v="86.611940298507463"/>
    <x v="7"/>
    <s v="photography books"/>
  </r>
  <r>
    <n v="383"/>
    <s v="Baker Ltd"/>
    <s v="Progressive intangible flexibility"/>
    <n v="6300"/>
    <n v="14199"/>
    <n v="225"/>
    <x v="1"/>
    <n v="189"/>
    <x v="1"/>
    <s v="USD"/>
    <n v="1550037600"/>
    <n v="1550556000"/>
    <b v="0"/>
    <b v="1"/>
    <s v="food/food trucks"/>
    <n v="75.126984126984127"/>
    <x v="0"/>
    <s v="food trucks"/>
  </r>
  <r>
    <n v="384"/>
    <s v="Baker, Collins and Smith"/>
    <s v="Reactive real-time software"/>
    <n v="114400"/>
    <n v="196779"/>
    <n v="172"/>
    <x v="1"/>
    <n v="4799"/>
    <x v="1"/>
    <s v="USD"/>
    <n v="1486706400"/>
    <n v="1489039200"/>
    <b v="1"/>
    <b v="1"/>
    <s v="film &amp; video/documentary"/>
    <n v="41.004167534903104"/>
    <x v="4"/>
    <s v="documentary"/>
  </r>
  <r>
    <n v="385"/>
    <s v="Warren-Harrison"/>
    <s v="Programmable incremental knowledge user"/>
    <n v="38900"/>
    <n v="56859"/>
    <n v="146"/>
    <x v="1"/>
    <n v="1137"/>
    <x v="1"/>
    <s v="USD"/>
    <n v="1553835600"/>
    <n v="1556600400"/>
    <b v="0"/>
    <b v="0"/>
    <s v="publishing/nonfiction"/>
    <n v="50.007915567282325"/>
    <x v="5"/>
    <s v="nonfiction"/>
  </r>
  <r>
    <n v="386"/>
    <s v="Gardner Group"/>
    <s v="Progressive 5thgeneration customer loyalty"/>
    <n v="135500"/>
    <n v="103554"/>
    <n v="76"/>
    <x v="0"/>
    <n v="1068"/>
    <x v="1"/>
    <s v="USD"/>
    <n v="1277528400"/>
    <n v="1278565200"/>
    <b v="0"/>
    <b v="0"/>
    <s v="theater/plays"/>
    <n v="96.960674157303373"/>
    <x v="3"/>
    <s v="plays"/>
  </r>
  <r>
    <n v="387"/>
    <s v="Flores-Lambert"/>
    <s v="Triple-buffered logistical frame"/>
    <n v="109000"/>
    <n v="42795"/>
    <n v="39"/>
    <x v="0"/>
    <n v="424"/>
    <x v="1"/>
    <s v="USD"/>
    <n v="1339477200"/>
    <n v="1339909200"/>
    <b v="0"/>
    <b v="0"/>
    <s v="technology/wearables"/>
    <n v="100.93160377358491"/>
    <x v="2"/>
    <s v="wearables"/>
  </r>
  <r>
    <n v="388"/>
    <s v="Cruz Ltd"/>
    <s v="Exclusive dynamic adapter"/>
    <n v="114800"/>
    <n v="12938"/>
    <n v="11"/>
    <x v="3"/>
    <n v="145"/>
    <x v="5"/>
    <s v="CHF"/>
    <n v="1325656800"/>
    <n v="1325829600"/>
    <b v="0"/>
    <b v="0"/>
    <s v="music/indie rock"/>
    <n v="89.227586206896547"/>
    <x v="1"/>
    <s v="indie rock"/>
  </r>
  <r>
    <n v="389"/>
    <s v="Knox-Garner"/>
    <s v="Automated systemic hierarchy"/>
    <n v="83000"/>
    <n v="101352"/>
    <n v="122"/>
    <x v="1"/>
    <n v="1152"/>
    <x v="1"/>
    <s v="USD"/>
    <n v="1288242000"/>
    <n v="1290578400"/>
    <b v="0"/>
    <b v="0"/>
    <s v="theater/plays"/>
    <n v="87.979166666666671"/>
    <x v="3"/>
    <s v="plays"/>
  </r>
  <r>
    <n v="390"/>
    <s v="Davis-Allen"/>
    <s v="Digitized eco-centric core"/>
    <n v="2400"/>
    <n v="4477"/>
    <n v="187"/>
    <x v="1"/>
    <n v="50"/>
    <x v="1"/>
    <s v="USD"/>
    <n v="1379048400"/>
    <n v="1380344400"/>
    <b v="0"/>
    <b v="0"/>
    <s v="photography/photography books"/>
    <n v="89.54"/>
    <x v="7"/>
    <s v="photography books"/>
  </r>
  <r>
    <n v="391"/>
    <s v="Miller-Patel"/>
    <s v="Mandatory uniform strategy"/>
    <n v="60400"/>
    <n v="4393"/>
    <n v="7"/>
    <x v="0"/>
    <n v="151"/>
    <x v="1"/>
    <s v="USD"/>
    <n v="1389679200"/>
    <n v="1389852000"/>
    <b v="0"/>
    <b v="0"/>
    <s v="publishing/nonfiction"/>
    <n v="29.09271523178808"/>
    <x v="5"/>
    <s v="nonfiction"/>
  </r>
  <r>
    <n v="392"/>
    <s v="Hernandez-Grimes"/>
    <s v="Profit-focused zero administration forecast"/>
    <n v="102900"/>
    <n v="67546"/>
    <n v="66"/>
    <x v="0"/>
    <n v="1608"/>
    <x v="1"/>
    <s v="USD"/>
    <n v="1294293600"/>
    <n v="1294466400"/>
    <b v="0"/>
    <b v="0"/>
    <s v="technology/wearables"/>
    <n v="42.006218905472636"/>
    <x v="2"/>
    <s v="wearables"/>
  </r>
  <r>
    <n v="393"/>
    <s v="Owens, Hall and Gonzalez"/>
    <s v="De-engineered static orchestration"/>
    <n v="62800"/>
    <n v="143788"/>
    <n v="229"/>
    <x v="1"/>
    <n v="3059"/>
    <x v="0"/>
    <s v="CAD"/>
    <n v="1500267600"/>
    <n v="1500354000"/>
    <b v="0"/>
    <b v="0"/>
    <s v="music/jazz"/>
    <n v="47.004903563255965"/>
    <x v="1"/>
    <s v="jazz"/>
  </r>
  <r>
    <n v="394"/>
    <s v="Noble-Bailey"/>
    <s v="Customizable dynamic info-mediaries"/>
    <n v="800"/>
    <n v="3755"/>
    <n v="469"/>
    <x v="1"/>
    <n v="34"/>
    <x v="1"/>
    <s v="USD"/>
    <n v="1375074000"/>
    <n v="1375938000"/>
    <b v="0"/>
    <b v="1"/>
    <s v="film &amp; video/documentary"/>
    <n v="110.44117647058823"/>
    <x v="4"/>
    <s v="documentary"/>
  </r>
  <r>
    <n v="395"/>
    <s v="Taylor PLC"/>
    <s v="Enhanced incremental budgetary management"/>
    <n v="7100"/>
    <n v="9238"/>
    <n v="130"/>
    <x v="1"/>
    <n v="220"/>
    <x v="1"/>
    <s v="USD"/>
    <n v="1323324000"/>
    <n v="1323410400"/>
    <b v="1"/>
    <b v="0"/>
    <s v="theater/plays"/>
    <n v="41.990909090909092"/>
    <x v="3"/>
    <s v="plays"/>
  </r>
  <r>
    <n v="396"/>
    <s v="Holmes PLC"/>
    <s v="Digitized local info-mediaries"/>
    <n v="46100"/>
    <n v="77012"/>
    <n v="167"/>
    <x v="1"/>
    <n v="1604"/>
    <x v="2"/>
    <s v="AUD"/>
    <n v="1538715600"/>
    <n v="1539406800"/>
    <b v="0"/>
    <b v="0"/>
    <s v="film &amp; video/drama"/>
    <n v="48.012468827930178"/>
    <x v="4"/>
    <s v="drama"/>
  </r>
  <r>
    <n v="397"/>
    <s v="Jones-Martin"/>
    <s v="Virtual systematic monitoring"/>
    <n v="8100"/>
    <n v="14083"/>
    <n v="174"/>
    <x v="1"/>
    <n v="454"/>
    <x v="1"/>
    <s v="USD"/>
    <n v="1369285200"/>
    <n v="1369803600"/>
    <b v="0"/>
    <b v="0"/>
    <s v="music/rock"/>
    <n v="31.019823788546255"/>
    <x v="1"/>
    <s v="rock"/>
  </r>
  <r>
    <n v="398"/>
    <s v="Myers LLC"/>
    <s v="Reactive bottom-line open architecture"/>
    <n v="1700"/>
    <n v="12202"/>
    <n v="718"/>
    <x v="1"/>
    <n v="123"/>
    <x v="6"/>
    <s v="EUR"/>
    <n v="1525755600"/>
    <n v="1525928400"/>
    <b v="0"/>
    <b v="1"/>
    <s v="film &amp; video/animation"/>
    <n v="99.203252032520325"/>
    <x v="4"/>
    <s v="animation"/>
  </r>
  <r>
    <n v="399"/>
    <s v="Acosta, Mullins and Morris"/>
    <s v="Pre-emptive interactive model"/>
    <n v="97300"/>
    <n v="62127"/>
    <n v="64"/>
    <x v="0"/>
    <n v="941"/>
    <x v="1"/>
    <s v="USD"/>
    <n v="1296626400"/>
    <n v="1297231200"/>
    <b v="0"/>
    <b v="0"/>
    <s v="music/indie rock"/>
    <n v="66.022316684378325"/>
    <x v="1"/>
    <s v="indie rock"/>
  </r>
  <r>
    <n v="400"/>
    <s v="Bell PLC"/>
    <s v="Ergonomic eco-centric open architecture"/>
    <n v="100"/>
    <n v="2"/>
    <n v="2"/>
    <x v="0"/>
    <n v="1"/>
    <x v="1"/>
    <s v="USD"/>
    <n v="1376629200"/>
    <n v="1378530000"/>
    <b v="0"/>
    <b v="1"/>
    <s v="photography/photography books"/>
    <n v="2"/>
    <x v="7"/>
    <s v="photography books"/>
  </r>
  <r>
    <n v="401"/>
    <s v="Smith-Schmidt"/>
    <s v="Inverse radical hierarchy"/>
    <n v="900"/>
    <n v="13772"/>
    <n v="1530"/>
    <x v="1"/>
    <n v="299"/>
    <x v="1"/>
    <s v="USD"/>
    <n v="1572152400"/>
    <n v="1572152400"/>
    <b v="0"/>
    <b v="0"/>
    <s v="theater/plays"/>
    <n v="46.060200668896321"/>
    <x v="3"/>
    <s v="plays"/>
  </r>
  <r>
    <n v="402"/>
    <s v="Ruiz, Richardson and Cole"/>
    <s v="Team-oriented static interface"/>
    <n v="7300"/>
    <n v="2946"/>
    <n v="40"/>
    <x v="0"/>
    <n v="40"/>
    <x v="1"/>
    <s v="USD"/>
    <n v="1325829600"/>
    <n v="1329890400"/>
    <b v="0"/>
    <b v="1"/>
    <s v="film &amp; video/shorts"/>
    <n v="73.650000000000006"/>
    <x v="4"/>
    <s v="shorts"/>
  </r>
  <r>
    <n v="403"/>
    <s v="Leonard-Mcclain"/>
    <s v="Virtual foreground throughput"/>
    <n v="195800"/>
    <n v="168820"/>
    <n v="86"/>
    <x v="0"/>
    <n v="3015"/>
    <x v="0"/>
    <s v="CAD"/>
    <n v="1273640400"/>
    <n v="1276750800"/>
    <b v="0"/>
    <b v="1"/>
    <s v="theater/plays"/>
    <n v="55.99336650082919"/>
    <x v="3"/>
    <s v="plays"/>
  </r>
  <r>
    <n v="404"/>
    <s v="Bailey-Boyer"/>
    <s v="Visionary exuding Internet solution"/>
    <n v="48900"/>
    <n v="154321"/>
    <n v="316"/>
    <x v="1"/>
    <n v="2237"/>
    <x v="1"/>
    <s v="USD"/>
    <n v="1510639200"/>
    <n v="1510898400"/>
    <b v="0"/>
    <b v="0"/>
    <s v="theater/plays"/>
    <n v="68.985695127402778"/>
    <x v="3"/>
    <s v="plays"/>
  </r>
  <r>
    <n v="405"/>
    <s v="Lee LLC"/>
    <s v="Synchronized secondary analyzer"/>
    <n v="29600"/>
    <n v="26527"/>
    <n v="90"/>
    <x v="0"/>
    <n v="435"/>
    <x v="1"/>
    <s v="USD"/>
    <n v="1528088400"/>
    <n v="1532408400"/>
    <b v="0"/>
    <b v="0"/>
    <s v="theater/plays"/>
    <n v="60.981609195402299"/>
    <x v="3"/>
    <s v="plays"/>
  </r>
  <r>
    <n v="406"/>
    <s v="Lyons Inc"/>
    <s v="Balanced attitude-oriented parallelism"/>
    <n v="39300"/>
    <n v="71583"/>
    <n v="182"/>
    <x v="1"/>
    <n v="645"/>
    <x v="1"/>
    <s v="USD"/>
    <n v="1359525600"/>
    <n v="1360562400"/>
    <b v="1"/>
    <b v="0"/>
    <s v="film &amp; video/documentary"/>
    <n v="110.98139534883721"/>
    <x v="4"/>
    <s v="documentary"/>
  </r>
  <r>
    <n v="407"/>
    <s v="Herrera-Wilson"/>
    <s v="Organized bandwidth-monitored core"/>
    <n v="3400"/>
    <n v="12100"/>
    <n v="356"/>
    <x v="1"/>
    <n v="484"/>
    <x v="3"/>
    <s v="DKK"/>
    <n v="1570942800"/>
    <n v="1571547600"/>
    <b v="0"/>
    <b v="0"/>
    <s v="theater/plays"/>
    <n v="25"/>
    <x v="3"/>
    <s v="plays"/>
  </r>
  <r>
    <n v="408"/>
    <s v="Mahoney, Adams and Lucas"/>
    <s v="Cloned leadingedge utilization"/>
    <n v="9200"/>
    <n v="12129"/>
    <n v="132"/>
    <x v="1"/>
    <n v="154"/>
    <x v="0"/>
    <s v="CAD"/>
    <n v="1466398800"/>
    <n v="1468126800"/>
    <b v="0"/>
    <b v="0"/>
    <s v="film &amp; video/documentary"/>
    <n v="78.759740259740255"/>
    <x v="4"/>
    <s v="documentary"/>
  </r>
  <r>
    <n v="409"/>
    <s v="Stewart LLC"/>
    <s v="Secured asymmetric projection"/>
    <n v="135600"/>
    <n v="62804"/>
    <n v="46"/>
    <x v="0"/>
    <n v="714"/>
    <x v="1"/>
    <s v="USD"/>
    <n v="1492491600"/>
    <n v="1492837200"/>
    <b v="0"/>
    <b v="0"/>
    <s v="music/rock"/>
    <n v="87.960784313725483"/>
    <x v="1"/>
    <s v="rock"/>
  </r>
  <r>
    <n v="410"/>
    <s v="Mcmillan Group"/>
    <s v="Advanced cohesive Graphic Interface"/>
    <n v="153700"/>
    <n v="55536"/>
    <n v="36"/>
    <x v="2"/>
    <n v="1111"/>
    <x v="1"/>
    <s v="USD"/>
    <n v="1430197200"/>
    <n v="1430197200"/>
    <b v="0"/>
    <b v="0"/>
    <s v="games/mobile games"/>
    <n v="49.987398739873989"/>
    <x v="6"/>
    <s v="mobile games"/>
  </r>
  <r>
    <n v="411"/>
    <s v="Beck, Thompson and Martinez"/>
    <s v="Down-sized maximized function"/>
    <n v="7800"/>
    <n v="8161"/>
    <n v="105"/>
    <x v="1"/>
    <n v="82"/>
    <x v="1"/>
    <s v="USD"/>
    <n v="1496034000"/>
    <n v="1496206800"/>
    <b v="0"/>
    <b v="0"/>
    <s v="theater/plays"/>
    <n v="99.524390243902445"/>
    <x v="3"/>
    <s v="plays"/>
  </r>
  <r>
    <n v="412"/>
    <s v="Rodriguez-Scott"/>
    <s v="Realigned zero tolerance software"/>
    <n v="2100"/>
    <n v="14046"/>
    <n v="669"/>
    <x v="1"/>
    <n v="134"/>
    <x v="1"/>
    <s v="USD"/>
    <n v="1388728800"/>
    <n v="1389592800"/>
    <b v="0"/>
    <b v="0"/>
    <s v="publishing/fiction"/>
    <n v="104.82089552238806"/>
    <x v="5"/>
    <s v="fiction"/>
  </r>
  <r>
    <n v="413"/>
    <s v="Rush-Bowers"/>
    <s v="Persevering analyzing extranet"/>
    <n v="189500"/>
    <n v="117628"/>
    <n v="62"/>
    <x v="2"/>
    <n v="1089"/>
    <x v="1"/>
    <s v="USD"/>
    <n v="1543298400"/>
    <n v="1545631200"/>
    <b v="0"/>
    <b v="0"/>
    <s v="film &amp; video/animation"/>
    <n v="108.01469237832875"/>
    <x v="4"/>
    <s v="animation"/>
  </r>
  <r>
    <n v="414"/>
    <s v="Davis and Sons"/>
    <s v="Innovative human-resource migration"/>
    <n v="188200"/>
    <n v="159405"/>
    <n v="85"/>
    <x v="0"/>
    <n v="5497"/>
    <x v="1"/>
    <s v="USD"/>
    <n v="1271739600"/>
    <n v="1272430800"/>
    <b v="0"/>
    <b v="1"/>
    <s v="food/food trucks"/>
    <n v="28.998544660724033"/>
    <x v="0"/>
    <s v="food trucks"/>
  </r>
  <r>
    <n v="415"/>
    <s v="Anderson-Pham"/>
    <s v="Intuitive needs-based monitoring"/>
    <n v="113500"/>
    <n v="12552"/>
    <n v="11"/>
    <x v="0"/>
    <n v="418"/>
    <x v="1"/>
    <s v="USD"/>
    <n v="1326434400"/>
    <n v="1327903200"/>
    <b v="0"/>
    <b v="0"/>
    <s v="theater/plays"/>
    <n v="30.028708133971293"/>
    <x v="3"/>
    <s v="plays"/>
  </r>
  <r>
    <n v="416"/>
    <s v="Stewart-Coleman"/>
    <s v="Customer-focused disintermediate toolset"/>
    <n v="134600"/>
    <n v="59007"/>
    <n v="44"/>
    <x v="0"/>
    <n v="1439"/>
    <x v="1"/>
    <s v="USD"/>
    <n v="1295244000"/>
    <n v="1296021600"/>
    <b v="0"/>
    <b v="1"/>
    <s v="film &amp; video/documentary"/>
    <n v="41.005559416261292"/>
    <x v="4"/>
    <s v="documentary"/>
  </r>
  <r>
    <n v="417"/>
    <s v="Bradshaw, Smith and Ryan"/>
    <s v="Upgradable 24/7 emulation"/>
    <n v="1700"/>
    <n v="943"/>
    <n v="55"/>
    <x v="0"/>
    <n v="15"/>
    <x v="1"/>
    <s v="USD"/>
    <n v="1541221200"/>
    <n v="1543298400"/>
    <b v="0"/>
    <b v="0"/>
    <s v="theater/plays"/>
    <n v="62.866666666666667"/>
    <x v="3"/>
    <s v="plays"/>
  </r>
  <r>
    <n v="418"/>
    <s v="Jackson PLC"/>
    <s v="Quality-focused client-server core"/>
    <n v="163700"/>
    <n v="93963"/>
    <n v="57"/>
    <x v="0"/>
    <n v="1999"/>
    <x v="0"/>
    <s v="CAD"/>
    <n v="1336280400"/>
    <n v="1336366800"/>
    <b v="0"/>
    <b v="0"/>
    <s v="film &amp; video/documentary"/>
    <n v="47.005002501250623"/>
    <x v="4"/>
    <s v="documentary"/>
  </r>
  <r>
    <n v="419"/>
    <s v="Ware-Arias"/>
    <s v="Upgradable maximized protocol"/>
    <n v="113800"/>
    <n v="140469"/>
    <n v="123"/>
    <x v="1"/>
    <n v="5203"/>
    <x v="1"/>
    <s v="USD"/>
    <n v="1324533600"/>
    <n v="1325052000"/>
    <b v="0"/>
    <b v="0"/>
    <s v="technology/web"/>
    <n v="26.997693638285604"/>
    <x v="2"/>
    <s v="web"/>
  </r>
  <r>
    <n v="420"/>
    <s v="Blair, Reyes and Woods"/>
    <s v="Cross-platform interactive synergy"/>
    <n v="5000"/>
    <n v="6423"/>
    <n v="128"/>
    <x v="1"/>
    <n v="94"/>
    <x v="1"/>
    <s v="USD"/>
    <n v="1498366800"/>
    <n v="1499576400"/>
    <b v="0"/>
    <b v="0"/>
    <s v="theater/plays"/>
    <n v="68.329787234042556"/>
    <x v="3"/>
    <s v="plays"/>
  </r>
  <r>
    <n v="421"/>
    <s v="Thomas-Lopez"/>
    <s v="User-centric fault-tolerant archive"/>
    <n v="9400"/>
    <n v="6015"/>
    <n v="64"/>
    <x v="0"/>
    <n v="118"/>
    <x v="1"/>
    <s v="USD"/>
    <n v="1498712400"/>
    <n v="1501304400"/>
    <b v="0"/>
    <b v="1"/>
    <s v="technology/wearables"/>
    <n v="50.974576271186443"/>
    <x v="2"/>
    <s v="wearables"/>
  </r>
  <r>
    <n v="422"/>
    <s v="Brown, Davies and Pacheco"/>
    <s v="Reverse-engineered regional knowledge user"/>
    <n v="8700"/>
    <n v="11075"/>
    <n v="127"/>
    <x v="1"/>
    <n v="205"/>
    <x v="1"/>
    <s v="USD"/>
    <n v="1271480400"/>
    <n v="1273208400"/>
    <b v="0"/>
    <b v="1"/>
    <s v="theater/plays"/>
    <n v="54.024390243902438"/>
    <x v="3"/>
    <s v="plays"/>
  </r>
  <r>
    <n v="423"/>
    <s v="Jones-Riddle"/>
    <s v="Self-enabling real-time definition"/>
    <n v="147800"/>
    <n v="15723"/>
    <n v="11"/>
    <x v="0"/>
    <n v="162"/>
    <x v="1"/>
    <s v="USD"/>
    <n v="1316667600"/>
    <n v="1316840400"/>
    <b v="0"/>
    <b v="1"/>
    <s v="food/food trucks"/>
    <n v="97.055555555555557"/>
    <x v="0"/>
    <s v="food trucks"/>
  </r>
  <r>
    <n v="424"/>
    <s v="Schmidt-Gomez"/>
    <s v="User-centric impactful projection"/>
    <n v="5100"/>
    <n v="2064"/>
    <n v="40"/>
    <x v="0"/>
    <n v="83"/>
    <x v="1"/>
    <s v="USD"/>
    <n v="1524027600"/>
    <n v="1524546000"/>
    <b v="0"/>
    <b v="0"/>
    <s v="music/indie rock"/>
    <n v="24.867469879518072"/>
    <x v="1"/>
    <s v="indie rock"/>
  </r>
  <r>
    <n v="425"/>
    <s v="Sullivan, Davis and Booth"/>
    <s v="Vision-oriented actuating hardware"/>
    <n v="2700"/>
    <n v="7767"/>
    <n v="288"/>
    <x v="1"/>
    <n v="92"/>
    <x v="1"/>
    <s v="USD"/>
    <n v="1438059600"/>
    <n v="1438578000"/>
    <b v="0"/>
    <b v="0"/>
    <s v="photography/photography books"/>
    <n v="84.423913043478265"/>
    <x v="7"/>
    <s v="photography books"/>
  </r>
  <r>
    <n v="426"/>
    <s v="Edwards-Kane"/>
    <s v="Virtual leadingedge framework"/>
    <n v="1800"/>
    <n v="10313"/>
    <n v="573"/>
    <x v="1"/>
    <n v="219"/>
    <x v="1"/>
    <s v="USD"/>
    <n v="1361944800"/>
    <n v="1362549600"/>
    <b v="0"/>
    <b v="0"/>
    <s v="theater/plays"/>
    <n v="47.091324200913242"/>
    <x v="3"/>
    <s v="plays"/>
  </r>
  <r>
    <n v="427"/>
    <s v="Hicks, Wall and Webb"/>
    <s v="Managed discrete framework"/>
    <n v="174500"/>
    <n v="197018"/>
    <n v="113"/>
    <x v="1"/>
    <n v="2526"/>
    <x v="1"/>
    <s v="USD"/>
    <n v="1410584400"/>
    <n v="1413349200"/>
    <b v="0"/>
    <b v="1"/>
    <s v="theater/plays"/>
    <n v="77.996041171813147"/>
    <x v="3"/>
    <s v="plays"/>
  </r>
  <r>
    <n v="428"/>
    <s v="Mayer-Richmond"/>
    <s v="Progressive zero-defect capability"/>
    <n v="101400"/>
    <n v="47037"/>
    <n v="46"/>
    <x v="0"/>
    <n v="747"/>
    <x v="1"/>
    <s v="USD"/>
    <n v="1297404000"/>
    <n v="1298008800"/>
    <b v="0"/>
    <b v="0"/>
    <s v="film &amp; video/animation"/>
    <n v="62.967871485943775"/>
    <x v="4"/>
    <s v="animation"/>
  </r>
  <r>
    <n v="429"/>
    <s v="Robles Ltd"/>
    <s v="Right-sized demand-driven adapter"/>
    <n v="191000"/>
    <n v="173191"/>
    <n v="91"/>
    <x v="3"/>
    <n v="2138"/>
    <x v="1"/>
    <s v="USD"/>
    <n v="1392012000"/>
    <n v="1394427600"/>
    <b v="0"/>
    <b v="1"/>
    <s v="photography/photography books"/>
    <n v="81.006080449017773"/>
    <x v="7"/>
    <s v="photography books"/>
  </r>
  <r>
    <n v="430"/>
    <s v="Cochran Ltd"/>
    <s v="Re-engineered attitude-oriented frame"/>
    <n v="8100"/>
    <n v="5487"/>
    <n v="68"/>
    <x v="0"/>
    <n v="84"/>
    <x v="1"/>
    <s v="USD"/>
    <n v="1569733200"/>
    <n v="1572670800"/>
    <b v="0"/>
    <b v="0"/>
    <s v="theater/plays"/>
    <n v="65.321428571428569"/>
    <x v="3"/>
    <s v="plays"/>
  </r>
  <r>
    <n v="431"/>
    <s v="Rosales LLC"/>
    <s v="Compatible multimedia utilization"/>
    <n v="5100"/>
    <n v="9817"/>
    <n v="192"/>
    <x v="1"/>
    <n v="94"/>
    <x v="1"/>
    <s v="USD"/>
    <n v="1529643600"/>
    <n v="1531112400"/>
    <b v="1"/>
    <b v="0"/>
    <s v="theater/plays"/>
    <n v="104.43617021276596"/>
    <x v="3"/>
    <s v="plays"/>
  </r>
  <r>
    <n v="432"/>
    <s v="Harper-Bryan"/>
    <s v="Re-contextualized dedicated hardware"/>
    <n v="7700"/>
    <n v="6369"/>
    <n v="83"/>
    <x v="0"/>
    <n v="91"/>
    <x v="1"/>
    <s v="USD"/>
    <n v="1399006800"/>
    <n v="1400734800"/>
    <b v="0"/>
    <b v="0"/>
    <s v="theater/plays"/>
    <n v="69.989010989010993"/>
    <x v="3"/>
    <s v="plays"/>
  </r>
  <r>
    <n v="433"/>
    <s v="Potter, Harper and Everett"/>
    <s v="Decentralized composite paradigm"/>
    <n v="121400"/>
    <n v="65755"/>
    <n v="54"/>
    <x v="0"/>
    <n v="792"/>
    <x v="1"/>
    <s v="USD"/>
    <n v="1385359200"/>
    <n v="1386741600"/>
    <b v="0"/>
    <b v="1"/>
    <s v="film &amp; video/documentary"/>
    <n v="83.023989898989896"/>
    <x v="4"/>
    <s v="documentary"/>
  </r>
  <r>
    <n v="434"/>
    <s v="Floyd-Sims"/>
    <s v="Cloned transitional hierarchy"/>
    <n v="5400"/>
    <n v="903"/>
    <n v="17"/>
    <x v="3"/>
    <n v="10"/>
    <x v="0"/>
    <s v="CAD"/>
    <n v="1480572000"/>
    <n v="1481781600"/>
    <b v="1"/>
    <b v="0"/>
    <s v="theater/plays"/>
    <n v="90.3"/>
    <x v="3"/>
    <s v="plays"/>
  </r>
  <r>
    <n v="435"/>
    <s v="Spence, Jackson and Kelly"/>
    <s v="Advanced discrete leverage"/>
    <n v="152400"/>
    <n v="178120"/>
    <n v="117"/>
    <x v="1"/>
    <n v="1713"/>
    <x v="6"/>
    <s v="EUR"/>
    <n v="1418623200"/>
    <n v="1419660000"/>
    <b v="0"/>
    <b v="1"/>
    <s v="theater/plays"/>
    <n v="103.98131932282546"/>
    <x v="3"/>
    <s v="plays"/>
  </r>
  <r>
    <n v="436"/>
    <s v="King-Nguyen"/>
    <s v="Open-source incremental throughput"/>
    <n v="1300"/>
    <n v="13678"/>
    <n v="1052"/>
    <x v="1"/>
    <n v="249"/>
    <x v="1"/>
    <s v="USD"/>
    <n v="1555736400"/>
    <n v="1555822800"/>
    <b v="0"/>
    <b v="0"/>
    <s v="music/jazz"/>
    <n v="54.931726907630519"/>
    <x v="1"/>
    <s v="jazz"/>
  </r>
  <r>
    <n v="437"/>
    <s v="Hansen Group"/>
    <s v="Centralized regional interface"/>
    <n v="8100"/>
    <n v="9969"/>
    <n v="123"/>
    <x v="1"/>
    <n v="192"/>
    <x v="1"/>
    <s v="USD"/>
    <n v="1442120400"/>
    <n v="1442379600"/>
    <b v="0"/>
    <b v="1"/>
    <s v="film &amp; video/animation"/>
    <n v="51.921875"/>
    <x v="4"/>
    <s v="animation"/>
  </r>
  <r>
    <n v="438"/>
    <s v="Mathis, Hall and Hansen"/>
    <s v="Streamlined web-enabled knowledgebase"/>
    <n v="8300"/>
    <n v="14827"/>
    <n v="179"/>
    <x v="1"/>
    <n v="247"/>
    <x v="1"/>
    <s v="USD"/>
    <n v="1362376800"/>
    <n v="1364965200"/>
    <b v="0"/>
    <b v="0"/>
    <s v="theater/plays"/>
    <n v="60.02834008097166"/>
    <x v="3"/>
    <s v="plays"/>
  </r>
  <r>
    <n v="439"/>
    <s v="Cummings Inc"/>
    <s v="Digitized transitional monitoring"/>
    <n v="28400"/>
    <n v="100900"/>
    <n v="355"/>
    <x v="1"/>
    <n v="2293"/>
    <x v="1"/>
    <s v="USD"/>
    <n v="1478408400"/>
    <n v="1479016800"/>
    <b v="0"/>
    <b v="0"/>
    <s v="film &amp; video/science fiction"/>
    <n v="44.003488879197555"/>
    <x v="4"/>
    <s v="science fiction"/>
  </r>
  <r>
    <n v="440"/>
    <s v="Miller-Poole"/>
    <s v="Networked optimal adapter"/>
    <n v="102500"/>
    <n v="165954"/>
    <n v="162"/>
    <x v="1"/>
    <n v="3131"/>
    <x v="1"/>
    <s v="USD"/>
    <n v="1498798800"/>
    <n v="1499662800"/>
    <b v="0"/>
    <b v="0"/>
    <s v="film &amp; video/television"/>
    <n v="53.003513254551258"/>
    <x v="4"/>
    <s v="television"/>
  </r>
  <r>
    <n v="441"/>
    <s v="Rodriguez-West"/>
    <s v="Automated optimal function"/>
    <n v="7000"/>
    <n v="1744"/>
    <n v="25"/>
    <x v="0"/>
    <n v="32"/>
    <x v="1"/>
    <s v="USD"/>
    <n v="1335416400"/>
    <n v="1337835600"/>
    <b v="0"/>
    <b v="0"/>
    <s v="technology/wearables"/>
    <n v="54.5"/>
    <x v="2"/>
    <s v="wearables"/>
  </r>
  <r>
    <n v="442"/>
    <s v="Calderon, Bradford and Dean"/>
    <s v="Devolved system-worthy framework"/>
    <n v="5400"/>
    <n v="10731"/>
    <n v="199"/>
    <x v="1"/>
    <n v="143"/>
    <x v="6"/>
    <s v="EUR"/>
    <n v="1504328400"/>
    <n v="1505710800"/>
    <b v="0"/>
    <b v="0"/>
    <s v="theater/plays"/>
    <n v="75.04195804195804"/>
    <x v="3"/>
    <s v="plays"/>
  </r>
  <r>
    <n v="443"/>
    <s v="Clark-Bowman"/>
    <s v="Stand-alone user-facing service-desk"/>
    <n v="9300"/>
    <n v="3232"/>
    <n v="35"/>
    <x v="3"/>
    <n v="90"/>
    <x v="1"/>
    <s v="USD"/>
    <n v="1285822800"/>
    <n v="1287464400"/>
    <b v="0"/>
    <b v="0"/>
    <s v="theater/plays"/>
    <n v="35.911111111111111"/>
    <x v="3"/>
    <s v="plays"/>
  </r>
  <r>
    <n v="444"/>
    <s v="Hensley Ltd"/>
    <s v="Versatile global attitude"/>
    <n v="6200"/>
    <n v="10938"/>
    <n v="176"/>
    <x v="1"/>
    <n v="296"/>
    <x v="1"/>
    <s v="USD"/>
    <n v="1311483600"/>
    <n v="1311656400"/>
    <b v="0"/>
    <b v="1"/>
    <s v="music/indie rock"/>
    <n v="36.952702702702702"/>
    <x v="1"/>
    <s v="indie rock"/>
  </r>
  <r>
    <n v="445"/>
    <s v="Anderson-Pearson"/>
    <s v="Intuitive demand-driven Local Area Network"/>
    <n v="2100"/>
    <n v="10739"/>
    <n v="511"/>
    <x v="1"/>
    <n v="170"/>
    <x v="1"/>
    <s v="USD"/>
    <n v="1291356000"/>
    <n v="1293170400"/>
    <b v="0"/>
    <b v="1"/>
    <s v="theater/plays"/>
    <n v="63.170588235294119"/>
    <x v="3"/>
    <s v="plays"/>
  </r>
  <r>
    <n v="446"/>
    <s v="Martin, Martin and Solis"/>
    <s v="Assimilated uniform methodology"/>
    <n v="6800"/>
    <n v="5579"/>
    <n v="82"/>
    <x v="0"/>
    <n v="186"/>
    <x v="1"/>
    <s v="USD"/>
    <n v="1355810400"/>
    <n v="1355983200"/>
    <b v="0"/>
    <b v="0"/>
    <s v="technology/wearables"/>
    <n v="29.99462365591398"/>
    <x v="2"/>
    <s v="wearables"/>
  </r>
  <r>
    <n v="447"/>
    <s v="Harrington-Harper"/>
    <s v="Self-enabling next generation algorithm"/>
    <n v="155200"/>
    <n v="37754"/>
    <n v="24"/>
    <x v="3"/>
    <n v="439"/>
    <x v="4"/>
    <s v="GBP"/>
    <n v="1513663200"/>
    <n v="1515045600"/>
    <b v="0"/>
    <b v="0"/>
    <s v="film &amp; video/television"/>
    <n v="86"/>
    <x v="4"/>
    <s v="television"/>
  </r>
  <r>
    <n v="448"/>
    <s v="Price and Sons"/>
    <s v="Object-based demand-driven strategy"/>
    <n v="89900"/>
    <n v="45384"/>
    <n v="50"/>
    <x v="0"/>
    <n v="605"/>
    <x v="1"/>
    <s v="USD"/>
    <n v="1365915600"/>
    <n v="1366088400"/>
    <b v="0"/>
    <b v="1"/>
    <s v="games/video games"/>
    <n v="75.014876033057845"/>
    <x v="6"/>
    <s v="video games"/>
  </r>
  <r>
    <n v="449"/>
    <s v="Cuevas-Morales"/>
    <s v="Public-key coherent ability"/>
    <n v="900"/>
    <n v="8703"/>
    <n v="967"/>
    <x v="1"/>
    <n v="86"/>
    <x v="3"/>
    <s v="DKK"/>
    <n v="1551852000"/>
    <n v="1553317200"/>
    <b v="0"/>
    <b v="0"/>
    <s v="games/video games"/>
    <n v="101.19767441860465"/>
    <x v="6"/>
    <s v="video games"/>
  </r>
  <r>
    <n v="450"/>
    <s v="Delgado-Hatfield"/>
    <s v="Up-sized composite success"/>
    <n v="100"/>
    <n v="4"/>
    <n v="4"/>
    <x v="0"/>
    <n v="1"/>
    <x v="0"/>
    <s v="CAD"/>
    <n v="1540098000"/>
    <n v="1542088800"/>
    <b v="0"/>
    <b v="0"/>
    <s v="film &amp; video/animation"/>
    <n v="4"/>
    <x v="4"/>
    <s v="animation"/>
  </r>
  <r>
    <n v="451"/>
    <s v="Padilla-Porter"/>
    <s v="Innovative exuding matrix"/>
    <n v="148400"/>
    <n v="182302"/>
    <n v="123"/>
    <x v="1"/>
    <n v="6286"/>
    <x v="1"/>
    <s v="USD"/>
    <n v="1500440400"/>
    <n v="1503118800"/>
    <b v="0"/>
    <b v="0"/>
    <s v="music/rock"/>
    <n v="29.001272669424118"/>
    <x v="1"/>
    <s v="rock"/>
  </r>
  <r>
    <n v="452"/>
    <s v="Morris Group"/>
    <s v="Realigned impactful artificial intelligence"/>
    <n v="4800"/>
    <n v="3045"/>
    <n v="63"/>
    <x v="0"/>
    <n v="31"/>
    <x v="1"/>
    <s v="USD"/>
    <n v="1278392400"/>
    <n v="1278478800"/>
    <b v="0"/>
    <b v="0"/>
    <s v="film &amp; video/drama"/>
    <n v="98.225806451612897"/>
    <x v="4"/>
    <s v="drama"/>
  </r>
  <r>
    <n v="453"/>
    <s v="Saunders Ltd"/>
    <s v="Multi-layered multi-tasking secured line"/>
    <n v="182400"/>
    <n v="102749"/>
    <n v="56"/>
    <x v="0"/>
    <n v="1181"/>
    <x v="1"/>
    <s v="USD"/>
    <n v="1480572000"/>
    <n v="1484114400"/>
    <b v="0"/>
    <b v="0"/>
    <s v="film &amp; video/science fiction"/>
    <n v="87.001693480101608"/>
    <x v="4"/>
    <s v="science fiction"/>
  </r>
  <r>
    <n v="454"/>
    <s v="Woods Inc"/>
    <s v="Upgradable upward-trending portal"/>
    <n v="4000"/>
    <n v="1763"/>
    <n v="44"/>
    <x v="0"/>
    <n v="39"/>
    <x v="1"/>
    <s v="USD"/>
    <n v="1382331600"/>
    <n v="1385445600"/>
    <b v="0"/>
    <b v="1"/>
    <s v="film &amp; video/drama"/>
    <n v="45.205128205128204"/>
    <x v="4"/>
    <s v="drama"/>
  </r>
  <r>
    <n v="455"/>
    <s v="Villanueva, Wright and Richardson"/>
    <s v="Profit-focused global product"/>
    <n v="116500"/>
    <n v="137904"/>
    <n v="118"/>
    <x v="1"/>
    <n v="3727"/>
    <x v="1"/>
    <s v="USD"/>
    <n v="1316754000"/>
    <n v="1318741200"/>
    <b v="0"/>
    <b v="0"/>
    <s v="theater/plays"/>
    <n v="37.001341561577675"/>
    <x v="3"/>
    <s v="plays"/>
  </r>
  <r>
    <n v="456"/>
    <s v="Wilson, Brooks and Clark"/>
    <s v="Operative well-modulated data-warehouse"/>
    <n v="146400"/>
    <n v="152438"/>
    <n v="104"/>
    <x v="1"/>
    <n v="1605"/>
    <x v="1"/>
    <s v="USD"/>
    <n v="1518242400"/>
    <n v="1518242400"/>
    <b v="0"/>
    <b v="1"/>
    <s v="music/indie rock"/>
    <n v="94.976947040498445"/>
    <x v="1"/>
    <s v="indie rock"/>
  </r>
  <r>
    <n v="457"/>
    <s v="Sheppard, Smith and Spence"/>
    <s v="Cloned asymmetric functionalities"/>
    <n v="5000"/>
    <n v="1332"/>
    <n v="27"/>
    <x v="0"/>
    <n v="46"/>
    <x v="1"/>
    <s v="USD"/>
    <n v="1476421200"/>
    <n v="1476594000"/>
    <b v="0"/>
    <b v="0"/>
    <s v="theater/plays"/>
    <n v="28.956521739130434"/>
    <x v="3"/>
    <s v="plays"/>
  </r>
  <r>
    <n v="458"/>
    <s v="Wise, Thompson and Allen"/>
    <s v="Pre-emptive neutral portal"/>
    <n v="33800"/>
    <n v="118706"/>
    <n v="351"/>
    <x v="1"/>
    <n v="2120"/>
    <x v="1"/>
    <s v="USD"/>
    <n v="1269752400"/>
    <n v="1273554000"/>
    <b v="0"/>
    <b v="0"/>
    <s v="theater/plays"/>
    <n v="55.993396226415094"/>
    <x v="3"/>
    <s v="plays"/>
  </r>
  <r>
    <n v="459"/>
    <s v="Lane, Ryan and Chapman"/>
    <s v="Switchable demand-driven help-desk"/>
    <n v="6300"/>
    <n v="5674"/>
    <n v="90"/>
    <x v="0"/>
    <n v="105"/>
    <x v="1"/>
    <s v="USD"/>
    <n v="1419746400"/>
    <n v="1421906400"/>
    <b v="0"/>
    <b v="0"/>
    <s v="film &amp; video/documentary"/>
    <n v="54.038095238095238"/>
    <x v="4"/>
    <s v="documentary"/>
  </r>
  <r>
    <n v="460"/>
    <s v="Rich, Alvarez and King"/>
    <s v="Business-focused static ability"/>
    <n v="2400"/>
    <n v="4119"/>
    <n v="172"/>
    <x v="1"/>
    <n v="50"/>
    <x v="1"/>
    <s v="USD"/>
    <n v="1281330000"/>
    <n v="1281589200"/>
    <b v="0"/>
    <b v="0"/>
    <s v="theater/plays"/>
    <n v="82.38"/>
    <x v="3"/>
    <s v="plays"/>
  </r>
  <r>
    <n v="461"/>
    <s v="Terry-Salinas"/>
    <s v="Networked secondary structure"/>
    <n v="98800"/>
    <n v="139354"/>
    <n v="141"/>
    <x v="1"/>
    <n v="2080"/>
    <x v="1"/>
    <s v="USD"/>
    <n v="1398661200"/>
    <n v="1400389200"/>
    <b v="0"/>
    <b v="0"/>
    <s v="film &amp; video/drama"/>
    <n v="66.997115384615384"/>
    <x v="4"/>
    <s v="drama"/>
  </r>
  <r>
    <n v="462"/>
    <s v="Wang-Rodriguez"/>
    <s v="Total multimedia website"/>
    <n v="188800"/>
    <n v="57734"/>
    <n v="31"/>
    <x v="0"/>
    <n v="535"/>
    <x v="1"/>
    <s v="USD"/>
    <n v="1359525600"/>
    <n v="1362808800"/>
    <b v="0"/>
    <b v="0"/>
    <s v="games/mobile games"/>
    <n v="107.91401869158878"/>
    <x v="6"/>
    <s v="mobile games"/>
  </r>
  <r>
    <n v="463"/>
    <s v="Mckee-Hill"/>
    <s v="Cross-platform upward-trending parallelism"/>
    <n v="134300"/>
    <n v="145265"/>
    <n v="108"/>
    <x v="1"/>
    <n v="2105"/>
    <x v="1"/>
    <s v="USD"/>
    <n v="1388469600"/>
    <n v="1388815200"/>
    <b v="0"/>
    <b v="0"/>
    <s v="film &amp; video/animation"/>
    <n v="69.009501187648453"/>
    <x v="4"/>
    <s v="animation"/>
  </r>
  <r>
    <n v="464"/>
    <s v="Gomez LLC"/>
    <s v="Pre-emptive mission-critical hardware"/>
    <n v="71200"/>
    <n v="95020"/>
    <n v="133"/>
    <x v="1"/>
    <n v="2436"/>
    <x v="1"/>
    <s v="USD"/>
    <n v="1518328800"/>
    <n v="1519538400"/>
    <b v="0"/>
    <b v="0"/>
    <s v="theater/plays"/>
    <n v="39.006568144499177"/>
    <x v="3"/>
    <s v="plays"/>
  </r>
  <r>
    <n v="465"/>
    <s v="Gonzalez-Robbins"/>
    <s v="Up-sized responsive protocol"/>
    <n v="4700"/>
    <n v="8829"/>
    <n v="188"/>
    <x v="1"/>
    <n v="80"/>
    <x v="1"/>
    <s v="USD"/>
    <n v="1517032800"/>
    <n v="1517810400"/>
    <b v="0"/>
    <b v="0"/>
    <s v="publishing/translations"/>
    <n v="110.3625"/>
    <x v="5"/>
    <s v="translations"/>
  </r>
  <r>
    <n v="466"/>
    <s v="Obrien and Sons"/>
    <s v="Pre-emptive transitional frame"/>
    <n v="1200"/>
    <n v="3984"/>
    <n v="332"/>
    <x v="1"/>
    <n v="42"/>
    <x v="1"/>
    <s v="USD"/>
    <n v="1368594000"/>
    <n v="1370581200"/>
    <b v="0"/>
    <b v="1"/>
    <s v="technology/wearables"/>
    <n v="94.857142857142861"/>
    <x v="2"/>
    <s v="wearables"/>
  </r>
  <r>
    <n v="467"/>
    <s v="Shaw Ltd"/>
    <s v="Profit-focused content-based application"/>
    <n v="1400"/>
    <n v="8053"/>
    <n v="575"/>
    <x v="1"/>
    <n v="139"/>
    <x v="0"/>
    <s v="CAD"/>
    <n v="1448258400"/>
    <n v="1448863200"/>
    <b v="0"/>
    <b v="1"/>
    <s v="technology/web"/>
    <n v="57.935251798561154"/>
    <x v="2"/>
    <s v="web"/>
  </r>
  <r>
    <n v="468"/>
    <s v="Hughes Inc"/>
    <s v="Streamlined neutral analyzer"/>
    <n v="4000"/>
    <n v="1620"/>
    <n v="41"/>
    <x v="0"/>
    <n v="16"/>
    <x v="1"/>
    <s v="USD"/>
    <n v="1555218000"/>
    <n v="1556600400"/>
    <b v="0"/>
    <b v="0"/>
    <s v="theater/plays"/>
    <n v="101.25"/>
    <x v="3"/>
    <s v="plays"/>
  </r>
  <r>
    <n v="469"/>
    <s v="Olsen-Ryan"/>
    <s v="Assimilated neutral utilization"/>
    <n v="5600"/>
    <n v="10328"/>
    <n v="184"/>
    <x v="1"/>
    <n v="159"/>
    <x v="1"/>
    <s v="USD"/>
    <n v="1431925200"/>
    <n v="1432098000"/>
    <b v="0"/>
    <b v="0"/>
    <s v="film &amp; video/drama"/>
    <n v="64.95597484276729"/>
    <x v="4"/>
    <s v="drama"/>
  </r>
  <r>
    <n v="470"/>
    <s v="Grimes, Holland and Sloan"/>
    <s v="Extended dedicated archive"/>
    <n v="3600"/>
    <n v="10289"/>
    <n v="286"/>
    <x v="1"/>
    <n v="381"/>
    <x v="1"/>
    <s v="USD"/>
    <n v="1481522400"/>
    <n v="1482127200"/>
    <b v="0"/>
    <b v="0"/>
    <s v="technology/wearables"/>
    <n v="27.00524934383202"/>
    <x v="2"/>
    <s v="wearables"/>
  </r>
  <r>
    <n v="471"/>
    <s v="Perry and Sons"/>
    <s v="Configurable static help-desk"/>
    <n v="3100"/>
    <n v="9889"/>
    <n v="319"/>
    <x v="1"/>
    <n v="194"/>
    <x v="4"/>
    <s v="GBP"/>
    <n v="1335934800"/>
    <n v="1335934800"/>
    <b v="0"/>
    <b v="1"/>
    <s v="food/food trucks"/>
    <n v="50.97422680412371"/>
    <x v="0"/>
    <s v="food trucks"/>
  </r>
  <r>
    <n v="472"/>
    <s v="Turner, Young and Collins"/>
    <s v="Self-enabling clear-thinking framework"/>
    <n v="153800"/>
    <n v="60342"/>
    <n v="39"/>
    <x v="0"/>
    <n v="575"/>
    <x v="1"/>
    <s v="USD"/>
    <n v="1552280400"/>
    <n v="1556946000"/>
    <b v="0"/>
    <b v="0"/>
    <s v="music/rock"/>
    <n v="104.94260869565217"/>
    <x v="1"/>
    <s v="rock"/>
  </r>
  <r>
    <n v="473"/>
    <s v="Richardson Inc"/>
    <s v="Assimilated fault-tolerant capacity"/>
    <n v="5000"/>
    <n v="8907"/>
    <n v="178"/>
    <x v="1"/>
    <n v="106"/>
    <x v="1"/>
    <s v="USD"/>
    <n v="1529989200"/>
    <n v="1530075600"/>
    <b v="0"/>
    <b v="0"/>
    <s v="music/electric music"/>
    <n v="84.028301886792448"/>
    <x v="1"/>
    <s v="electric music"/>
  </r>
  <r>
    <n v="474"/>
    <s v="Santos-Young"/>
    <s v="Enhanced neutral ability"/>
    <n v="4000"/>
    <n v="14606"/>
    <n v="365"/>
    <x v="1"/>
    <n v="142"/>
    <x v="1"/>
    <s v="USD"/>
    <n v="1418709600"/>
    <n v="1418796000"/>
    <b v="0"/>
    <b v="0"/>
    <s v="film &amp; video/television"/>
    <n v="102.85915492957747"/>
    <x v="4"/>
    <s v="television"/>
  </r>
  <r>
    <n v="475"/>
    <s v="Nichols Ltd"/>
    <s v="Function-based attitude-oriented groupware"/>
    <n v="7400"/>
    <n v="8432"/>
    <n v="114"/>
    <x v="1"/>
    <n v="211"/>
    <x v="1"/>
    <s v="USD"/>
    <n v="1372136400"/>
    <n v="1372482000"/>
    <b v="0"/>
    <b v="1"/>
    <s v="publishing/translations"/>
    <n v="39.962085308056871"/>
    <x v="5"/>
    <s v="translations"/>
  </r>
  <r>
    <n v="476"/>
    <s v="Murphy PLC"/>
    <s v="Optional solution-oriented instruction set"/>
    <n v="191500"/>
    <n v="57122"/>
    <n v="30"/>
    <x v="0"/>
    <n v="1120"/>
    <x v="1"/>
    <s v="USD"/>
    <n v="1533877200"/>
    <n v="1534395600"/>
    <b v="0"/>
    <b v="0"/>
    <s v="publishing/fiction"/>
    <n v="51.001785714285717"/>
    <x v="5"/>
    <s v="fiction"/>
  </r>
  <r>
    <n v="477"/>
    <s v="Hogan, Porter and Rivera"/>
    <s v="Organic object-oriented core"/>
    <n v="8500"/>
    <n v="4613"/>
    <n v="54"/>
    <x v="0"/>
    <n v="113"/>
    <x v="1"/>
    <s v="USD"/>
    <n v="1309064400"/>
    <n v="1311397200"/>
    <b v="0"/>
    <b v="0"/>
    <s v="film &amp; video/science fiction"/>
    <n v="40.823008849557525"/>
    <x v="4"/>
    <s v="science fiction"/>
  </r>
  <r>
    <n v="478"/>
    <s v="Lyons LLC"/>
    <s v="Balanced impactful circuit"/>
    <n v="68800"/>
    <n v="162603"/>
    <n v="236"/>
    <x v="1"/>
    <n v="2756"/>
    <x v="1"/>
    <s v="USD"/>
    <n v="1425877200"/>
    <n v="1426914000"/>
    <b v="0"/>
    <b v="0"/>
    <s v="technology/wearables"/>
    <n v="58.999637155297535"/>
    <x v="2"/>
    <s v="wearables"/>
  </r>
  <r>
    <n v="479"/>
    <s v="Long-Greene"/>
    <s v="Future-proofed heuristic encryption"/>
    <n v="2400"/>
    <n v="12310"/>
    <n v="513"/>
    <x v="1"/>
    <n v="173"/>
    <x v="4"/>
    <s v="GBP"/>
    <n v="1501304400"/>
    <n v="1501477200"/>
    <b v="0"/>
    <b v="0"/>
    <s v="food/food trucks"/>
    <n v="71.156069364161851"/>
    <x v="0"/>
    <s v="food trucks"/>
  </r>
  <r>
    <n v="480"/>
    <s v="Robles-Hudson"/>
    <s v="Balanced bifurcated leverage"/>
    <n v="8600"/>
    <n v="8656"/>
    <n v="101"/>
    <x v="1"/>
    <n v="87"/>
    <x v="1"/>
    <s v="USD"/>
    <n v="1268287200"/>
    <n v="1269061200"/>
    <b v="0"/>
    <b v="1"/>
    <s v="photography/photography books"/>
    <n v="99.494252873563212"/>
    <x v="7"/>
    <s v="photography books"/>
  </r>
  <r>
    <n v="481"/>
    <s v="Mcclure LLC"/>
    <s v="Sharable discrete budgetary management"/>
    <n v="196600"/>
    <n v="159931"/>
    <n v="81"/>
    <x v="0"/>
    <n v="1538"/>
    <x v="1"/>
    <s v="USD"/>
    <n v="1412139600"/>
    <n v="1415772000"/>
    <b v="0"/>
    <b v="1"/>
    <s v="theater/plays"/>
    <n v="103.98634590377114"/>
    <x v="3"/>
    <s v="plays"/>
  </r>
  <r>
    <n v="482"/>
    <s v="Martin, Russell and Baker"/>
    <s v="Focused solution-oriented instruction set"/>
    <n v="4200"/>
    <n v="689"/>
    <n v="16"/>
    <x v="0"/>
    <n v="9"/>
    <x v="1"/>
    <s v="USD"/>
    <n v="1330063200"/>
    <n v="1331013600"/>
    <b v="0"/>
    <b v="1"/>
    <s v="publishing/fiction"/>
    <n v="76.555555555555557"/>
    <x v="5"/>
    <s v="fiction"/>
  </r>
  <r>
    <n v="483"/>
    <s v="Rice-Parker"/>
    <s v="Down-sized actuating infrastructure"/>
    <n v="91400"/>
    <n v="48236"/>
    <n v="53"/>
    <x v="0"/>
    <n v="554"/>
    <x v="1"/>
    <s v="USD"/>
    <n v="1576130400"/>
    <n v="1576735200"/>
    <b v="0"/>
    <b v="0"/>
    <s v="theater/plays"/>
    <n v="87.068592057761734"/>
    <x v="3"/>
    <s v="plays"/>
  </r>
  <r>
    <n v="484"/>
    <s v="Landry Inc"/>
    <s v="Synergistic cohesive adapter"/>
    <n v="29600"/>
    <n v="77021"/>
    <n v="260"/>
    <x v="1"/>
    <n v="1572"/>
    <x v="4"/>
    <s v="GBP"/>
    <n v="1407128400"/>
    <n v="1411362000"/>
    <b v="0"/>
    <b v="1"/>
    <s v="food/food trucks"/>
    <n v="48.99554707379135"/>
    <x v="0"/>
    <s v="food trucks"/>
  </r>
  <r>
    <n v="485"/>
    <s v="Richards-Davis"/>
    <s v="Quality-focused mission-critical structure"/>
    <n v="90600"/>
    <n v="27844"/>
    <n v="31"/>
    <x v="0"/>
    <n v="648"/>
    <x v="4"/>
    <s v="GBP"/>
    <n v="1560142800"/>
    <n v="1563685200"/>
    <b v="0"/>
    <b v="0"/>
    <s v="theater/plays"/>
    <n v="42.969135802469133"/>
    <x v="3"/>
    <s v="plays"/>
  </r>
  <r>
    <n v="486"/>
    <s v="Davis, Cox and Fox"/>
    <s v="Compatible exuding Graphical User Interface"/>
    <n v="5200"/>
    <n v="702"/>
    <n v="14"/>
    <x v="0"/>
    <n v="21"/>
    <x v="4"/>
    <s v="GBP"/>
    <n v="1520575200"/>
    <n v="1521867600"/>
    <b v="0"/>
    <b v="1"/>
    <s v="publishing/translations"/>
    <n v="33.428571428571431"/>
    <x v="5"/>
    <s v="translations"/>
  </r>
  <r>
    <n v="487"/>
    <s v="Smith-Wallace"/>
    <s v="Monitored 24/7 time-frame"/>
    <n v="110300"/>
    <n v="197024"/>
    <n v="179"/>
    <x v="1"/>
    <n v="2346"/>
    <x v="1"/>
    <s v="USD"/>
    <n v="1492664400"/>
    <n v="1495515600"/>
    <b v="0"/>
    <b v="0"/>
    <s v="theater/plays"/>
    <n v="83.982949701619773"/>
    <x v="3"/>
    <s v="plays"/>
  </r>
  <r>
    <n v="488"/>
    <s v="Cordova, Shaw and Wang"/>
    <s v="Virtual secondary open architecture"/>
    <n v="5300"/>
    <n v="11663"/>
    <n v="220"/>
    <x v="1"/>
    <n v="115"/>
    <x v="1"/>
    <s v="USD"/>
    <n v="1454479200"/>
    <n v="1455948000"/>
    <b v="0"/>
    <b v="0"/>
    <s v="theater/plays"/>
    <n v="101.41739130434783"/>
    <x v="3"/>
    <s v="plays"/>
  </r>
  <r>
    <n v="489"/>
    <s v="Clark Inc"/>
    <s v="Down-sized mobile time-frame"/>
    <n v="9200"/>
    <n v="9339"/>
    <n v="102"/>
    <x v="1"/>
    <n v="85"/>
    <x v="6"/>
    <s v="EUR"/>
    <n v="1281934800"/>
    <n v="1282366800"/>
    <b v="0"/>
    <b v="0"/>
    <s v="technology/wearables"/>
    <n v="109.87058823529412"/>
    <x v="2"/>
    <s v="wearables"/>
  </r>
  <r>
    <n v="490"/>
    <s v="Young and Sons"/>
    <s v="Innovative disintermediate encryption"/>
    <n v="2400"/>
    <n v="4596"/>
    <n v="192"/>
    <x v="1"/>
    <n v="144"/>
    <x v="1"/>
    <s v="USD"/>
    <n v="1573970400"/>
    <n v="1574575200"/>
    <b v="0"/>
    <b v="0"/>
    <s v="journalism/audio"/>
    <n v="31.916666666666668"/>
    <x v="8"/>
    <s v="audio"/>
  </r>
  <r>
    <n v="491"/>
    <s v="Henson PLC"/>
    <s v="Universal contextually-based knowledgebase"/>
    <n v="56800"/>
    <n v="173437"/>
    <n v="305"/>
    <x v="1"/>
    <n v="2443"/>
    <x v="1"/>
    <s v="USD"/>
    <n v="1372654800"/>
    <n v="1374901200"/>
    <b v="0"/>
    <b v="1"/>
    <s v="food/food trucks"/>
    <n v="70.993450675399103"/>
    <x v="0"/>
    <s v="food trucks"/>
  </r>
  <r>
    <n v="492"/>
    <s v="Garcia Group"/>
    <s v="Persevering interactive matrix"/>
    <n v="191000"/>
    <n v="45831"/>
    <n v="24"/>
    <x v="3"/>
    <n v="595"/>
    <x v="1"/>
    <s v="USD"/>
    <n v="1275886800"/>
    <n v="1278910800"/>
    <b v="1"/>
    <b v="1"/>
    <s v="film &amp; video/shorts"/>
    <n v="77.026890756302521"/>
    <x v="4"/>
    <s v="shorts"/>
  </r>
  <r>
    <n v="493"/>
    <s v="Adams, Walker and Wong"/>
    <s v="Seamless background framework"/>
    <n v="900"/>
    <n v="6514"/>
    <n v="724"/>
    <x v="1"/>
    <n v="64"/>
    <x v="1"/>
    <s v="USD"/>
    <n v="1561784400"/>
    <n v="1562907600"/>
    <b v="0"/>
    <b v="0"/>
    <s v="photography/photography books"/>
    <n v="101.78125"/>
    <x v="7"/>
    <s v="photography books"/>
  </r>
  <r>
    <n v="494"/>
    <s v="Hopkins-Browning"/>
    <s v="Balanced upward-trending productivity"/>
    <n v="2500"/>
    <n v="13684"/>
    <n v="547"/>
    <x v="1"/>
    <n v="268"/>
    <x v="1"/>
    <s v="USD"/>
    <n v="1332392400"/>
    <n v="1332478800"/>
    <b v="0"/>
    <b v="0"/>
    <s v="technology/wearables"/>
    <n v="51.059701492537314"/>
    <x v="2"/>
    <s v="wearables"/>
  </r>
  <r>
    <n v="495"/>
    <s v="Bell, Edwards and Andersen"/>
    <s v="Centralized clear-thinking solution"/>
    <n v="3200"/>
    <n v="13264"/>
    <n v="415"/>
    <x v="1"/>
    <n v="195"/>
    <x v="3"/>
    <s v="DKK"/>
    <n v="1402376400"/>
    <n v="1402722000"/>
    <b v="0"/>
    <b v="0"/>
    <s v="theater/plays"/>
    <n v="68.02051282051282"/>
    <x v="3"/>
    <s v="plays"/>
  </r>
  <r>
    <n v="496"/>
    <s v="Morales Group"/>
    <s v="Optimized bi-directional extranet"/>
    <n v="183800"/>
    <n v="1667"/>
    <n v="1"/>
    <x v="0"/>
    <n v="54"/>
    <x v="1"/>
    <s v="USD"/>
    <n v="1495342800"/>
    <n v="1496811600"/>
    <b v="0"/>
    <b v="0"/>
    <s v="film &amp; video/animation"/>
    <n v="30.87037037037037"/>
    <x v="4"/>
    <s v="animation"/>
  </r>
  <r>
    <n v="497"/>
    <s v="Lucero Group"/>
    <s v="Intuitive actuating benchmark"/>
    <n v="9800"/>
    <n v="3349"/>
    <n v="34"/>
    <x v="0"/>
    <n v="120"/>
    <x v="1"/>
    <s v="USD"/>
    <n v="1482213600"/>
    <n v="1482213600"/>
    <b v="0"/>
    <b v="1"/>
    <s v="technology/wearables"/>
    <n v="27.908333333333335"/>
    <x v="2"/>
    <s v="wearables"/>
  </r>
  <r>
    <n v="498"/>
    <s v="Smith, Brown and Davis"/>
    <s v="Devolved background project"/>
    <n v="193400"/>
    <n v="46317"/>
    <n v="24"/>
    <x v="0"/>
    <n v="579"/>
    <x v="3"/>
    <s v="DKK"/>
    <n v="1420092000"/>
    <n v="1420264800"/>
    <b v="0"/>
    <b v="0"/>
    <s v="technology/web"/>
    <n v="79.994818652849744"/>
    <x v="2"/>
    <s v="web"/>
  </r>
  <r>
    <n v="499"/>
    <s v="Hunt Group"/>
    <s v="Reverse-engineered executive emulation"/>
    <n v="163800"/>
    <n v="78743"/>
    <n v="48"/>
    <x v="0"/>
    <n v="2072"/>
    <x v="1"/>
    <s v="USD"/>
    <n v="1458018000"/>
    <n v="1458450000"/>
    <b v="0"/>
    <b v="1"/>
    <s v="film &amp; video/documentary"/>
    <n v="38.003378378378379"/>
    <x v="4"/>
    <s v="documentary"/>
  </r>
  <r>
    <n v="500"/>
    <s v="Valdez Ltd"/>
    <s v="Team-oriented clear-thinking matrix"/>
    <n v="100"/>
    <n v="0"/>
    <n v="0"/>
    <x v="0"/>
    <n v="0"/>
    <x v="1"/>
    <s v="USD"/>
    <n v="1367384400"/>
    <n v="1369803600"/>
    <b v="0"/>
    <b v="1"/>
    <s v="theater/plays"/>
    <e v="#DIV/0!"/>
    <x v="3"/>
    <s v="plays"/>
  </r>
  <r>
    <n v="501"/>
    <s v="Mccann-Le"/>
    <s v="Focused coherent methodology"/>
    <n v="153600"/>
    <n v="107743"/>
    <n v="70"/>
    <x v="0"/>
    <n v="1796"/>
    <x v="1"/>
    <s v="USD"/>
    <n v="1363064400"/>
    <n v="1363237200"/>
    <b v="0"/>
    <b v="0"/>
    <s v="film &amp; video/documentary"/>
    <n v="59.990534521158132"/>
    <x v="4"/>
    <s v="documentary"/>
  </r>
  <r>
    <n v="502"/>
    <s v="Johnson Inc"/>
    <s v="Reduced context-sensitive complexity"/>
    <n v="1300"/>
    <n v="6889"/>
    <n v="530"/>
    <x v="1"/>
    <n v="186"/>
    <x v="2"/>
    <s v="AUD"/>
    <n v="1343365200"/>
    <n v="1345870800"/>
    <b v="0"/>
    <b v="1"/>
    <s v="games/video games"/>
    <n v="37.037634408602152"/>
    <x v="6"/>
    <s v="video games"/>
  </r>
  <r>
    <n v="503"/>
    <s v="Collins LLC"/>
    <s v="Decentralized 4thgeneration time-frame"/>
    <n v="25500"/>
    <n v="45983"/>
    <n v="180"/>
    <x v="1"/>
    <n v="460"/>
    <x v="1"/>
    <s v="USD"/>
    <n v="1435726800"/>
    <n v="1437454800"/>
    <b v="0"/>
    <b v="0"/>
    <s v="film &amp; video/drama"/>
    <n v="99.963043478260872"/>
    <x v="4"/>
    <s v="drama"/>
  </r>
  <r>
    <n v="504"/>
    <s v="Smith-Miller"/>
    <s v="De-engineered cohesive moderator"/>
    <n v="7500"/>
    <n v="6924"/>
    <n v="92"/>
    <x v="0"/>
    <n v="62"/>
    <x v="6"/>
    <s v="EUR"/>
    <n v="1431925200"/>
    <n v="1432011600"/>
    <b v="0"/>
    <b v="0"/>
    <s v="music/rock"/>
    <n v="111.6774193548387"/>
    <x v="1"/>
    <s v="rock"/>
  </r>
  <r>
    <n v="505"/>
    <s v="Jensen-Vargas"/>
    <s v="Ameliorated explicit parallelism"/>
    <n v="89900"/>
    <n v="12497"/>
    <n v="14"/>
    <x v="0"/>
    <n v="347"/>
    <x v="1"/>
    <s v="USD"/>
    <n v="1362722400"/>
    <n v="1366347600"/>
    <b v="0"/>
    <b v="1"/>
    <s v="publishing/radio &amp; podcasts"/>
    <n v="36.014409221902014"/>
    <x v="5"/>
    <s v="radio &amp; podcasts"/>
  </r>
  <r>
    <n v="506"/>
    <s v="Robles, Bell and Gonzalez"/>
    <s v="Customizable background monitoring"/>
    <n v="18000"/>
    <n v="166874"/>
    <n v="927"/>
    <x v="1"/>
    <n v="2528"/>
    <x v="1"/>
    <s v="USD"/>
    <n v="1511416800"/>
    <n v="1512885600"/>
    <b v="0"/>
    <b v="1"/>
    <s v="theater/plays"/>
    <n v="66.010284810126578"/>
    <x v="3"/>
    <s v="plays"/>
  </r>
  <r>
    <n v="507"/>
    <s v="Turner, Miller and Francis"/>
    <s v="Compatible well-modulated budgetary management"/>
    <n v="2100"/>
    <n v="837"/>
    <n v="40"/>
    <x v="0"/>
    <n v="19"/>
    <x v="1"/>
    <s v="USD"/>
    <n v="1365483600"/>
    <n v="1369717200"/>
    <b v="0"/>
    <b v="1"/>
    <s v="technology/web"/>
    <n v="44.05263157894737"/>
    <x v="2"/>
    <s v="web"/>
  </r>
  <r>
    <n v="508"/>
    <s v="Roberts Group"/>
    <s v="Up-sized radical pricing structure"/>
    <n v="172700"/>
    <n v="193820"/>
    <n v="112"/>
    <x v="1"/>
    <n v="3657"/>
    <x v="1"/>
    <s v="USD"/>
    <n v="1532840400"/>
    <n v="1534654800"/>
    <b v="0"/>
    <b v="0"/>
    <s v="theater/plays"/>
    <n v="52.999726551818434"/>
    <x v="3"/>
    <s v="plays"/>
  </r>
  <r>
    <n v="509"/>
    <s v="White LLC"/>
    <s v="Robust zero-defect project"/>
    <n v="168500"/>
    <n v="119510"/>
    <n v="71"/>
    <x v="0"/>
    <n v="1258"/>
    <x v="1"/>
    <s v="USD"/>
    <n v="1336194000"/>
    <n v="1337058000"/>
    <b v="0"/>
    <b v="0"/>
    <s v="theater/plays"/>
    <n v="95"/>
    <x v="3"/>
    <s v="plays"/>
  </r>
  <r>
    <n v="510"/>
    <s v="Best, Miller and Thomas"/>
    <s v="Re-engineered mobile task-force"/>
    <n v="7800"/>
    <n v="9289"/>
    <n v="119"/>
    <x v="1"/>
    <n v="131"/>
    <x v="2"/>
    <s v="AUD"/>
    <n v="1527742800"/>
    <n v="1529816400"/>
    <b v="0"/>
    <b v="0"/>
    <s v="film &amp; video/drama"/>
    <n v="70.908396946564892"/>
    <x v="4"/>
    <s v="drama"/>
  </r>
  <r>
    <n v="511"/>
    <s v="Smith-Mullins"/>
    <s v="User-centric intangible neural-net"/>
    <n v="147800"/>
    <n v="35498"/>
    <n v="24"/>
    <x v="0"/>
    <n v="362"/>
    <x v="1"/>
    <s v="USD"/>
    <n v="1564030800"/>
    <n v="1564894800"/>
    <b v="0"/>
    <b v="0"/>
    <s v="theater/plays"/>
    <n v="98.060773480662988"/>
    <x v="3"/>
    <s v="plays"/>
  </r>
  <r>
    <n v="512"/>
    <s v="Williams-Walsh"/>
    <s v="Organized explicit core"/>
    <n v="9100"/>
    <n v="12678"/>
    <n v="139"/>
    <x v="1"/>
    <n v="239"/>
    <x v="1"/>
    <s v="USD"/>
    <n v="1404536400"/>
    <n v="1404622800"/>
    <b v="0"/>
    <b v="1"/>
    <s v="games/video games"/>
    <n v="53.046025104602514"/>
    <x v="6"/>
    <s v="video games"/>
  </r>
  <r>
    <n v="513"/>
    <s v="Harrison, Blackwell and Mendez"/>
    <s v="Synchronized 6thgeneration adapter"/>
    <n v="8300"/>
    <n v="3260"/>
    <n v="39"/>
    <x v="3"/>
    <n v="35"/>
    <x v="1"/>
    <s v="USD"/>
    <n v="1284008400"/>
    <n v="1284181200"/>
    <b v="0"/>
    <b v="0"/>
    <s v="film &amp; video/television"/>
    <n v="93.142857142857139"/>
    <x v="4"/>
    <s v="television"/>
  </r>
  <r>
    <n v="514"/>
    <s v="Sanchez, Bradley and Flores"/>
    <s v="Centralized motivating capacity"/>
    <n v="138700"/>
    <n v="31123"/>
    <n v="22"/>
    <x v="3"/>
    <n v="528"/>
    <x v="5"/>
    <s v="CHF"/>
    <n v="1386309600"/>
    <n v="1386741600"/>
    <b v="0"/>
    <b v="1"/>
    <s v="music/rock"/>
    <n v="58.945075757575758"/>
    <x v="1"/>
    <s v="rock"/>
  </r>
  <r>
    <n v="515"/>
    <s v="Cox LLC"/>
    <s v="Phased 24hour flexibility"/>
    <n v="8600"/>
    <n v="4797"/>
    <n v="56"/>
    <x v="0"/>
    <n v="133"/>
    <x v="0"/>
    <s v="CAD"/>
    <n v="1324620000"/>
    <n v="1324792800"/>
    <b v="0"/>
    <b v="1"/>
    <s v="theater/plays"/>
    <n v="36.067669172932334"/>
    <x v="3"/>
    <s v="plays"/>
  </r>
  <r>
    <n v="516"/>
    <s v="Morales-Odonnell"/>
    <s v="Exclusive 5thgeneration structure"/>
    <n v="125400"/>
    <n v="53324"/>
    <n v="43"/>
    <x v="0"/>
    <n v="846"/>
    <x v="1"/>
    <s v="USD"/>
    <n v="1281070800"/>
    <n v="1284354000"/>
    <b v="0"/>
    <b v="0"/>
    <s v="publishing/nonfiction"/>
    <n v="63.030732860520096"/>
    <x v="5"/>
    <s v="nonfiction"/>
  </r>
  <r>
    <n v="517"/>
    <s v="Ramirez LLC"/>
    <s v="Multi-tiered maximized orchestration"/>
    <n v="5900"/>
    <n v="6608"/>
    <n v="112"/>
    <x v="1"/>
    <n v="78"/>
    <x v="1"/>
    <s v="USD"/>
    <n v="1493960400"/>
    <n v="1494392400"/>
    <b v="0"/>
    <b v="0"/>
    <s v="food/food trucks"/>
    <n v="84.717948717948715"/>
    <x v="0"/>
    <s v="food trucks"/>
  </r>
  <r>
    <n v="518"/>
    <s v="Ramirez Group"/>
    <s v="Open-architected uniform instruction set"/>
    <n v="8800"/>
    <n v="622"/>
    <n v="7"/>
    <x v="0"/>
    <n v="10"/>
    <x v="1"/>
    <s v="USD"/>
    <n v="1519365600"/>
    <n v="1519538400"/>
    <b v="0"/>
    <b v="1"/>
    <s v="film &amp; video/animation"/>
    <n v="62.2"/>
    <x v="4"/>
    <s v="animation"/>
  </r>
  <r>
    <n v="519"/>
    <s v="Marsh-Coleman"/>
    <s v="Exclusive asymmetric analyzer"/>
    <n v="177700"/>
    <n v="180802"/>
    <n v="102"/>
    <x v="1"/>
    <n v="1773"/>
    <x v="1"/>
    <s v="USD"/>
    <n v="1420696800"/>
    <n v="1421906400"/>
    <b v="0"/>
    <b v="1"/>
    <s v="music/rock"/>
    <n v="101.97518330513255"/>
    <x v="1"/>
    <s v="rock"/>
  </r>
  <r>
    <n v="520"/>
    <s v="Frederick, Jenkins and Collins"/>
    <s v="Organic radical collaboration"/>
    <n v="800"/>
    <n v="3406"/>
    <n v="426"/>
    <x v="1"/>
    <n v="32"/>
    <x v="1"/>
    <s v="USD"/>
    <n v="1555650000"/>
    <n v="1555909200"/>
    <b v="0"/>
    <b v="0"/>
    <s v="theater/plays"/>
    <n v="106.4375"/>
    <x v="3"/>
    <s v="plays"/>
  </r>
  <r>
    <n v="521"/>
    <s v="Wilson Ltd"/>
    <s v="Function-based multi-state software"/>
    <n v="7600"/>
    <n v="11061"/>
    <n v="146"/>
    <x v="1"/>
    <n v="369"/>
    <x v="1"/>
    <s v="USD"/>
    <n v="1471928400"/>
    <n v="1472446800"/>
    <b v="0"/>
    <b v="1"/>
    <s v="film &amp; video/drama"/>
    <n v="29.975609756097562"/>
    <x v="4"/>
    <s v="drama"/>
  </r>
  <r>
    <n v="522"/>
    <s v="Cline, Peterson and Lowery"/>
    <s v="Innovative static budgetary management"/>
    <n v="50500"/>
    <n v="16389"/>
    <n v="32"/>
    <x v="0"/>
    <n v="191"/>
    <x v="1"/>
    <s v="USD"/>
    <n v="1341291600"/>
    <n v="1342328400"/>
    <b v="0"/>
    <b v="0"/>
    <s v="film &amp; video/shorts"/>
    <n v="85.806282722513089"/>
    <x v="4"/>
    <s v="shorts"/>
  </r>
  <r>
    <n v="523"/>
    <s v="Underwood, James and Jones"/>
    <s v="Triple-buffered holistic ability"/>
    <n v="900"/>
    <n v="6303"/>
    <n v="700"/>
    <x v="1"/>
    <n v="89"/>
    <x v="1"/>
    <s v="USD"/>
    <n v="1267682400"/>
    <n v="1268114400"/>
    <b v="0"/>
    <b v="0"/>
    <s v="film &amp; video/shorts"/>
    <n v="70.82022471910112"/>
    <x v="4"/>
    <s v="shorts"/>
  </r>
  <r>
    <n v="524"/>
    <s v="Johnson-Contreras"/>
    <s v="Diverse scalable superstructure"/>
    <n v="96700"/>
    <n v="81136"/>
    <n v="84"/>
    <x v="0"/>
    <n v="1979"/>
    <x v="1"/>
    <s v="USD"/>
    <n v="1272258000"/>
    <n v="1273381200"/>
    <b v="0"/>
    <b v="0"/>
    <s v="theater/plays"/>
    <n v="40.998484082870135"/>
    <x v="3"/>
    <s v="plays"/>
  </r>
  <r>
    <n v="525"/>
    <s v="Greene, Lloyd and Sims"/>
    <s v="Balanced leadingedge data-warehouse"/>
    <n v="2100"/>
    <n v="1768"/>
    <n v="84"/>
    <x v="0"/>
    <n v="63"/>
    <x v="1"/>
    <s v="USD"/>
    <n v="1290492000"/>
    <n v="1290837600"/>
    <b v="0"/>
    <b v="0"/>
    <s v="technology/wearables"/>
    <n v="28.063492063492063"/>
    <x v="2"/>
    <s v="wearables"/>
  </r>
  <r>
    <n v="526"/>
    <s v="Smith-Sparks"/>
    <s v="Digitized bandwidth-monitored open architecture"/>
    <n v="8300"/>
    <n v="12944"/>
    <n v="156"/>
    <x v="1"/>
    <n v="147"/>
    <x v="1"/>
    <s v="USD"/>
    <n v="1451109600"/>
    <n v="1454306400"/>
    <b v="0"/>
    <b v="1"/>
    <s v="theater/plays"/>
    <n v="88.054421768707485"/>
    <x v="3"/>
    <s v="plays"/>
  </r>
  <r>
    <n v="527"/>
    <s v="Rosario-Smith"/>
    <s v="Enterprise-wide intermediate portal"/>
    <n v="189200"/>
    <n v="188480"/>
    <n v="100"/>
    <x v="0"/>
    <n v="6080"/>
    <x v="0"/>
    <s v="CAD"/>
    <n v="1454652000"/>
    <n v="1457762400"/>
    <b v="0"/>
    <b v="0"/>
    <s v="film &amp; video/animation"/>
    <n v="31"/>
    <x v="4"/>
    <s v="animation"/>
  </r>
  <r>
    <n v="528"/>
    <s v="Avila, Ford and Welch"/>
    <s v="Focused leadingedge matrix"/>
    <n v="9000"/>
    <n v="7227"/>
    <n v="80"/>
    <x v="0"/>
    <n v="80"/>
    <x v="4"/>
    <s v="GBP"/>
    <n v="1385186400"/>
    <n v="1389074400"/>
    <b v="0"/>
    <b v="0"/>
    <s v="music/indie rock"/>
    <n v="90.337500000000006"/>
    <x v="1"/>
    <s v="indie rock"/>
  </r>
  <r>
    <n v="529"/>
    <s v="Gallegos Inc"/>
    <s v="Seamless logistical encryption"/>
    <n v="5100"/>
    <n v="574"/>
    <n v="11"/>
    <x v="0"/>
    <n v="9"/>
    <x v="1"/>
    <s v="USD"/>
    <n v="1399698000"/>
    <n v="1402117200"/>
    <b v="0"/>
    <b v="0"/>
    <s v="games/video games"/>
    <n v="63.777777777777779"/>
    <x v="6"/>
    <s v="video games"/>
  </r>
  <r>
    <n v="530"/>
    <s v="Morrow, Santiago and Soto"/>
    <s v="Stand-alone human-resource workforce"/>
    <n v="105000"/>
    <n v="96328"/>
    <n v="92"/>
    <x v="0"/>
    <n v="1784"/>
    <x v="1"/>
    <s v="USD"/>
    <n v="1283230800"/>
    <n v="1284440400"/>
    <b v="0"/>
    <b v="1"/>
    <s v="publishing/fiction"/>
    <n v="53.995515695067262"/>
    <x v="5"/>
    <s v="fiction"/>
  </r>
  <r>
    <n v="531"/>
    <s v="Berry-Richardson"/>
    <s v="Automated zero tolerance implementation"/>
    <n v="186700"/>
    <n v="178338"/>
    <n v="96"/>
    <x v="2"/>
    <n v="3640"/>
    <x v="5"/>
    <s v="CHF"/>
    <n v="1384149600"/>
    <n v="1388988000"/>
    <b v="0"/>
    <b v="0"/>
    <s v="games/video games"/>
    <n v="48.993956043956047"/>
    <x v="6"/>
    <s v="video games"/>
  </r>
  <r>
    <n v="532"/>
    <s v="Cordova-Torres"/>
    <s v="Pre-emptive grid-enabled contingency"/>
    <n v="1600"/>
    <n v="8046"/>
    <n v="503"/>
    <x v="1"/>
    <n v="126"/>
    <x v="0"/>
    <s v="CAD"/>
    <n v="1516860000"/>
    <n v="1516946400"/>
    <b v="0"/>
    <b v="0"/>
    <s v="theater/plays"/>
    <n v="63.857142857142854"/>
    <x v="3"/>
    <s v="plays"/>
  </r>
  <r>
    <n v="533"/>
    <s v="Holt, Bernard and Johnson"/>
    <s v="Multi-lateral didactic encoding"/>
    <n v="115600"/>
    <n v="184086"/>
    <n v="159"/>
    <x v="1"/>
    <n v="2218"/>
    <x v="4"/>
    <s v="GBP"/>
    <n v="1374642000"/>
    <n v="1377752400"/>
    <b v="0"/>
    <b v="0"/>
    <s v="music/indie rock"/>
    <n v="82.996393146979258"/>
    <x v="1"/>
    <s v="indie rock"/>
  </r>
  <r>
    <n v="534"/>
    <s v="Clark, Mccormick and Mendoza"/>
    <s v="Self-enabling didactic orchestration"/>
    <n v="89100"/>
    <n v="13385"/>
    <n v="15"/>
    <x v="0"/>
    <n v="243"/>
    <x v="1"/>
    <s v="USD"/>
    <n v="1534482000"/>
    <n v="1534568400"/>
    <b v="0"/>
    <b v="1"/>
    <s v="film &amp; video/drama"/>
    <n v="55.08230452674897"/>
    <x v="4"/>
    <s v="drama"/>
  </r>
  <r>
    <n v="535"/>
    <s v="Garrison LLC"/>
    <s v="Profit-focused 24/7 data-warehouse"/>
    <n v="2600"/>
    <n v="12533"/>
    <n v="482"/>
    <x v="1"/>
    <n v="202"/>
    <x v="6"/>
    <s v="EUR"/>
    <n v="1528434000"/>
    <n v="1528606800"/>
    <b v="0"/>
    <b v="1"/>
    <s v="theater/plays"/>
    <n v="62.044554455445542"/>
    <x v="3"/>
    <s v="plays"/>
  </r>
  <r>
    <n v="536"/>
    <s v="Shannon-Olson"/>
    <s v="Enhanced methodical middleware"/>
    <n v="9800"/>
    <n v="14697"/>
    <n v="150"/>
    <x v="1"/>
    <n v="140"/>
    <x v="6"/>
    <s v="EUR"/>
    <n v="1282626000"/>
    <n v="1284872400"/>
    <b v="0"/>
    <b v="0"/>
    <s v="publishing/fiction"/>
    <n v="104.97857142857143"/>
    <x v="5"/>
    <s v="fiction"/>
  </r>
  <r>
    <n v="537"/>
    <s v="Murillo-Mcfarland"/>
    <s v="Synchronized client-driven projection"/>
    <n v="84400"/>
    <n v="98935"/>
    <n v="117"/>
    <x v="1"/>
    <n v="1052"/>
    <x v="3"/>
    <s v="DKK"/>
    <n v="1535605200"/>
    <n v="1537592400"/>
    <b v="1"/>
    <b v="1"/>
    <s v="film &amp; video/documentary"/>
    <n v="94.044676806083643"/>
    <x v="4"/>
    <s v="documentary"/>
  </r>
  <r>
    <n v="538"/>
    <s v="Young, Gilbert and Escobar"/>
    <s v="Networked didactic time-frame"/>
    <n v="151300"/>
    <n v="57034"/>
    <n v="38"/>
    <x v="0"/>
    <n v="1296"/>
    <x v="1"/>
    <s v="USD"/>
    <n v="1379826000"/>
    <n v="1381208400"/>
    <b v="0"/>
    <b v="0"/>
    <s v="games/mobile games"/>
    <n v="44.007716049382715"/>
    <x v="6"/>
    <s v="mobile games"/>
  </r>
  <r>
    <n v="539"/>
    <s v="Thomas, Welch and Santana"/>
    <s v="Assimilated exuding toolset"/>
    <n v="9800"/>
    <n v="7120"/>
    <n v="73"/>
    <x v="0"/>
    <n v="77"/>
    <x v="1"/>
    <s v="USD"/>
    <n v="1561957200"/>
    <n v="1562475600"/>
    <b v="0"/>
    <b v="1"/>
    <s v="food/food trucks"/>
    <n v="92.467532467532465"/>
    <x v="0"/>
    <s v="food trucks"/>
  </r>
  <r>
    <n v="540"/>
    <s v="Brown-Pena"/>
    <s v="Front-line client-server secured line"/>
    <n v="5300"/>
    <n v="14097"/>
    <n v="266"/>
    <x v="1"/>
    <n v="247"/>
    <x v="1"/>
    <s v="USD"/>
    <n v="1525496400"/>
    <n v="1527397200"/>
    <b v="0"/>
    <b v="0"/>
    <s v="photography/photography books"/>
    <n v="57.072874493927124"/>
    <x v="7"/>
    <s v="photography books"/>
  </r>
  <r>
    <n v="541"/>
    <s v="Holder, Caldwell and Vance"/>
    <s v="Polarized systemic Internet solution"/>
    <n v="178000"/>
    <n v="43086"/>
    <n v="24"/>
    <x v="0"/>
    <n v="395"/>
    <x v="6"/>
    <s v="EUR"/>
    <n v="1433912400"/>
    <n v="1436158800"/>
    <b v="0"/>
    <b v="0"/>
    <s v="games/mobile games"/>
    <n v="109.07848101265823"/>
    <x v="6"/>
    <s v="mobile games"/>
  </r>
  <r>
    <n v="542"/>
    <s v="Harrison-Bridges"/>
    <s v="Profit-focused exuding moderator"/>
    <n v="77000"/>
    <n v="1930"/>
    <n v="3"/>
    <x v="0"/>
    <n v="49"/>
    <x v="4"/>
    <s v="GBP"/>
    <n v="1453442400"/>
    <n v="1456034400"/>
    <b v="0"/>
    <b v="0"/>
    <s v="music/indie rock"/>
    <n v="39.387755102040813"/>
    <x v="1"/>
    <s v="indie rock"/>
  </r>
  <r>
    <n v="543"/>
    <s v="Johnson, Murphy and Peterson"/>
    <s v="Cross-group high-level moderator"/>
    <n v="84900"/>
    <n v="13864"/>
    <n v="16"/>
    <x v="0"/>
    <n v="180"/>
    <x v="1"/>
    <s v="USD"/>
    <n v="1378875600"/>
    <n v="1380171600"/>
    <b v="0"/>
    <b v="0"/>
    <s v="games/video games"/>
    <n v="77.022222222222226"/>
    <x v="6"/>
    <s v="video games"/>
  </r>
  <r>
    <n v="544"/>
    <s v="Taylor Inc"/>
    <s v="Public-key 3rdgeneration system engine"/>
    <n v="2800"/>
    <n v="7742"/>
    <n v="277"/>
    <x v="1"/>
    <n v="84"/>
    <x v="1"/>
    <s v="USD"/>
    <n v="1452232800"/>
    <n v="1453356000"/>
    <b v="0"/>
    <b v="0"/>
    <s v="music/rock"/>
    <n v="92.166666666666671"/>
    <x v="1"/>
    <s v="rock"/>
  </r>
  <r>
    <n v="545"/>
    <s v="Deleon and Sons"/>
    <s v="Organized value-added access"/>
    <n v="184800"/>
    <n v="164109"/>
    <n v="89"/>
    <x v="0"/>
    <n v="2690"/>
    <x v="1"/>
    <s v="USD"/>
    <n v="1577253600"/>
    <n v="1578981600"/>
    <b v="0"/>
    <b v="0"/>
    <s v="theater/plays"/>
    <n v="61.007063197026021"/>
    <x v="3"/>
    <s v="plays"/>
  </r>
  <r>
    <n v="546"/>
    <s v="Benjamin, Paul and Ferguson"/>
    <s v="Cloned global Graphical User Interface"/>
    <n v="4200"/>
    <n v="6870"/>
    <n v="164"/>
    <x v="1"/>
    <n v="88"/>
    <x v="1"/>
    <s v="USD"/>
    <n v="1537160400"/>
    <n v="1537419600"/>
    <b v="0"/>
    <b v="1"/>
    <s v="theater/plays"/>
    <n v="78.068181818181813"/>
    <x v="3"/>
    <s v="plays"/>
  </r>
  <r>
    <n v="547"/>
    <s v="Hardin-Dixon"/>
    <s v="Focused solution-oriented matrix"/>
    <n v="1300"/>
    <n v="12597"/>
    <n v="969"/>
    <x v="1"/>
    <n v="156"/>
    <x v="1"/>
    <s v="USD"/>
    <n v="1422165600"/>
    <n v="1423202400"/>
    <b v="0"/>
    <b v="0"/>
    <s v="film &amp; video/drama"/>
    <n v="80.75"/>
    <x v="4"/>
    <s v="drama"/>
  </r>
  <r>
    <n v="548"/>
    <s v="York-Pitts"/>
    <s v="Monitored discrete toolset"/>
    <n v="66100"/>
    <n v="179074"/>
    <n v="271"/>
    <x v="1"/>
    <n v="2985"/>
    <x v="1"/>
    <s v="USD"/>
    <n v="1459486800"/>
    <n v="1460610000"/>
    <b v="0"/>
    <b v="0"/>
    <s v="theater/plays"/>
    <n v="59.991289782244557"/>
    <x v="3"/>
    <s v="plays"/>
  </r>
  <r>
    <n v="549"/>
    <s v="Jarvis and Sons"/>
    <s v="Business-focused intermediate system engine"/>
    <n v="29500"/>
    <n v="83843"/>
    <n v="284"/>
    <x v="1"/>
    <n v="762"/>
    <x v="1"/>
    <s v="USD"/>
    <n v="1369717200"/>
    <n v="1370494800"/>
    <b v="0"/>
    <b v="0"/>
    <s v="technology/wearables"/>
    <n v="110.03018372703411"/>
    <x v="2"/>
    <s v="wearables"/>
  </r>
  <r>
    <n v="550"/>
    <s v="Morrison-Henderson"/>
    <s v="De-engineered disintermediate encoding"/>
    <n v="100"/>
    <n v="4"/>
    <n v="4"/>
    <x v="3"/>
    <n v="1"/>
    <x v="5"/>
    <s v="CHF"/>
    <n v="1330495200"/>
    <n v="1332306000"/>
    <b v="0"/>
    <b v="0"/>
    <s v="music/indie rock"/>
    <n v="4"/>
    <x v="1"/>
    <s v="indie rock"/>
  </r>
  <r>
    <n v="551"/>
    <s v="Martin-James"/>
    <s v="Streamlined upward-trending analyzer"/>
    <n v="180100"/>
    <n v="105598"/>
    <n v="59"/>
    <x v="0"/>
    <n v="2779"/>
    <x v="2"/>
    <s v="AUD"/>
    <n v="1419055200"/>
    <n v="1422511200"/>
    <b v="0"/>
    <b v="1"/>
    <s v="technology/web"/>
    <n v="37.99856063332134"/>
    <x v="2"/>
    <s v="web"/>
  </r>
  <r>
    <n v="552"/>
    <s v="Mercer, Solomon and Singleton"/>
    <s v="Distributed human-resource policy"/>
    <n v="9000"/>
    <n v="8866"/>
    <n v="99"/>
    <x v="0"/>
    <n v="92"/>
    <x v="1"/>
    <s v="USD"/>
    <n v="1480140000"/>
    <n v="1480312800"/>
    <b v="0"/>
    <b v="0"/>
    <s v="theater/plays"/>
    <n v="96.369565217391298"/>
    <x v="3"/>
    <s v="plays"/>
  </r>
  <r>
    <n v="553"/>
    <s v="Dougherty, Austin and Mills"/>
    <s v="De-engineered 5thgeneration contingency"/>
    <n v="170600"/>
    <n v="75022"/>
    <n v="44"/>
    <x v="0"/>
    <n v="1028"/>
    <x v="1"/>
    <s v="USD"/>
    <n v="1293948000"/>
    <n v="1294034400"/>
    <b v="0"/>
    <b v="0"/>
    <s v="music/rock"/>
    <n v="72.978599221789878"/>
    <x v="1"/>
    <s v="rock"/>
  </r>
  <r>
    <n v="554"/>
    <s v="Ritter PLC"/>
    <s v="Multi-channeled upward-trending application"/>
    <n v="9500"/>
    <n v="14408"/>
    <n v="152"/>
    <x v="1"/>
    <n v="554"/>
    <x v="0"/>
    <s v="CAD"/>
    <n v="1482127200"/>
    <n v="1482645600"/>
    <b v="0"/>
    <b v="0"/>
    <s v="music/indie rock"/>
    <n v="26.007220216606498"/>
    <x v="1"/>
    <s v="indie rock"/>
  </r>
  <r>
    <n v="555"/>
    <s v="Anderson Group"/>
    <s v="Organic maximized database"/>
    <n v="6300"/>
    <n v="14089"/>
    <n v="224"/>
    <x v="1"/>
    <n v="135"/>
    <x v="3"/>
    <s v="DKK"/>
    <n v="1396414800"/>
    <n v="1399093200"/>
    <b v="0"/>
    <b v="0"/>
    <s v="music/rock"/>
    <n v="104.36296296296297"/>
    <x v="1"/>
    <s v="rock"/>
  </r>
  <r>
    <n v="556"/>
    <s v="Smith and Sons"/>
    <s v="Grass-roots 24/7 attitude"/>
    <n v="5200"/>
    <n v="12467"/>
    <n v="240"/>
    <x v="1"/>
    <n v="122"/>
    <x v="1"/>
    <s v="USD"/>
    <n v="1315285200"/>
    <n v="1315890000"/>
    <b v="0"/>
    <b v="1"/>
    <s v="publishing/translations"/>
    <n v="102.18852459016394"/>
    <x v="5"/>
    <s v="translations"/>
  </r>
  <r>
    <n v="557"/>
    <s v="Lam-Hamilton"/>
    <s v="Team-oriented global strategy"/>
    <n v="6000"/>
    <n v="11960"/>
    <n v="199"/>
    <x v="1"/>
    <n v="221"/>
    <x v="1"/>
    <s v="USD"/>
    <n v="1443762000"/>
    <n v="1444021200"/>
    <b v="0"/>
    <b v="1"/>
    <s v="film &amp; video/science fiction"/>
    <n v="54.117647058823529"/>
    <x v="4"/>
    <s v="science fiction"/>
  </r>
  <r>
    <n v="558"/>
    <s v="Ho Ltd"/>
    <s v="Enhanced client-driven capacity"/>
    <n v="5800"/>
    <n v="7966"/>
    <n v="137"/>
    <x v="1"/>
    <n v="126"/>
    <x v="1"/>
    <s v="USD"/>
    <n v="1456293600"/>
    <n v="1460005200"/>
    <b v="0"/>
    <b v="0"/>
    <s v="theater/plays"/>
    <n v="63.222222222222221"/>
    <x v="3"/>
    <s v="plays"/>
  </r>
  <r>
    <n v="559"/>
    <s v="Brown, Estrada and Jensen"/>
    <s v="Exclusive systematic productivity"/>
    <n v="105300"/>
    <n v="106321"/>
    <n v="101"/>
    <x v="1"/>
    <n v="1022"/>
    <x v="1"/>
    <s v="USD"/>
    <n v="1470114000"/>
    <n v="1470718800"/>
    <b v="0"/>
    <b v="0"/>
    <s v="theater/plays"/>
    <n v="104.03228962818004"/>
    <x v="3"/>
    <s v="plays"/>
  </r>
  <r>
    <n v="560"/>
    <s v="Hunt LLC"/>
    <s v="Re-engineered radical policy"/>
    <n v="20000"/>
    <n v="158832"/>
    <n v="794"/>
    <x v="1"/>
    <n v="3177"/>
    <x v="1"/>
    <s v="USD"/>
    <n v="1321596000"/>
    <n v="1325052000"/>
    <b v="0"/>
    <b v="0"/>
    <s v="film &amp; video/animation"/>
    <n v="49.994334277620396"/>
    <x v="4"/>
    <s v="animation"/>
  </r>
  <r>
    <n v="561"/>
    <s v="Fowler-Smith"/>
    <s v="Down-sized logistical adapter"/>
    <n v="3000"/>
    <n v="11091"/>
    <n v="370"/>
    <x v="1"/>
    <n v="198"/>
    <x v="5"/>
    <s v="CHF"/>
    <n v="1318827600"/>
    <n v="1319000400"/>
    <b v="0"/>
    <b v="0"/>
    <s v="theater/plays"/>
    <n v="56.015151515151516"/>
    <x v="3"/>
    <s v="plays"/>
  </r>
  <r>
    <n v="562"/>
    <s v="Blair Inc"/>
    <s v="Configurable bandwidth-monitored throughput"/>
    <n v="9900"/>
    <n v="1269"/>
    <n v="13"/>
    <x v="0"/>
    <n v="26"/>
    <x v="5"/>
    <s v="CHF"/>
    <n v="1552366800"/>
    <n v="1552539600"/>
    <b v="0"/>
    <b v="0"/>
    <s v="music/rock"/>
    <n v="48.807692307692307"/>
    <x v="1"/>
    <s v="rock"/>
  </r>
  <r>
    <n v="563"/>
    <s v="Kelley, Stanton and Sanchez"/>
    <s v="Optional tangible pricing structure"/>
    <n v="3700"/>
    <n v="5107"/>
    <n v="138"/>
    <x v="1"/>
    <n v="85"/>
    <x v="2"/>
    <s v="AUD"/>
    <n v="1542088800"/>
    <n v="1543816800"/>
    <b v="0"/>
    <b v="0"/>
    <s v="film &amp; video/documentary"/>
    <n v="60.082352941176474"/>
    <x v="4"/>
    <s v="documentary"/>
  </r>
  <r>
    <n v="564"/>
    <s v="Hernandez-Macdonald"/>
    <s v="Organic high-level implementation"/>
    <n v="168700"/>
    <n v="141393"/>
    <n v="84"/>
    <x v="0"/>
    <n v="1790"/>
    <x v="1"/>
    <s v="USD"/>
    <n v="1426395600"/>
    <n v="1427086800"/>
    <b v="0"/>
    <b v="0"/>
    <s v="theater/plays"/>
    <n v="78.990502793296088"/>
    <x v="3"/>
    <s v="plays"/>
  </r>
  <r>
    <n v="565"/>
    <s v="Joseph LLC"/>
    <s v="Decentralized logistical collaboration"/>
    <n v="94900"/>
    <n v="194166"/>
    <n v="205"/>
    <x v="1"/>
    <n v="3596"/>
    <x v="1"/>
    <s v="USD"/>
    <n v="1321336800"/>
    <n v="1323064800"/>
    <b v="0"/>
    <b v="0"/>
    <s v="theater/plays"/>
    <n v="53.99499443826474"/>
    <x v="3"/>
    <s v="plays"/>
  </r>
  <r>
    <n v="566"/>
    <s v="Webb-Smith"/>
    <s v="Advanced content-based installation"/>
    <n v="9300"/>
    <n v="4124"/>
    <n v="44"/>
    <x v="0"/>
    <n v="37"/>
    <x v="1"/>
    <s v="USD"/>
    <n v="1456293600"/>
    <n v="1458277200"/>
    <b v="0"/>
    <b v="1"/>
    <s v="music/electric music"/>
    <n v="111.45945945945945"/>
    <x v="1"/>
    <s v="electric music"/>
  </r>
  <r>
    <n v="567"/>
    <s v="Johns PLC"/>
    <s v="Distributed high-level open architecture"/>
    <n v="6800"/>
    <n v="14865"/>
    <n v="219"/>
    <x v="1"/>
    <n v="244"/>
    <x v="1"/>
    <s v="USD"/>
    <n v="1404968400"/>
    <n v="1405141200"/>
    <b v="0"/>
    <b v="0"/>
    <s v="music/rock"/>
    <n v="60.922131147540981"/>
    <x v="1"/>
    <s v="rock"/>
  </r>
  <r>
    <n v="568"/>
    <s v="Hardin-Foley"/>
    <s v="Synergized zero tolerance help-desk"/>
    <n v="72400"/>
    <n v="134688"/>
    <n v="186"/>
    <x v="1"/>
    <n v="5180"/>
    <x v="1"/>
    <s v="USD"/>
    <n v="1279170000"/>
    <n v="1283058000"/>
    <b v="0"/>
    <b v="0"/>
    <s v="theater/plays"/>
    <n v="26.0015444015444"/>
    <x v="3"/>
    <s v="plays"/>
  </r>
  <r>
    <n v="569"/>
    <s v="Fischer, Fowler and Arnold"/>
    <s v="Extended multi-tasking definition"/>
    <n v="20100"/>
    <n v="47705"/>
    <n v="237"/>
    <x v="1"/>
    <n v="589"/>
    <x v="6"/>
    <s v="EUR"/>
    <n v="1294725600"/>
    <n v="1295762400"/>
    <b v="0"/>
    <b v="0"/>
    <s v="film &amp; video/animation"/>
    <n v="80.993208828522924"/>
    <x v="4"/>
    <s v="animation"/>
  </r>
  <r>
    <n v="570"/>
    <s v="Martinez-Juarez"/>
    <s v="Realigned uniform knowledge user"/>
    <n v="31200"/>
    <n v="95364"/>
    <n v="306"/>
    <x v="1"/>
    <n v="2725"/>
    <x v="1"/>
    <s v="USD"/>
    <n v="1419055200"/>
    <n v="1419573600"/>
    <b v="0"/>
    <b v="1"/>
    <s v="music/rock"/>
    <n v="34.995963302752294"/>
    <x v="1"/>
    <s v="rock"/>
  </r>
  <r>
    <n v="571"/>
    <s v="Wilson and Sons"/>
    <s v="Monitored grid-enabled model"/>
    <n v="3500"/>
    <n v="3295"/>
    <n v="94"/>
    <x v="0"/>
    <n v="35"/>
    <x v="6"/>
    <s v="EUR"/>
    <n v="1434690000"/>
    <n v="1438750800"/>
    <b v="0"/>
    <b v="0"/>
    <s v="film &amp; video/shorts"/>
    <n v="94.142857142857139"/>
    <x v="4"/>
    <s v="shorts"/>
  </r>
  <r>
    <n v="572"/>
    <s v="Clements Group"/>
    <s v="Assimilated actuating policy"/>
    <n v="9000"/>
    <n v="4896"/>
    <n v="54"/>
    <x v="3"/>
    <n v="94"/>
    <x v="1"/>
    <s v="USD"/>
    <n v="1443416400"/>
    <n v="1444798800"/>
    <b v="0"/>
    <b v="1"/>
    <s v="music/rock"/>
    <n v="52.085106382978722"/>
    <x v="1"/>
    <s v="rock"/>
  </r>
  <r>
    <n v="573"/>
    <s v="Valenzuela-Cook"/>
    <s v="Total incremental productivity"/>
    <n v="6700"/>
    <n v="7496"/>
    <n v="112"/>
    <x v="1"/>
    <n v="300"/>
    <x v="1"/>
    <s v="USD"/>
    <n v="1399006800"/>
    <n v="1399179600"/>
    <b v="0"/>
    <b v="0"/>
    <s v="journalism/audio"/>
    <n v="24.986666666666668"/>
    <x v="8"/>
    <s v="audio"/>
  </r>
  <r>
    <n v="574"/>
    <s v="Parker, Haley and Foster"/>
    <s v="Adaptive local task-force"/>
    <n v="2700"/>
    <n v="9967"/>
    <n v="369"/>
    <x v="1"/>
    <n v="144"/>
    <x v="1"/>
    <s v="USD"/>
    <n v="1575698400"/>
    <n v="1576562400"/>
    <b v="0"/>
    <b v="1"/>
    <s v="food/food trucks"/>
    <n v="69.215277777777771"/>
    <x v="0"/>
    <s v="food trucks"/>
  </r>
  <r>
    <n v="575"/>
    <s v="Fuentes LLC"/>
    <s v="Universal zero-defect concept"/>
    <n v="83300"/>
    <n v="52421"/>
    <n v="63"/>
    <x v="0"/>
    <n v="558"/>
    <x v="1"/>
    <s v="USD"/>
    <n v="1400562000"/>
    <n v="1400821200"/>
    <b v="0"/>
    <b v="1"/>
    <s v="theater/plays"/>
    <n v="93.944444444444443"/>
    <x v="3"/>
    <s v="plays"/>
  </r>
  <r>
    <n v="576"/>
    <s v="Moran and Sons"/>
    <s v="Object-based bottom-line superstructure"/>
    <n v="9700"/>
    <n v="6298"/>
    <n v="65"/>
    <x v="0"/>
    <n v="64"/>
    <x v="1"/>
    <s v="USD"/>
    <n v="1509512400"/>
    <n v="1510984800"/>
    <b v="0"/>
    <b v="0"/>
    <s v="theater/plays"/>
    <n v="98.40625"/>
    <x v="3"/>
    <s v="plays"/>
  </r>
  <r>
    <n v="577"/>
    <s v="Stevens Inc"/>
    <s v="Adaptive 24hour projection"/>
    <n v="8200"/>
    <n v="1546"/>
    <n v="19"/>
    <x v="3"/>
    <n v="37"/>
    <x v="1"/>
    <s v="USD"/>
    <n v="1299823200"/>
    <n v="1302066000"/>
    <b v="0"/>
    <b v="0"/>
    <s v="music/jazz"/>
    <n v="41.783783783783782"/>
    <x v="1"/>
    <s v="jazz"/>
  </r>
  <r>
    <n v="578"/>
    <s v="Martinez-Johnson"/>
    <s v="Sharable radical toolset"/>
    <n v="96500"/>
    <n v="16168"/>
    <n v="17"/>
    <x v="0"/>
    <n v="245"/>
    <x v="1"/>
    <s v="USD"/>
    <n v="1322719200"/>
    <n v="1322978400"/>
    <b v="0"/>
    <b v="0"/>
    <s v="film &amp; video/science fiction"/>
    <n v="65.991836734693877"/>
    <x v="4"/>
    <s v="science fiction"/>
  </r>
  <r>
    <n v="579"/>
    <s v="Franklin Inc"/>
    <s v="Focused multimedia knowledgebase"/>
    <n v="6200"/>
    <n v="6269"/>
    <n v="101"/>
    <x v="1"/>
    <n v="87"/>
    <x v="1"/>
    <s v="USD"/>
    <n v="1312693200"/>
    <n v="1313730000"/>
    <b v="0"/>
    <b v="0"/>
    <s v="music/jazz"/>
    <n v="72.05747126436782"/>
    <x v="1"/>
    <s v="jazz"/>
  </r>
  <r>
    <n v="580"/>
    <s v="Perez PLC"/>
    <s v="Seamless 6thgeneration extranet"/>
    <n v="43800"/>
    <n v="149578"/>
    <n v="342"/>
    <x v="1"/>
    <n v="3116"/>
    <x v="1"/>
    <s v="USD"/>
    <n v="1393394400"/>
    <n v="1394085600"/>
    <b v="0"/>
    <b v="0"/>
    <s v="theater/plays"/>
    <n v="48.003209242618745"/>
    <x v="3"/>
    <s v="plays"/>
  </r>
  <r>
    <n v="581"/>
    <s v="Sanchez, Cross and Savage"/>
    <s v="Sharable mobile knowledgebase"/>
    <n v="6000"/>
    <n v="3841"/>
    <n v="64"/>
    <x v="0"/>
    <n v="71"/>
    <x v="1"/>
    <s v="USD"/>
    <n v="1304053200"/>
    <n v="1305349200"/>
    <b v="0"/>
    <b v="0"/>
    <s v="technology/web"/>
    <n v="54.098591549295776"/>
    <x v="2"/>
    <s v="web"/>
  </r>
  <r>
    <n v="582"/>
    <s v="Pineda Ltd"/>
    <s v="Cross-group global system engine"/>
    <n v="8700"/>
    <n v="4531"/>
    <n v="52"/>
    <x v="0"/>
    <n v="42"/>
    <x v="1"/>
    <s v="USD"/>
    <n v="1433912400"/>
    <n v="1434344400"/>
    <b v="0"/>
    <b v="1"/>
    <s v="games/video games"/>
    <n v="107.88095238095238"/>
    <x v="6"/>
    <s v="video games"/>
  </r>
  <r>
    <n v="583"/>
    <s v="Powell and Sons"/>
    <s v="Centralized clear-thinking conglomeration"/>
    <n v="18900"/>
    <n v="60934"/>
    <n v="322"/>
    <x v="1"/>
    <n v="909"/>
    <x v="1"/>
    <s v="USD"/>
    <n v="1329717600"/>
    <n v="1331186400"/>
    <b v="0"/>
    <b v="0"/>
    <s v="film &amp; video/documentary"/>
    <n v="67.034103410341032"/>
    <x v="4"/>
    <s v="documentary"/>
  </r>
  <r>
    <n v="584"/>
    <s v="Nunez-Richards"/>
    <s v="De-engineered cohesive system engine"/>
    <n v="86400"/>
    <n v="103255"/>
    <n v="120"/>
    <x v="1"/>
    <n v="1613"/>
    <x v="1"/>
    <s v="USD"/>
    <n v="1335330000"/>
    <n v="1336539600"/>
    <b v="0"/>
    <b v="0"/>
    <s v="technology/web"/>
    <n v="64.01425914445133"/>
    <x v="2"/>
    <s v="web"/>
  </r>
  <r>
    <n v="585"/>
    <s v="Pugh LLC"/>
    <s v="Reactive analyzing function"/>
    <n v="8900"/>
    <n v="13065"/>
    <n v="147"/>
    <x v="1"/>
    <n v="136"/>
    <x v="1"/>
    <s v="USD"/>
    <n v="1268888400"/>
    <n v="1269752400"/>
    <b v="0"/>
    <b v="0"/>
    <s v="publishing/translations"/>
    <n v="96.066176470588232"/>
    <x v="5"/>
    <s v="translations"/>
  </r>
  <r>
    <n v="586"/>
    <s v="Rowe-Wong"/>
    <s v="Robust hybrid budgetary management"/>
    <n v="700"/>
    <n v="6654"/>
    <n v="951"/>
    <x v="1"/>
    <n v="130"/>
    <x v="1"/>
    <s v="USD"/>
    <n v="1289973600"/>
    <n v="1291615200"/>
    <b v="0"/>
    <b v="0"/>
    <s v="music/rock"/>
    <n v="51.184615384615384"/>
    <x v="1"/>
    <s v="rock"/>
  </r>
  <r>
    <n v="587"/>
    <s v="Williams-Santos"/>
    <s v="Open-source analyzing monitoring"/>
    <n v="9400"/>
    <n v="6852"/>
    <n v="73"/>
    <x v="0"/>
    <n v="156"/>
    <x v="0"/>
    <s v="CAD"/>
    <n v="1547877600"/>
    <n v="1552366800"/>
    <b v="0"/>
    <b v="1"/>
    <s v="food/food trucks"/>
    <n v="43.92307692307692"/>
    <x v="0"/>
    <s v="food trucks"/>
  </r>
  <r>
    <n v="588"/>
    <s v="Weber Inc"/>
    <s v="Up-sized discrete firmware"/>
    <n v="157600"/>
    <n v="124517"/>
    <n v="79"/>
    <x v="0"/>
    <n v="1368"/>
    <x v="4"/>
    <s v="GBP"/>
    <n v="1269493200"/>
    <n v="1272171600"/>
    <b v="0"/>
    <b v="0"/>
    <s v="theater/plays"/>
    <n v="91.021198830409361"/>
    <x v="3"/>
    <s v="plays"/>
  </r>
  <r>
    <n v="589"/>
    <s v="Avery, Brown and Parker"/>
    <s v="Exclusive intangible extranet"/>
    <n v="7900"/>
    <n v="5113"/>
    <n v="65"/>
    <x v="0"/>
    <n v="102"/>
    <x v="1"/>
    <s v="USD"/>
    <n v="1436072400"/>
    <n v="1436677200"/>
    <b v="0"/>
    <b v="0"/>
    <s v="film &amp; video/documentary"/>
    <n v="50.127450980392155"/>
    <x v="4"/>
    <s v="documentary"/>
  </r>
  <r>
    <n v="590"/>
    <s v="Cox Group"/>
    <s v="Synergized analyzing process improvement"/>
    <n v="7100"/>
    <n v="5824"/>
    <n v="82"/>
    <x v="0"/>
    <n v="86"/>
    <x v="2"/>
    <s v="AUD"/>
    <n v="1419141600"/>
    <n v="1420092000"/>
    <b v="0"/>
    <b v="0"/>
    <s v="publishing/radio &amp; podcasts"/>
    <n v="67.720930232558146"/>
    <x v="5"/>
    <s v="radio &amp; podcasts"/>
  </r>
  <r>
    <n v="591"/>
    <s v="Jensen LLC"/>
    <s v="Realigned dedicated system engine"/>
    <n v="600"/>
    <n v="6226"/>
    <n v="1038"/>
    <x v="1"/>
    <n v="102"/>
    <x v="1"/>
    <s v="USD"/>
    <n v="1279083600"/>
    <n v="1279947600"/>
    <b v="0"/>
    <b v="0"/>
    <s v="games/video games"/>
    <n v="61.03921568627451"/>
    <x v="6"/>
    <s v="video games"/>
  </r>
  <r>
    <n v="592"/>
    <s v="Brown Inc"/>
    <s v="Object-based bandwidth-monitored concept"/>
    <n v="156800"/>
    <n v="20243"/>
    <n v="13"/>
    <x v="0"/>
    <n v="253"/>
    <x v="1"/>
    <s v="USD"/>
    <n v="1401426000"/>
    <n v="1402203600"/>
    <b v="0"/>
    <b v="0"/>
    <s v="theater/plays"/>
    <n v="80.011857707509876"/>
    <x v="3"/>
    <s v="plays"/>
  </r>
  <r>
    <n v="593"/>
    <s v="Hale-Hayes"/>
    <s v="Ameliorated client-driven open system"/>
    <n v="121600"/>
    <n v="188288"/>
    <n v="155"/>
    <x v="1"/>
    <n v="4006"/>
    <x v="1"/>
    <s v="USD"/>
    <n v="1395810000"/>
    <n v="1396933200"/>
    <b v="0"/>
    <b v="0"/>
    <s v="film &amp; video/animation"/>
    <n v="47.001497753369947"/>
    <x v="4"/>
    <s v="animation"/>
  </r>
  <r>
    <n v="594"/>
    <s v="Mcbride PLC"/>
    <s v="Upgradable leadingedge Local Area Network"/>
    <n v="157300"/>
    <n v="11167"/>
    <n v="7"/>
    <x v="0"/>
    <n v="157"/>
    <x v="1"/>
    <s v="USD"/>
    <n v="1467003600"/>
    <n v="1467262800"/>
    <b v="0"/>
    <b v="1"/>
    <s v="theater/plays"/>
    <n v="71.127388535031841"/>
    <x v="3"/>
    <s v="plays"/>
  </r>
  <r>
    <n v="595"/>
    <s v="Harris-Jennings"/>
    <s v="Customizable intermediate data-warehouse"/>
    <n v="70300"/>
    <n v="146595"/>
    <n v="209"/>
    <x v="1"/>
    <n v="1629"/>
    <x v="1"/>
    <s v="USD"/>
    <n v="1268715600"/>
    <n v="1270530000"/>
    <b v="0"/>
    <b v="1"/>
    <s v="theater/plays"/>
    <n v="89.99079189686924"/>
    <x v="3"/>
    <s v="plays"/>
  </r>
  <r>
    <n v="596"/>
    <s v="Becker-Scott"/>
    <s v="Managed optimizing archive"/>
    <n v="7900"/>
    <n v="7875"/>
    <n v="100"/>
    <x v="0"/>
    <n v="183"/>
    <x v="1"/>
    <s v="USD"/>
    <n v="1457157600"/>
    <n v="1457762400"/>
    <b v="0"/>
    <b v="1"/>
    <s v="film &amp; video/drama"/>
    <n v="43.032786885245905"/>
    <x v="4"/>
    <s v="drama"/>
  </r>
  <r>
    <n v="597"/>
    <s v="Todd, Freeman and Henry"/>
    <s v="Diverse systematic projection"/>
    <n v="73800"/>
    <n v="148779"/>
    <n v="202"/>
    <x v="1"/>
    <n v="2188"/>
    <x v="1"/>
    <s v="USD"/>
    <n v="1573970400"/>
    <n v="1575525600"/>
    <b v="0"/>
    <b v="0"/>
    <s v="theater/plays"/>
    <n v="67.997714808043881"/>
    <x v="3"/>
    <s v="plays"/>
  </r>
  <r>
    <n v="598"/>
    <s v="Martinez, Garza and Young"/>
    <s v="Up-sized web-enabled info-mediaries"/>
    <n v="108500"/>
    <n v="175868"/>
    <n v="162"/>
    <x v="1"/>
    <n v="2409"/>
    <x v="6"/>
    <s v="EUR"/>
    <n v="1276578000"/>
    <n v="1279083600"/>
    <b v="0"/>
    <b v="0"/>
    <s v="music/rock"/>
    <n v="73.004566210045667"/>
    <x v="1"/>
    <s v="rock"/>
  </r>
  <r>
    <n v="599"/>
    <s v="Smith-Ramos"/>
    <s v="Persevering optimizing Graphical User Interface"/>
    <n v="140300"/>
    <n v="5112"/>
    <n v="4"/>
    <x v="0"/>
    <n v="82"/>
    <x v="3"/>
    <s v="DKK"/>
    <n v="1423720800"/>
    <n v="1424412000"/>
    <b v="0"/>
    <b v="0"/>
    <s v="film &amp; video/documentary"/>
    <n v="62.341463414634148"/>
    <x v="4"/>
    <s v="documentary"/>
  </r>
  <r>
    <n v="600"/>
    <s v="Brown-George"/>
    <s v="Cross-platform tertiary array"/>
    <n v="100"/>
    <n v="5"/>
    <n v="5"/>
    <x v="0"/>
    <n v="1"/>
    <x v="4"/>
    <s v="GBP"/>
    <n v="1375160400"/>
    <n v="1376197200"/>
    <b v="0"/>
    <b v="0"/>
    <s v="food/food trucks"/>
    <n v="5"/>
    <x v="0"/>
    <s v="food trucks"/>
  </r>
  <r>
    <n v="601"/>
    <s v="Waters and Sons"/>
    <s v="Inverse neutral structure"/>
    <n v="6300"/>
    <n v="13018"/>
    <n v="207"/>
    <x v="1"/>
    <n v="194"/>
    <x v="1"/>
    <s v="USD"/>
    <n v="1401426000"/>
    <n v="1402894800"/>
    <b v="1"/>
    <b v="0"/>
    <s v="technology/wearables"/>
    <n v="67.103092783505161"/>
    <x v="2"/>
    <s v="wearables"/>
  </r>
  <r>
    <n v="602"/>
    <s v="Brown Ltd"/>
    <s v="Quality-focused system-worthy support"/>
    <n v="71100"/>
    <n v="91176"/>
    <n v="128"/>
    <x v="1"/>
    <n v="1140"/>
    <x v="1"/>
    <s v="USD"/>
    <n v="1433480400"/>
    <n v="1434430800"/>
    <b v="0"/>
    <b v="0"/>
    <s v="theater/plays"/>
    <n v="79.978947368421046"/>
    <x v="3"/>
    <s v="plays"/>
  </r>
  <r>
    <n v="603"/>
    <s v="Christian, Yates and Greer"/>
    <s v="Vision-oriented 5thgeneration array"/>
    <n v="5300"/>
    <n v="6342"/>
    <n v="120"/>
    <x v="1"/>
    <n v="102"/>
    <x v="1"/>
    <s v="USD"/>
    <n v="1555563600"/>
    <n v="1557896400"/>
    <b v="0"/>
    <b v="0"/>
    <s v="theater/plays"/>
    <n v="62.176470588235297"/>
    <x v="3"/>
    <s v="plays"/>
  </r>
  <r>
    <n v="604"/>
    <s v="Cole, Hernandez and Rodriguez"/>
    <s v="Cross-platform logistical circuit"/>
    <n v="88700"/>
    <n v="151438"/>
    <n v="171"/>
    <x v="1"/>
    <n v="2857"/>
    <x v="1"/>
    <s v="USD"/>
    <n v="1295676000"/>
    <n v="1297490400"/>
    <b v="0"/>
    <b v="0"/>
    <s v="theater/plays"/>
    <n v="53.005950297514879"/>
    <x v="3"/>
    <s v="plays"/>
  </r>
  <r>
    <n v="605"/>
    <s v="Ortiz, Valenzuela and Collins"/>
    <s v="Profound solution-oriented matrix"/>
    <n v="3300"/>
    <n v="6178"/>
    <n v="187"/>
    <x v="1"/>
    <n v="107"/>
    <x v="1"/>
    <s v="USD"/>
    <n v="1443848400"/>
    <n v="1447394400"/>
    <b v="0"/>
    <b v="0"/>
    <s v="publishing/nonfiction"/>
    <n v="57.738317757009348"/>
    <x v="5"/>
    <s v="nonfiction"/>
  </r>
  <r>
    <n v="606"/>
    <s v="Valencia PLC"/>
    <s v="Extended asynchronous initiative"/>
    <n v="3400"/>
    <n v="6405"/>
    <n v="188"/>
    <x v="1"/>
    <n v="160"/>
    <x v="4"/>
    <s v="GBP"/>
    <n v="1457330400"/>
    <n v="1458277200"/>
    <b v="0"/>
    <b v="0"/>
    <s v="music/rock"/>
    <n v="40.03125"/>
    <x v="1"/>
    <s v="rock"/>
  </r>
  <r>
    <n v="607"/>
    <s v="Gordon, Mendez and Johnson"/>
    <s v="Fundamental needs-based frame"/>
    <n v="137600"/>
    <n v="180667"/>
    <n v="131"/>
    <x v="1"/>
    <n v="2230"/>
    <x v="1"/>
    <s v="USD"/>
    <n v="1395550800"/>
    <n v="1395723600"/>
    <b v="0"/>
    <b v="0"/>
    <s v="food/food trucks"/>
    <n v="81.016591928251117"/>
    <x v="0"/>
    <s v="food trucks"/>
  </r>
  <r>
    <n v="608"/>
    <s v="Johnson Group"/>
    <s v="Compatible full-range leverage"/>
    <n v="3900"/>
    <n v="11075"/>
    <n v="284"/>
    <x v="1"/>
    <n v="316"/>
    <x v="1"/>
    <s v="USD"/>
    <n v="1551852000"/>
    <n v="1552197600"/>
    <b v="0"/>
    <b v="1"/>
    <s v="music/jazz"/>
    <n v="35.047468354430379"/>
    <x v="1"/>
    <s v="jazz"/>
  </r>
  <r>
    <n v="609"/>
    <s v="Rose-Fuller"/>
    <s v="Upgradable holistic system engine"/>
    <n v="10000"/>
    <n v="12042"/>
    <n v="120"/>
    <x v="1"/>
    <n v="117"/>
    <x v="1"/>
    <s v="USD"/>
    <n v="1547618400"/>
    <n v="1549087200"/>
    <b v="0"/>
    <b v="0"/>
    <s v="film &amp; video/science fiction"/>
    <n v="102.92307692307692"/>
    <x v="4"/>
    <s v="science fiction"/>
  </r>
  <r>
    <n v="610"/>
    <s v="Hughes, Mendez and Patterson"/>
    <s v="Stand-alone multi-state data-warehouse"/>
    <n v="42800"/>
    <n v="179356"/>
    <n v="419"/>
    <x v="1"/>
    <n v="6406"/>
    <x v="1"/>
    <s v="USD"/>
    <n v="1355637600"/>
    <n v="1356847200"/>
    <b v="0"/>
    <b v="0"/>
    <s v="theater/plays"/>
    <n v="27.998126756166094"/>
    <x v="3"/>
    <s v="plays"/>
  </r>
  <r>
    <n v="611"/>
    <s v="Brady, Cortez and Rodriguez"/>
    <s v="Multi-lateral maximized core"/>
    <n v="8200"/>
    <n v="1136"/>
    <n v="14"/>
    <x v="3"/>
    <n v="15"/>
    <x v="1"/>
    <s v="USD"/>
    <n v="1374728400"/>
    <n v="1375765200"/>
    <b v="0"/>
    <b v="0"/>
    <s v="theater/plays"/>
    <n v="75.733333333333334"/>
    <x v="3"/>
    <s v="plays"/>
  </r>
  <r>
    <n v="612"/>
    <s v="Wang, Nguyen and Horton"/>
    <s v="Innovative holistic hub"/>
    <n v="6200"/>
    <n v="8645"/>
    <n v="139"/>
    <x v="1"/>
    <n v="192"/>
    <x v="1"/>
    <s v="USD"/>
    <n v="1287810000"/>
    <n v="1289800800"/>
    <b v="0"/>
    <b v="0"/>
    <s v="music/electric music"/>
    <n v="45.026041666666664"/>
    <x v="1"/>
    <s v="electric music"/>
  </r>
  <r>
    <n v="613"/>
    <s v="Santos, Williams and Brown"/>
    <s v="Reverse-engineered 24/7 methodology"/>
    <n v="1100"/>
    <n v="1914"/>
    <n v="174"/>
    <x v="1"/>
    <n v="26"/>
    <x v="0"/>
    <s v="CAD"/>
    <n v="1503723600"/>
    <n v="1504501200"/>
    <b v="0"/>
    <b v="0"/>
    <s v="theater/plays"/>
    <n v="73.615384615384613"/>
    <x v="3"/>
    <s v="plays"/>
  </r>
  <r>
    <n v="614"/>
    <s v="Barnett and Sons"/>
    <s v="Business-focused dynamic info-mediaries"/>
    <n v="26500"/>
    <n v="41205"/>
    <n v="155"/>
    <x v="1"/>
    <n v="723"/>
    <x v="1"/>
    <s v="USD"/>
    <n v="1484114400"/>
    <n v="1485669600"/>
    <b v="0"/>
    <b v="0"/>
    <s v="theater/plays"/>
    <n v="56.991701244813278"/>
    <x v="3"/>
    <s v="plays"/>
  </r>
  <r>
    <n v="615"/>
    <s v="Petersen-Rodriguez"/>
    <s v="Digitized clear-thinking installation"/>
    <n v="8500"/>
    <n v="14488"/>
    <n v="170"/>
    <x v="1"/>
    <n v="170"/>
    <x v="6"/>
    <s v="EUR"/>
    <n v="1461906000"/>
    <n v="1462770000"/>
    <b v="0"/>
    <b v="0"/>
    <s v="theater/plays"/>
    <n v="85.223529411764702"/>
    <x v="3"/>
    <s v="plays"/>
  </r>
  <r>
    <n v="616"/>
    <s v="Burnett-Mora"/>
    <s v="Quality-focused 24/7 superstructure"/>
    <n v="6400"/>
    <n v="12129"/>
    <n v="190"/>
    <x v="1"/>
    <n v="238"/>
    <x v="4"/>
    <s v="GBP"/>
    <n v="1379653200"/>
    <n v="1379739600"/>
    <b v="0"/>
    <b v="1"/>
    <s v="music/indie rock"/>
    <n v="50.962184873949582"/>
    <x v="1"/>
    <s v="indie rock"/>
  </r>
  <r>
    <n v="617"/>
    <s v="King LLC"/>
    <s v="Multi-channeled local intranet"/>
    <n v="1400"/>
    <n v="3496"/>
    <n v="250"/>
    <x v="1"/>
    <n v="55"/>
    <x v="1"/>
    <s v="USD"/>
    <n v="1401858000"/>
    <n v="1402722000"/>
    <b v="0"/>
    <b v="0"/>
    <s v="theater/plays"/>
    <n v="63.563636363636363"/>
    <x v="3"/>
    <s v="plays"/>
  </r>
  <r>
    <n v="618"/>
    <s v="Miller Ltd"/>
    <s v="Open-architected mobile emulation"/>
    <n v="198600"/>
    <n v="97037"/>
    <n v="49"/>
    <x v="0"/>
    <n v="1198"/>
    <x v="1"/>
    <s v="USD"/>
    <n v="1367470800"/>
    <n v="1369285200"/>
    <b v="0"/>
    <b v="0"/>
    <s v="publishing/nonfiction"/>
    <n v="80.999165275459092"/>
    <x v="5"/>
    <s v="nonfiction"/>
  </r>
  <r>
    <n v="619"/>
    <s v="Case LLC"/>
    <s v="Ameliorated foreground methodology"/>
    <n v="195900"/>
    <n v="55757"/>
    <n v="28"/>
    <x v="0"/>
    <n v="648"/>
    <x v="1"/>
    <s v="USD"/>
    <n v="1304658000"/>
    <n v="1304744400"/>
    <b v="1"/>
    <b v="1"/>
    <s v="theater/plays"/>
    <n v="86.044753086419746"/>
    <x v="3"/>
    <s v="plays"/>
  </r>
  <r>
    <n v="620"/>
    <s v="Swanson, Wilson and Baker"/>
    <s v="Synergized well-modulated project"/>
    <n v="4300"/>
    <n v="11525"/>
    <n v="268"/>
    <x v="1"/>
    <n v="128"/>
    <x v="2"/>
    <s v="AUD"/>
    <n v="1467954000"/>
    <n v="1468299600"/>
    <b v="0"/>
    <b v="0"/>
    <s v="photography/photography books"/>
    <n v="90.0390625"/>
    <x v="7"/>
    <s v="photography books"/>
  </r>
  <r>
    <n v="621"/>
    <s v="Dean, Fox and Phillips"/>
    <s v="Extended context-sensitive forecast"/>
    <n v="25600"/>
    <n v="158669"/>
    <n v="620"/>
    <x v="1"/>
    <n v="2144"/>
    <x v="1"/>
    <s v="USD"/>
    <n v="1473742800"/>
    <n v="1474174800"/>
    <b v="0"/>
    <b v="0"/>
    <s v="theater/plays"/>
    <n v="74.006063432835816"/>
    <x v="3"/>
    <s v="plays"/>
  </r>
  <r>
    <n v="622"/>
    <s v="Smith-Smith"/>
    <s v="Total leadingedge neural-net"/>
    <n v="189000"/>
    <n v="5916"/>
    <n v="3"/>
    <x v="0"/>
    <n v="64"/>
    <x v="1"/>
    <s v="USD"/>
    <n v="1523768400"/>
    <n v="1526014800"/>
    <b v="0"/>
    <b v="0"/>
    <s v="music/indie rock"/>
    <n v="92.4375"/>
    <x v="1"/>
    <s v="indie rock"/>
  </r>
  <r>
    <n v="623"/>
    <s v="Smith, Scott and Rodriguez"/>
    <s v="Organic actuating protocol"/>
    <n v="94300"/>
    <n v="150806"/>
    <n v="160"/>
    <x v="1"/>
    <n v="2693"/>
    <x v="4"/>
    <s v="GBP"/>
    <n v="1437022800"/>
    <n v="1437454800"/>
    <b v="0"/>
    <b v="0"/>
    <s v="theater/plays"/>
    <n v="55.999257333828446"/>
    <x v="3"/>
    <s v="plays"/>
  </r>
  <r>
    <n v="624"/>
    <s v="White, Robertson and Roberts"/>
    <s v="Down-sized national software"/>
    <n v="5100"/>
    <n v="14249"/>
    <n v="279"/>
    <x v="1"/>
    <n v="432"/>
    <x v="1"/>
    <s v="USD"/>
    <n v="1422165600"/>
    <n v="1422684000"/>
    <b v="0"/>
    <b v="0"/>
    <s v="photography/photography books"/>
    <n v="32.983796296296298"/>
    <x v="7"/>
    <s v="photography books"/>
  </r>
  <r>
    <n v="625"/>
    <s v="Martinez Inc"/>
    <s v="Organic upward-trending Graphical User Interface"/>
    <n v="7500"/>
    <n v="5803"/>
    <n v="77"/>
    <x v="0"/>
    <n v="62"/>
    <x v="1"/>
    <s v="USD"/>
    <n v="1580104800"/>
    <n v="1581314400"/>
    <b v="0"/>
    <b v="0"/>
    <s v="theater/plays"/>
    <n v="93.596774193548384"/>
    <x v="3"/>
    <s v="plays"/>
  </r>
  <r>
    <n v="626"/>
    <s v="Tucker, Mccoy and Marquez"/>
    <s v="Synergistic tertiary budgetary management"/>
    <n v="6400"/>
    <n v="13205"/>
    <n v="206"/>
    <x v="1"/>
    <n v="189"/>
    <x v="1"/>
    <s v="USD"/>
    <n v="1285650000"/>
    <n v="1286427600"/>
    <b v="0"/>
    <b v="1"/>
    <s v="theater/plays"/>
    <n v="69.867724867724874"/>
    <x v="3"/>
    <s v="plays"/>
  </r>
  <r>
    <n v="627"/>
    <s v="Martin, Lee and Armstrong"/>
    <s v="Open-architected incremental ability"/>
    <n v="1600"/>
    <n v="11108"/>
    <n v="694"/>
    <x v="1"/>
    <n v="154"/>
    <x v="4"/>
    <s v="GBP"/>
    <n v="1276664400"/>
    <n v="1278738000"/>
    <b v="1"/>
    <b v="0"/>
    <s v="food/food trucks"/>
    <n v="72.129870129870127"/>
    <x v="0"/>
    <s v="food trucks"/>
  </r>
  <r>
    <n v="628"/>
    <s v="Dunn, Moreno and Green"/>
    <s v="Intuitive object-oriented task-force"/>
    <n v="1900"/>
    <n v="2884"/>
    <n v="152"/>
    <x v="1"/>
    <n v="96"/>
    <x v="1"/>
    <s v="USD"/>
    <n v="1286168400"/>
    <n v="1286427600"/>
    <b v="0"/>
    <b v="0"/>
    <s v="music/indie rock"/>
    <n v="30.041666666666668"/>
    <x v="1"/>
    <s v="indie rock"/>
  </r>
  <r>
    <n v="629"/>
    <s v="Jackson, Martinez and Ray"/>
    <s v="Multi-tiered executive toolset"/>
    <n v="85900"/>
    <n v="55476"/>
    <n v="65"/>
    <x v="0"/>
    <n v="750"/>
    <x v="1"/>
    <s v="USD"/>
    <n v="1467781200"/>
    <n v="1467954000"/>
    <b v="0"/>
    <b v="1"/>
    <s v="theater/plays"/>
    <n v="73.968000000000004"/>
    <x v="3"/>
    <s v="plays"/>
  </r>
  <r>
    <n v="630"/>
    <s v="Patterson-Johnson"/>
    <s v="Grass-roots directional workforce"/>
    <n v="9500"/>
    <n v="5973"/>
    <n v="63"/>
    <x v="3"/>
    <n v="87"/>
    <x v="1"/>
    <s v="USD"/>
    <n v="1556686800"/>
    <n v="1557637200"/>
    <b v="0"/>
    <b v="1"/>
    <s v="theater/plays"/>
    <n v="68.65517241379311"/>
    <x v="3"/>
    <s v="plays"/>
  </r>
  <r>
    <n v="631"/>
    <s v="Carlson-Hernandez"/>
    <s v="Quality-focused real-time solution"/>
    <n v="59200"/>
    <n v="183756"/>
    <n v="310"/>
    <x v="1"/>
    <n v="3063"/>
    <x v="1"/>
    <s v="USD"/>
    <n v="1553576400"/>
    <n v="1553922000"/>
    <b v="0"/>
    <b v="0"/>
    <s v="theater/plays"/>
    <n v="59.992164544564154"/>
    <x v="3"/>
    <s v="plays"/>
  </r>
  <r>
    <n v="632"/>
    <s v="Parker PLC"/>
    <s v="Reduced interactive matrix"/>
    <n v="72100"/>
    <n v="30902"/>
    <n v="43"/>
    <x v="2"/>
    <n v="278"/>
    <x v="1"/>
    <s v="USD"/>
    <n v="1414904400"/>
    <n v="1416463200"/>
    <b v="0"/>
    <b v="0"/>
    <s v="theater/plays"/>
    <n v="111.15827338129496"/>
    <x v="3"/>
    <s v="plays"/>
  </r>
  <r>
    <n v="633"/>
    <s v="Yu and Sons"/>
    <s v="Adaptive context-sensitive architecture"/>
    <n v="6700"/>
    <n v="5569"/>
    <n v="83"/>
    <x v="0"/>
    <n v="105"/>
    <x v="1"/>
    <s v="USD"/>
    <n v="1446876000"/>
    <n v="1447221600"/>
    <b v="0"/>
    <b v="0"/>
    <s v="film &amp; video/animation"/>
    <n v="53.038095238095238"/>
    <x v="4"/>
    <s v="animation"/>
  </r>
  <r>
    <n v="634"/>
    <s v="Taylor, Johnson and Hernandez"/>
    <s v="Polarized incremental portal"/>
    <n v="118200"/>
    <n v="92824"/>
    <n v="79"/>
    <x v="3"/>
    <n v="1658"/>
    <x v="1"/>
    <s v="USD"/>
    <n v="1490418000"/>
    <n v="1491627600"/>
    <b v="0"/>
    <b v="0"/>
    <s v="film &amp; video/television"/>
    <n v="55.985524728588658"/>
    <x v="4"/>
    <s v="television"/>
  </r>
  <r>
    <n v="635"/>
    <s v="Mack Ltd"/>
    <s v="Reactive regional access"/>
    <n v="139000"/>
    <n v="158590"/>
    <n v="114"/>
    <x v="1"/>
    <n v="2266"/>
    <x v="1"/>
    <s v="USD"/>
    <n v="1360389600"/>
    <n v="1363150800"/>
    <b v="0"/>
    <b v="0"/>
    <s v="film &amp; video/television"/>
    <n v="69.986760812003524"/>
    <x v="4"/>
    <s v="television"/>
  </r>
  <r>
    <n v="636"/>
    <s v="Lamb-Sanders"/>
    <s v="Stand-alone reciprocal frame"/>
    <n v="197700"/>
    <n v="127591"/>
    <n v="65"/>
    <x v="0"/>
    <n v="2604"/>
    <x v="3"/>
    <s v="DKK"/>
    <n v="1326866400"/>
    <n v="1330754400"/>
    <b v="0"/>
    <b v="1"/>
    <s v="film &amp; video/animation"/>
    <n v="48.998079877112133"/>
    <x v="4"/>
    <s v="animation"/>
  </r>
  <r>
    <n v="637"/>
    <s v="Williams-Ramirez"/>
    <s v="Open-architected 24/7 throughput"/>
    <n v="8500"/>
    <n v="6750"/>
    <n v="79"/>
    <x v="0"/>
    <n v="65"/>
    <x v="1"/>
    <s v="USD"/>
    <n v="1479103200"/>
    <n v="1479794400"/>
    <b v="0"/>
    <b v="0"/>
    <s v="theater/plays"/>
    <n v="103.84615384615384"/>
    <x v="3"/>
    <s v="plays"/>
  </r>
  <r>
    <n v="638"/>
    <s v="Weaver Ltd"/>
    <s v="Monitored 24/7 approach"/>
    <n v="81600"/>
    <n v="9318"/>
    <n v="11"/>
    <x v="0"/>
    <n v="94"/>
    <x v="1"/>
    <s v="USD"/>
    <n v="1280206800"/>
    <n v="1281243600"/>
    <b v="0"/>
    <b v="1"/>
    <s v="theater/plays"/>
    <n v="99.127659574468083"/>
    <x v="3"/>
    <s v="plays"/>
  </r>
  <r>
    <n v="639"/>
    <s v="Barnes-Williams"/>
    <s v="Upgradable explicit forecast"/>
    <n v="8600"/>
    <n v="4832"/>
    <n v="56"/>
    <x v="2"/>
    <n v="45"/>
    <x v="1"/>
    <s v="USD"/>
    <n v="1532754000"/>
    <n v="1532754000"/>
    <b v="0"/>
    <b v="1"/>
    <s v="film &amp; video/drama"/>
    <n v="107.37777777777778"/>
    <x v="4"/>
    <s v="drama"/>
  </r>
  <r>
    <n v="640"/>
    <s v="Richardson, Woodward and Hansen"/>
    <s v="Pre-emptive context-sensitive support"/>
    <n v="119800"/>
    <n v="19769"/>
    <n v="17"/>
    <x v="0"/>
    <n v="257"/>
    <x v="1"/>
    <s v="USD"/>
    <n v="1453096800"/>
    <n v="1453356000"/>
    <b v="0"/>
    <b v="0"/>
    <s v="theater/plays"/>
    <n v="76.922178988326849"/>
    <x v="3"/>
    <s v="plays"/>
  </r>
  <r>
    <n v="641"/>
    <s v="Hunt, Barker and Baker"/>
    <s v="Business-focused leadingedge instruction set"/>
    <n v="9400"/>
    <n v="11277"/>
    <n v="120"/>
    <x v="1"/>
    <n v="194"/>
    <x v="5"/>
    <s v="CHF"/>
    <n v="1487570400"/>
    <n v="1489986000"/>
    <b v="0"/>
    <b v="0"/>
    <s v="theater/plays"/>
    <n v="58.128865979381445"/>
    <x v="3"/>
    <s v="plays"/>
  </r>
  <r>
    <n v="642"/>
    <s v="Ramos, Moreno and Lewis"/>
    <s v="Extended multi-state knowledge user"/>
    <n v="9200"/>
    <n v="13382"/>
    <n v="145"/>
    <x v="1"/>
    <n v="129"/>
    <x v="0"/>
    <s v="CAD"/>
    <n v="1545026400"/>
    <n v="1545804000"/>
    <b v="0"/>
    <b v="0"/>
    <s v="technology/wearables"/>
    <n v="103.73643410852713"/>
    <x v="2"/>
    <s v="wearables"/>
  </r>
  <r>
    <n v="643"/>
    <s v="Harris Inc"/>
    <s v="Future-proofed modular groupware"/>
    <n v="14900"/>
    <n v="32986"/>
    <n v="221"/>
    <x v="1"/>
    <n v="375"/>
    <x v="1"/>
    <s v="USD"/>
    <n v="1488348000"/>
    <n v="1489899600"/>
    <b v="0"/>
    <b v="0"/>
    <s v="theater/plays"/>
    <n v="87.962666666666664"/>
    <x v="3"/>
    <s v="plays"/>
  </r>
  <r>
    <n v="644"/>
    <s v="Peters-Nelson"/>
    <s v="Distributed real-time algorithm"/>
    <n v="169400"/>
    <n v="81984"/>
    <n v="48"/>
    <x v="0"/>
    <n v="2928"/>
    <x v="0"/>
    <s v="CAD"/>
    <n v="1545112800"/>
    <n v="1546495200"/>
    <b v="0"/>
    <b v="0"/>
    <s v="theater/plays"/>
    <n v="28"/>
    <x v="3"/>
    <s v="plays"/>
  </r>
  <r>
    <n v="645"/>
    <s v="Ferguson, Murphy and Bright"/>
    <s v="Multi-lateral heuristic throughput"/>
    <n v="192100"/>
    <n v="178483"/>
    <n v="93"/>
    <x v="0"/>
    <n v="4697"/>
    <x v="1"/>
    <s v="USD"/>
    <n v="1537938000"/>
    <n v="1539752400"/>
    <b v="0"/>
    <b v="1"/>
    <s v="music/rock"/>
    <n v="37.999361294443261"/>
    <x v="1"/>
    <s v="rock"/>
  </r>
  <r>
    <n v="646"/>
    <s v="Robinson Group"/>
    <s v="Switchable reciprocal middleware"/>
    <n v="98700"/>
    <n v="87448"/>
    <n v="89"/>
    <x v="0"/>
    <n v="2915"/>
    <x v="1"/>
    <s v="USD"/>
    <n v="1363150800"/>
    <n v="1364101200"/>
    <b v="0"/>
    <b v="0"/>
    <s v="games/video games"/>
    <n v="29.999313893653515"/>
    <x v="6"/>
    <s v="video games"/>
  </r>
  <r>
    <n v="647"/>
    <s v="Jordan-Wolfe"/>
    <s v="Inverse multimedia Graphic Interface"/>
    <n v="4500"/>
    <n v="1863"/>
    <n v="41"/>
    <x v="0"/>
    <n v="18"/>
    <x v="1"/>
    <s v="USD"/>
    <n v="1523250000"/>
    <n v="1525323600"/>
    <b v="0"/>
    <b v="0"/>
    <s v="publishing/translations"/>
    <n v="103.5"/>
    <x v="5"/>
    <s v="translations"/>
  </r>
  <r>
    <n v="648"/>
    <s v="Vargas-Cox"/>
    <s v="Vision-oriented local contingency"/>
    <n v="98600"/>
    <n v="62174"/>
    <n v="63"/>
    <x v="3"/>
    <n v="723"/>
    <x v="1"/>
    <s v="USD"/>
    <n v="1499317200"/>
    <n v="1500872400"/>
    <b v="1"/>
    <b v="0"/>
    <s v="food/food trucks"/>
    <n v="85.994467496542185"/>
    <x v="0"/>
    <s v="food trucks"/>
  </r>
  <r>
    <n v="649"/>
    <s v="Yang and Sons"/>
    <s v="Reactive 6thgeneration hub"/>
    <n v="121700"/>
    <n v="59003"/>
    <n v="48"/>
    <x v="0"/>
    <n v="602"/>
    <x v="5"/>
    <s v="CHF"/>
    <n v="1287550800"/>
    <n v="1288501200"/>
    <b v="1"/>
    <b v="1"/>
    <s v="theater/plays"/>
    <n v="98.011627906976742"/>
    <x v="3"/>
    <s v="plays"/>
  </r>
  <r>
    <n v="650"/>
    <s v="Wilson, Wilson and Mathis"/>
    <s v="Optional asymmetric success"/>
    <n v="100"/>
    <n v="2"/>
    <n v="2"/>
    <x v="0"/>
    <n v="1"/>
    <x v="1"/>
    <s v="USD"/>
    <n v="1404795600"/>
    <n v="1407128400"/>
    <b v="0"/>
    <b v="0"/>
    <s v="music/jazz"/>
    <n v="2"/>
    <x v="1"/>
    <s v="jazz"/>
  </r>
  <r>
    <n v="651"/>
    <s v="Wang, Koch and Weaver"/>
    <s v="Digitized analyzing capacity"/>
    <n v="196700"/>
    <n v="174039"/>
    <n v="88"/>
    <x v="0"/>
    <n v="3868"/>
    <x v="6"/>
    <s v="EUR"/>
    <n v="1393048800"/>
    <n v="1394344800"/>
    <b v="0"/>
    <b v="0"/>
    <s v="film &amp; video/shorts"/>
    <n v="44.994570837642193"/>
    <x v="4"/>
    <s v="shorts"/>
  </r>
  <r>
    <n v="652"/>
    <s v="Cisneros Ltd"/>
    <s v="Vision-oriented regional hub"/>
    <n v="10000"/>
    <n v="12684"/>
    <n v="127"/>
    <x v="1"/>
    <n v="409"/>
    <x v="1"/>
    <s v="USD"/>
    <n v="1470373200"/>
    <n v="1474088400"/>
    <b v="0"/>
    <b v="0"/>
    <s v="technology/web"/>
    <n v="31.012224938875306"/>
    <x v="2"/>
    <s v="web"/>
  </r>
  <r>
    <n v="653"/>
    <s v="Williams-Jones"/>
    <s v="Monitored incremental info-mediaries"/>
    <n v="600"/>
    <n v="14033"/>
    <n v="2339"/>
    <x v="1"/>
    <n v="234"/>
    <x v="1"/>
    <s v="USD"/>
    <n v="1460091600"/>
    <n v="1460264400"/>
    <b v="0"/>
    <b v="0"/>
    <s v="technology/web"/>
    <n v="59.970085470085472"/>
    <x v="2"/>
    <s v="web"/>
  </r>
  <r>
    <n v="654"/>
    <s v="Roberts, Hinton and Williams"/>
    <s v="Programmable static middleware"/>
    <n v="35000"/>
    <n v="177936"/>
    <n v="508"/>
    <x v="1"/>
    <n v="3016"/>
    <x v="1"/>
    <s v="USD"/>
    <n v="1440392400"/>
    <n v="1440824400"/>
    <b v="0"/>
    <b v="0"/>
    <s v="music/metal"/>
    <n v="58.9973474801061"/>
    <x v="1"/>
    <s v="metal"/>
  </r>
  <r>
    <n v="655"/>
    <s v="Gonzalez, Williams and Benson"/>
    <s v="Multi-layered bottom-line encryption"/>
    <n v="6900"/>
    <n v="13212"/>
    <n v="191"/>
    <x v="1"/>
    <n v="264"/>
    <x v="1"/>
    <s v="USD"/>
    <n v="1488434400"/>
    <n v="1489554000"/>
    <b v="1"/>
    <b v="0"/>
    <s v="photography/photography books"/>
    <n v="50.045454545454547"/>
    <x v="7"/>
    <s v="photography books"/>
  </r>
  <r>
    <n v="656"/>
    <s v="Hobbs, Brown and Lee"/>
    <s v="Vision-oriented systematic Graphical User Interface"/>
    <n v="118400"/>
    <n v="49879"/>
    <n v="42"/>
    <x v="0"/>
    <n v="504"/>
    <x v="2"/>
    <s v="AUD"/>
    <n v="1514440800"/>
    <n v="1514872800"/>
    <b v="0"/>
    <b v="0"/>
    <s v="food/food trucks"/>
    <n v="98.966269841269835"/>
    <x v="0"/>
    <s v="food trucks"/>
  </r>
  <r>
    <n v="657"/>
    <s v="Russo, Kim and Mccoy"/>
    <s v="Balanced optimal hardware"/>
    <n v="10000"/>
    <n v="824"/>
    <n v="8"/>
    <x v="0"/>
    <n v="14"/>
    <x v="1"/>
    <s v="USD"/>
    <n v="1514354400"/>
    <n v="1515736800"/>
    <b v="0"/>
    <b v="0"/>
    <s v="film &amp; video/science fiction"/>
    <n v="58.857142857142854"/>
    <x v="4"/>
    <s v="science fiction"/>
  </r>
  <r>
    <n v="658"/>
    <s v="Howell, Myers and Olson"/>
    <s v="Self-enabling mission-critical success"/>
    <n v="52600"/>
    <n v="31594"/>
    <n v="60"/>
    <x v="3"/>
    <n v="390"/>
    <x v="1"/>
    <s v="USD"/>
    <n v="1440910800"/>
    <n v="1442898000"/>
    <b v="0"/>
    <b v="0"/>
    <s v="music/rock"/>
    <n v="81.010256410256417"/>
    <x v="1"/>
    <s v="rock"/>
  </r>
  <r>
    <n v="659"/>
    <s v="Bailey and Sons"/>
    <s v="Grass-roots dynamic emulation"/>
    <n v="120700"/>
    <n v="57010"/>
    <n v="47"/>
    <x v="0"/>
    <n v="750"/>
    <x v="4"/>
    <s v="GBP"/>
    <n v="1296108000"/>
    <n v="1296194400"/>
    <b v="0"/>
    <b v="0"/>
    <s v="film &amp; video/documentary"/>
    <n v="76.013333333333335"/>
    <x v="4"/>
    <s v="documentary"/>
  </r>
  <r>
    <n v="660"/>
    <s v="Jensen-Brown"/>
    <s v="Fundamental disintermediate matrix"/>
    <n v="9100"/>
    <n v="7438"/>
    <n v="82"/>
    <x v="0"/>
    <n v="77"/>
    <x v="1"/>
    <s v="USD"/>
    <n v="1440133200"/>
    <n v="1440910800"/>
    <b v="1"/>
    <b v="0"/>
    <s v="theater/plays"/>
    <n v="96.597402597402592"/>
    <x v="3"/>
    <s v="plays"/>
  </r>
  <r>
    <n v="661"/>
    <s v="Smith Group"/>
    <s v="Right-sized secondary challenge"/>
    <n v="106800"/>
    <n v="57872"/>
    <n v="54"/>
    <x v="0"/>
    <n v="752"/>
    <x v="3"/>
    <s v="DKK"/>
    <n v="1332910800"/>
    <n v="1335502800"/>
    <b v="0"/>
    <b v="0"/>
    <s v="music/jazz"/>
    <n v="76.957446808510639"/>
    <x v="1"/>
    <s v="jazz"/>
  </r>
  <r>
    <n v="662"/>
    <s v="Murphy-Farrell"/>
    <s v="Implemented exuding software"/>
    <n v="9100"/>
    <n v="8906"/>
    <n v="98"/>
    <x v="0"/>
    <n v="131"/>
    <x v="1"/>
    <s v="USD"/>
    <n v="1544335200"/>
    <n v="1544680800"/>
    <b v="0"/>
    <b v="0"/>
    <s v="theater/plays"/>
    <n v="67.984732824427482"/>
    <x v="3"/>
    <s v="plays"/>
  </r>
  <r>
    <n v="663"/>
    <s v="Everett-Wolfe"/>
    <s v="Total optimizing software"/>
    <n v="10000"/>
    <n v="7724"/>
    <n v="77"/>
    <x v="0"/>
    <n v="87"/>
    <x v="1"/>
    <s v="USD"/>
    <n v="1286427600"/>
    <n v="1288414800"/>
    <b v="0"/>
    <b v="0"/>
    <s v="theater/plays"/>
    <n v="88.781609195402297"/>
    <x v="3"/>
    <s v="plays"/>
  </r>
  <r>
    <n v="664"/>
    <s v="Young PLC"/>
    <s v="Optional maximized attitude"/>
    <n v="79400"/>
    <n v="26571"/>
    <n v="33"/>
    <x v="0"/>
    <n v="1063"/>
    <x v="1"/>
    <s v="USD"/>
    <n v="1329717600"/>
    <n v="1330581600"/>
    <b v="0"/>
    <b v="0"/>
    <s v="music/jazz"/>
    <n v="24.99623706491063"/>
    <x v="1"/>
    <s v="jazz"/>
  </r>
  <r>
    <n v="665"/>
    <s v="Park-Goodman"/>
    <s v="Customer-focused impactful extranet"/>
    <n v="5100"/>
    <n v="12219"/>
    <n v="240"/>
    <x v="1"/>
    <n v="272"/>
    <x v="1"/>
    <s v="USD"/>
    <n v="1310187600"/>
    <n v="1311397200"/>
    <b v="0"/>
    <b v="1"/>
    <s v="film &amp; video/documentary"/>
    <n v="44.922794117647058"/>
    <x v="4"/>
    <s v="documentary"/>
  </r>
  <r>
    <n v="666"/>
    <s v="York, Barr and Grant"/>
    <s v="Cloned bottom-line success"/>
    <n v="3100"/>
    <n v="1985"/>
    <n v="64"/>
    <x v="3"/>
    <n v="25"/>
    <x v="1"/>
    <s v="USD"/>
    <n v="1377838800"/>
    <n v="1378357200"/>
    <b v="0"/>
    <b v="1"/>
    <s v="theater/plays"/>
    <n v="79.400000000000006"/>
    <x v="3"/>
    <s v="plays"/>
  </r>
  <r>
    <n v="667"/>
    <s v="Little Ltd"/>
    <s v="Decentralized bandwidth-monitored ability"/>
    <n v="6900"/>
    <n v="12155"/>
    <n v="176"/>
    <x v="1"/>
    <n v="419"/>
    <x v="1"/>
    <s v="USD"/>
    <n v="1410325200"/>
    <n v="1411102800"/>
    <b v="0"/>
    <b v="0"/>
    <s v="journalism/audio"/>
    <n v="29.009546539379475"/>
    <x v="8"/>
    <s v="audio"/>
  </r>
  <r>
    <n v="668"/>
    <s v="Brown and Sons"/>
    <s v="Programmable leadingedge budgetary management"/>
    <n v="27500"/>
    <n v="5593"/>
    <n v="20"/>
    <x v="0"/>
    <n v="76"/>
    <x v="1"/>
    <s v="USD"/>
    <n v="1343797200"/>
    <n v="1344834000"/>
    <b v="0"/>
    <b v="0"/>
    <s v="theater/plays"/>
    <n v="73.59210526315789"/>
    <x v="3"/>
    <s v="plays"/>
  </r>
  <r>
    <n v="669"/>
    <s v="Payne, Garrett and Thomas"/>
    <s v="Upgradable bi-directional concept"/>
    <n v="48800"/>
    <n v="175020"/>
    <n v="359"/>
    <x v="1"/>
    <n v="1621"/>
    <x v="6"/>
    <s v="EUR"/>
    <n v="1498453200"/>
    <n v="1499230800"/>
    <b v="0"/>
    <b v="0"/>
    <s v="theater/plays"/>
    <n v="107.97038864898211"/>
    <x v="3"/>
    <s v="plays"/>
  </r>
  <r>
    <n v="670"/>
    <s v="Robinson Group"/>
    <s v="Re-contextualized homogeneous flexibility"/>
    <n v="16200"/>
    <n v="75955"/>
    <n v="469"/>
    <x v="1"/>
    <n v="1101"/>
    <x v="1"/>
    <s v="USD"/>
    <n v="1456380000"/>
    <n v="1457416800"/>
    <b v="0"/>
    <b v="0"/>
    <s v="music/indie rock"/>
    <n v="68.987284287011803"/>
    <x v="1"/>
    <s v="indie rock"/>
  </r>
  <r>
    <n v="671"/>
    <s v="Robinson-Kelly"/>
    <s v="Monitored bi-directional standardization"/>
    <n v="97600"/>
    <n v="119127"/>
    <n v="122"/>
    <x v="1"/>
    <n v="1073"/>
    <x v="1"/>
    <s v="USD"/>
    <n v="1280552400"/>
    <n v="1280898000"/>
    <b v="0"/>
    <b v="1"/>
    <s v="theater/plays"/>
    <n v="111.02236719478098"/>
    <x v="3"/>
    <s v="plays"/>
  </r>
  <r>
    <n v="672"/>
    <s v="Kelly-Colon"/>
    <s v="Stand-alone grid-enabled leverage"/>
    <n v="197900"/>
    <n v="110689"/>
    <n v="56"/>
    <x v="0"/>
    <n v="4428"/>
    <x v="2"/>
    <s v="AUD"/>
    <n v="1521608400"/>
    <n v="1522472400"/>
    <b v="0"/>
    <b v="0"/>
    <s v="theater/plays"/>
    <n v="24.997515808491418"/>
    <x v="3"/>
    <s v="plays"/>
  </r>
  <r>
    <n v="673"/>
    <s v="Turner, Scott and Gentry"/>
    <s v="Assimilated regional groupware"/>
    <n v="5600"/>
    <n v="2445"/>
    <n v="44"/>
    <x v="0"/>
    <n v="58"/>
    <x v="6"/>
    <s v="EUR"/>
    <n v="1460696400"/>
    <n v="1462510800"/>
    <b v="0"/>
    <b v="0"/>
    <s v="music/indie rock"/>
    <n v="42.155172413793103"/>
    <x v="1"/>
    <s v="indie rock"/>
  </r>
  <r>
    <n v="674"/>
    <s v="Sanchez Ltd"/>
    <s v="Up-sized 24hour instruction set"/>
    <n v="170700"/>
    <n v="57250"/>
    <n v="34"/>
    <x v="3"/>
    <n v="1218"/>
    <x v="1"/>
    <s v="USD"/>
    <n v="1313730000"/>
    <n v="1317790800"/>
    <b v="0"/>
    <b v="0"/>
    <s v="photography/photography books"/>
    <n v="47.003284072249592"/>
    <x v="7"/>
    <s v="photography books"/>
  </r>
  <r>
    <n v="675"/>
    <s v="Giles-Smith"/>
    <s v="Right-sized web-enabled intranet"/>
    <n v="9700"/>
    <n v="11929"/>
    <n v="123"/>
    <x v="1"/>
    <n v="331"/>
    <x v="1"/>
    <s v="USD"/>
    <n v="1568178000"/>
    <n v="1568782800"/>
    <b v="0"/>
    <b v="0"/>
    <s v="journalism/audio"/>
    <n v="36.0392749244713"/>
    <x v="8"/>
    <s v="audio"/>
  </r>
  <r>
    <n v="676"/>
    <s v="Thompson-Moreno"/>
    <s v="Expanded needs-based orchestration"/>
    <n v="62300"/>
    <n v="118214"/>
    <n v="190"/>
    <x v="1"/>
    <n v="1170"/>
    <x v="1"/>
    <s v="USD"/>
    <n v="1348635600"/>
    <n v="1349413200"/>
    <b v="0"/>
    <b v="0"/>
    <s v="photography/photography books"/>
    <n v="101.03760683760684"/>
    <x v="7"/>
    <s v="photography books"/>
  </r>
  <r>
    <n v="677"/>
    <s v="Murphy-Fox"/>
    <s v="Organic system-worthy orchestration"/>
    <n v="5300"/>
    <n v="4432"/>
    <n v="84"/>
    <x v="0"/>
    <n v="111"/>
    <x v="1"/>
    <s v="USD"/>
    <n v="1468126800"/>
    <n v="1472446800"/>
    <b v="0"/>
    <b v="0"/>
    <s v="publishing/fiction"/>
    <n v="39.927927927927925"/>
    <x v="5"/>
    <s v="fiction"/>
  </r>
  <r>
    <n v="678"/>
    <s v="Rodriguez-Patterson"/>
    <s v="Inverse static standardization"/>
    <n v="99500"/>
    <n v="17879"/>
    <n v="18"/>
    <x v="3"/>
    <n v="215"/>
    <x v="1"/>
    <s v="USD"/>
    <n v="1547877600"/>
    <n v="1548050400"/>
    <b v="0"/>
    <b v="0"/>
    <s v="film &amp; video/drama"/>
    <n v="83.158139534883716"/>
    <x v="4"/>
    <s v="drama"/>
  </r>
  <r>
    <n v="679"/>
    <s v="Davis Ltd"/>
    <s v="Synchronized motivating solution"/>
    <n v="1400"/>
    <n v="14511"/>
    <n v="1037"/>
    <x v="1"/>
    <n v="363"/>
    <x v="1"/>
    <s v="USD"/>
    <n v="1571374800"/>
    <n v="1571806800"/>
    <b v="0"/>
    <b v="1"/>
    <s v="food/food trucks"/>
    <n v="39.97520661157025"/>
    <x v="0"/>
    <s v="food trucks"/>
  </r>
  <r>
    <n v="680"/>
    <s v="Nelson-Valdez"/>
    <s v="Open-source 4thgeneration open system"/>
    <n v="145600"/>
    <n v="141822"/>
    <n v="97"/>
    <x v="0"/>
    <n v="2955"/>
    <x v="1"/>
    <s v="USD"/>
    <n v="1576303200"/>
    <n v="1576476000"/>
    <b v="0"/>
    <b v="1"/>
    <s v="games/mobile games"/>
    <n v="47.993908629441627"/>
    <x v="6"/>
    <s v="mobile games"/>
  </r>
  <r>
    <n v="681"/>
    <s v="Kelly PLC"/>
    <s v="Decentralized context-sensitive superstructure"/>
    <n v="184100"/>
    <n v="159037"/>
    <n v="86"/>
    <x v="0"/>
    <n v="1657"/>
    <x v="1"/>
    <s v="USD"/>
    <n v="1324447200"/>
    <n v="1324965600"/>
    <b v="0"/>
    <b v="0"/>
    <s v="theater/plays"/>
    <n v="95.978877489438744"/>
    <x v="3"/>
    <s v="plays"/>
  </r>
  <r>
    <n v="682"/>
    <s v="Nguyen and Sons"/>
    <s v="Compatible 5thgeneration concept"/>
    <n v="5400"/>
    <n v="8109"/>
    <n v="150"/>
    <x v="1"/>
    <n v="103"/>
    <x v="1"/>
    <s v="USD"/>
    <n v="1386741600"/>
    <n v="1387519200"/>
    <b v="0"/>
    <b v="0"/>
    <s v="theater/plays"/>
    <n v="78.728155339805824"/>
    <x v="3"/>
    <s v="plays"/>
  </r>
  <r>
    <n v="683"/>
    <s v="Jones PLC"/>
    <s v="Virtual systemic intranet"/>
    <n v="2300"/>
    <n v="8244"/>
    <n v="358"/>
    <x v="1"/>
    <n v="147"/>
    <x v="1"/>
    <s v="USD"/>
    <n v="1537074000"/>
    <n v="1537246800"/>
    <b v="0"/>
    <b v="0"/>
    <s v="theater/plays"/>
    <n v="56.081632653061227"/>
    <x v="3"/>
    <s v="plays"/>
  </r>
  <r>
    <n v="684"/>
    <s v="Gilmore LLC"/>
    <s v="Optimized systemic algorithm"/>
    <n v="1400"/>
    <n v="7600"/>
    <n v="543"/>
    <x v="1"/>
    <n v="110"/>
    <x v="0"/>
    <s v="CAD"/>
    <n v="1277787600"/>
    <n v="1279515600"/>
    <b v="0"/>
    <b v="0"/>
    <s v="publishing/nonfiction"/>
    <n v="69.090909090909093"/>
    <x v="5"/>
    <s v="nonfiction"/>
  </r>
  <r>
    <n v="685"/>
    <s v="Lee-Cobb"/>
    <s v="Customizable homogeneous firmware"/>
    <n v="140000"/>
    <n v="94501"/>
    <n v="68"/>
    <x v="0"/>
    <n v="926"/>
    <x v="0"/>
    <s v="CAD"/>
    <n v="1440306000"/>
    <n v="1442379600"/>
    <b v="0"/>
    <b v="0"/>
    <s v="theater/plays"/>
    <n v="102.05291576673866"/>
    <x v="3"/>
    <s v="plays"/>
  </r>
  <r>
    <n v="686"/>
    <s v="Jones, Wiley and Robbins"/>
    <s v="Front-line cohesive extranet"/>
    <n v="7500"/>
    <n v="14381"/>
    <n v="192"/>
    <x v="1"/>
    <n v="134"/>
    <x v="1"/>
    <s v="USD"/>
    <n v="1522126800"/>
    <n v="1523077200"/>
    <b v="0"/>
    <b v="0"/>
    <s v="technology/wearables"/>
    <n v="107.32089552238806"/>
    <x v="2"/>
    <s v="wearables"/>
  </r>
  <r>
    <n v="687"/>
    <s v="Martin, Gates and Holt"/>
    <s v="Distributed holistic neural-net"/>
    <n v="1500"/>
    <n v="13980"/>
    <n v="932"/>
    <x v="1"/>
    <n v="269"/>
    <x v="1"/>
    <s v="USD"/>
    <n v="1489298400"/>
    <n v="1489554000"/>
    <b v="0"/>
    <b v="0"/>
    <s v="theater/plays"/>
    <n v="51.970260223048328"/>
    <x v="3"/>
    <s v="plays"/>
  </r>
  <r>
    <n v="688"/>
    <s v="Bowen, Davies and Burns"/>
    <s v="Devolved client-server monitoring"/>
    <n v="2900"/>
    <n v="12449"/>
    <n v="429"/>
    <x v="1"/>
    <n v="175"/>
    <x v="1"/>
    <s v="USD"/>
    <n v="1547100000"/>
    <n v="1548482400"/>
    <b v="0"/>
    <b v="1"/>
    <s v="film &amp; video/television"/>
    <n v="71.137142857142862"/>
    <x v="4"/>
    <s v="television"/>
  </r>
  <r>
    <n v="689"/>
    <s v="Nguyen Inc"/>
    <s v="Seamless directional capacity"/>
    <n v="7300"/>
    <n v="7348"/>
    <n v="101"/>
    <x v="1"/>
    <n v="69"/>
    <x v="1"/>
    <s v="USD"/>
    <n v="1383022800"/>
    <n v="1384063200"/>
    <b v="0"/>
    <b v="0"/>
    <s v="technology/web"/>
    <n v="106.49275362318841"/>
    <x v="2"/>
    <s v="web"/>
  </r>
  <r>
    <n v="690"/>
    <s v="Walsh-Watts"/>
    <s v="Polarized actuating implementation"/>
    <n v="3600"/>
    <n v="8158"/>
    <n v="227"/>
    <x v="1"/>
    <n v="190"/>
    <x v="1"/>
    <s v="USD"/>
    <n v="1322373600"/>
    <n v="1322892000"/>
    <b v="0"/>
    <b v="1"/>
    <s v="film &amp; video/documentary"/>
    <n v="42.93684210526316"/>
    <x v="4"/>
    <s v="documentary"/>
  </r>
  <r>
    <n v="691"/>
    <s v="Ray, Li and Li"/>
    <s v="Front-line disintermediate hub"/>
    <n v="5000"/>
    <n v="7119"/>
    <n v="142"/>
    <x v="1"/>
    <n v="237"/>
    <x v="1"/>
    <s v="USD"/>
    <n v="1349240400"/>
    <n v="1350709200"/>
    <b v="1"/>
    <b v="1"/>
    <s v="film &amp; video/documentary"/>
    <n v="30.037974683544302"/>
    <x v="4"/>
    <s v="documentary"/>
  </r>
  <r>
    <n v="692"/>
    <s v="Murray Ltd"/>
    <s v="Decentralized 4thgeneration challenge"/>
    <n v="6000"/>
    <n v="5438"/>
    <n v="91"/>
    <x v="0"/>
    <n v="77"/>
    <x v="4"/>
    <s v="GBP"/>
    <n v="1562648400"/>
    <n v="1564203600"/>
    <b v="0"/>
    <b v="0"/>
    <s v="music/rock"/>
    <n v="70.623376623376629"/>
    <x v="1"/>
    <s v="rock"/>
  </r>
  <r>
    <n v="693"/>
    <s v="Bradford-Silva"/>
    <s v="Reverse-engineered composite hierarchy"/>
    <n v="180400"/>
    <n v="115396"/>
    <n v="64"/>
    <x v="0"/>
    <n v="1748"/>
    <x v="1"/>
    <s v="USD"/>
    <n v="1508216400"/>
    <n v="1509685200"/>
    <b v="0"/>
    <b v="0"/>
    <s v="theater/plays"/>
    <n v="66.016018306636155"/>
    <x v="3"/>
    <s v="plays"/>
  </r>
  <r>
    <n v="694"/>
    <s v="Mora-Bradley"/>
    <s v="Programmable tangible ability"/>
    <n v="9100"/>
    <n v="7656"/>
    <n v="84"/>
    <x v="0"/>
    <n v="79"/>
    <x v="1"/>
    <s v="USD"/>
    <n v="1511762400"/>
    <n v="1514959200"/>
    <b v="0"/>
    <b v="0"/>
    <s v="theater/plays"/>
    <n v="96.911392405063296"/>
    <x v="3"/>
    <s v="plays"/>
  </r>
  <r>
    <n v="695"/>
    <s v="Cardenas, Thompson and Carey"/>
    <s v="Configurable full-range emulation"/>
    <n v="9200"/>
    <n v="12322"/>
    <n v="134"/>
    <x v="1"/>
    <n v="196"/>
    <x v="6"/>
    <s v="EUR"/>
    <n v="1447480800"/>
    <n v="1448863200"/>
    <b v="1"/>
    <b v="0"/>
    <s v="music/rock"/>
    <n v="62.867346938775512"/>
    <x v="1"/>
    <s v="rock"/>
  </r>
  <r>
    <n v="696"/>
    <s v="Lopez, Reid and Johnson"/>
    <s v="Total real-time hardware"/>
    <n v="164100"/>
    <n v="96888"/>
    <n v="59"/>
    <x v="0"/>
    <n v="889"/>
    <x v="1"/>
    <s v="USD"/>
    <n v="1429506000"/>
    <n v="1429592400"/>
    <b v="0"/>
    <b v="1"/>
    <s v="theater/plays"/>
    <n v="108.98537682789652"/>
    <x v="3"/>
    <s v="plays"/>
  </r>
  <r>
    <n v="697"/>
    <s v="Fox-Williams"/>
    <s v="Profound system-worthy functionalities"/>
    <n v="128900"/>
    <n v="196960"/>
    <n v="153"/>
    <x v="1"/>
    <n v="7295"/>
    <x v="1"/>
    <s v="USD"/>
    <n v="1522472400"/>
    <n v="1522645200"/>
    <b v="0"/>
    <b v="0"/>
    <s v="music/electric music"/>
    <n v="26.999314599040439"/>
    <x v="1"/>
    <s v="electric music"/>
  </r>
  <r>
    <n v="698"/>
    <s v="Taylor, Wood and Taylor"/>
    <s v="Cloned hybrid focus group"/>
    <n v="42100"/>
    <n v="188057"/>
    <n v="447"/>
    <x v="1"/>
    <n v="2893"/>
    <x v="0"/>
    <s v="CAD"/>
    <n v="1322114400"/>
    <n v="1323324000"/>
    <b v="0"/>
    <b v="0"/>
    <s v="technology/wearables"/>
    <n v="65.004147943311438"/>
    <x v="2"/>
    <s v="wearables"/>
  </r>
  <r>
    <n v="699"/>
    <s v="King Inc"/>
    <s v="Ergonomic dedicated focus group"/>
    <n v="7400"/>
    <n v="6245"/>
    <n v="84"/>
    <x v="0"/>
    <n v="56"/>
    <x v="1"/>
    <s v="USD"/>
    <n v="1561438800"/>
    <n v="1561525200"/>
    <b v="0"/>
    <b v="0"/>
    <s v="film &amp; video/drama"/>
    <n v="111.51785714285714"/>
    <x v="4"/>
    <s v="drama"/>
  </r>
  <r>
    <n v="700"/>
    <s v="Cole, Petty and Cameron"/>
    <s v="Realigned zero administration paradigm"/>
    <n v="100"/>
    <n v="3"/>
    <n v="3"/>
    <x v="0"/>
    <n v="1"/>
    <x v="1"/>
    <s v="USD"/>
    <n v="1264399200"/>
    <n v="1265695200"/>
    <b v="0"/>
    <b v="0"/>
    <s v="technology/wearables"/>
    <n v="3"/>
    <x v="2"/>
    <s v="wearables"/>
  </r>
  <r>
    <n v="701"/>
    <s v="Mcclain LLC"/>
    <s v="Open-source multi-tasking methodology"/>
    <n v="52000"/>
    <n v="91014"/>
    <n v="175"/>
    <x v="1"/>
    <n v="820"/>
    <x v="1"/>
    <s v="USD"/>
    <n v="1301202000"/>
    <n v="1301806800"/>
    <b v="1"/>
    <b v="0"/>
    <s v="theater/plays"/>
    <n v="110.99268292682927"/>
    <x v="3"/>
    <s v="plays"/>
  </r>
  <r>
    <n v="702"/>
    <s v="Sims-Gross"/>
    <s v="Object-based attitude-oriented analyzer"/>
    <n v="8700"/>
    <n v="4710"/>
    <n v="54"/>
    <x v="0"/>
    <n v="83"/>
    <x v="1"/>
    <s v="USD"/>
    <n v="1374469200"/>
    <n v="1374901200"/>
    <b v="0"/>
    <b v="0"/>
    <s v="technology/wearables"/>
    <n v="56.746987951807228"/>
    <x v="2"/>
    <s v="wearables"/>
  </r>
  <r>
    <n v="703"/>
    <s v="Perez Group"/>
    <s v="Cross-platform tertiary hub"/>
    <n v="63400"/>
    <n v="197728"/>
    <n v="312"/>
    <x v="1"/>
    <n v="2038"/>
    <x v="1"/>
    <s v="USD"/>
    <n v="1334984400"/>
    <n v="1336453200"/>
    <b v="1"/>
    <b v="1"/>
    <s v="publishing/translations"/>
    <n v="97.020608439646708"/>
    <x v="5"/>
    <s v="translations"/>
  </r>
  <r>
    <n v="704"/>
    <s v="Haynes-Williams"/>
    <s v="Seamless clear-thinking artificial intelligence"/>
    <n v="8700"/>
    <n v="10682"/>
    <n v="123"/>
    <x v="1"/>
    <n v="116"/>
    <x v="1"/>
    <s v="USD"/>
    <n v="1467608400"/>
    <n v="1468904400"/>
    <b v="0"/>
    <b v="0"/>
    <s v="film &amp; video/animation"/>
    <n v="92.08620689655173"/>
    <x v="4"/>
    <s v="animation"/>
  </r>
  <r>
    <n v="705"/>
    <s v="Ford LLC"/>
    <s v="Centralized tangible success"/>
    <n v="169700"/>
    <n v="168048"/>
    <n v="99"/>
    <x v="0"/>
    <n v="2025"/>
    <x v="4"/>
    <s v="GBP"/>
    <n v="1386741600"/>
    <n v="1387087200"/>
    <b v="0"/>
    <b v="0"/>
    <s v="publishing/nonfiction"/>
    <n v="82.986666666666665"/>
    <x v="5"/>
    <s v="nonfiction"/>
  </r>
  <r>
    <n v="706"/>
    <s v="Moreno Ltd"/>
    <s v="Customer-focused multimedia methodology"/>
    <n v="108400"/>
    <n v="138586"/>
    <n v="128"/>
    <x v="1"/>
    <n v="1345"/>
    <x v="2"/>
    <s v="AUD"/>
    <n v="1546754400"/>
    <n v="1547445600"/>
    <b v="0"/>
    <b v="1"/>
    <s v="technology/web"/>
    <n v="103.03791821561339"/>
    <x v="2"/>
    <s v="web"/>
  </r>
  <r>
    <n v="707"/>
    <s v="Moore, Cook and Wright"/>
    <s v="Visionary maximized Local Area Network"/>
    <n v="7300"/>
    <n v="11579"/>
    <n v="159"/>
    <x v="1"/>
    <n v="168"/>
    <x v="1"/>
    <s v="USD"/>
    <n v="1544248800"/>
    <n v="1547359200"/>
    <b v="0"/>
    <b v="0"/>
    <s v="film &amp; video/drama"/>
    <n v="68.922619047619051"/>
    <x v="4"/>
    <s v="drama"/>
  </r>
  <r>
    <n v="708"/>
    <s v="Ortega LLC"/>
    <s v="Secured bifurcated intranet"/>
    <n v="1700"/>
    <n v="12020"/>
    <n v="707"/>
    <x v="1"/>
    <n v="137"/>
    <x v="5"/>
    <s v="CHF"/>
    <n v="1495429200"/>
    <n v="1496293200"/>
    <b v="0"/>
    <b v="0"/>
    <s v="theater/plays"/>
    <n v="87.737226277372258"/>
    <x v="3"/>
    <s v="plays"/>
  </r>
  <r>
    <n v="709"/>
    <s v="Silva, Walker and Martin"/>
    <s v="Grass-roots 4thgeneration product"/>
    <n v="9800"/>
    <n v="13954"/>
    <n v="142"/>
    <x v="1"/>
    <n v="186"/>
    <x v="6"/>
    <s v="EUR"/>
    <n v="1334811600"/>
    <n v="1335416400"/>
    <b v="0"/>
    <b v="0"/>
    <s v="theater/plays"/>
    <n v="75.021505376344081"/>
    <x v="3"/>
    <s v="plays"/>
  </r>
  <r>
    <n v="710"/>
    <s v="Huynh, Gallegos and Mills"/>
    <s v="Reduced next generation info-mediaries"/>
    <n v="4300"/>
    <n v="6358"/>
    <n v="148"/>
    <x v="1"/>
    <n v="125"/>
    <x v="1"/>
    <s v="USD"/>
    <n v="1531544400"/>
    <n v="1532149200"/>
    <b v="0"/>
    <b v="1"/>
    <s v="theater/plays"/>
    <n v="50.863999999999997"/>
    <x v="3"/>
    <s v="plays"/>
  </r>
  <r>
    <n v="711"/>
    <s v="Anderson LLC"/>
    <s v="Customizable full-range artificial intelligence"/>
    <n v="6200"/>
    <n v="1260"/>
    <n v="20"/>
    <x v="0"/>
    <n v="14"/>
    <x v="6"/>
    <s v="EUR"/>
    <n v="1453615200"/>
    <n v="1453788000"/>
    <b v="1"/>
    <b v="1"/>
    <s v="theater/plays"/>
    <n v="90"/>
    <x v="3"/>
    <s v="plays"/>
  </r>
  <r>
    <n v="712"/>
    <s v="Garza-Bryant"/>
    <s v="Programmable leadingedge contingency"/>
    <n v="800"/>
    <n v="14725"/>
    <n v="1841"/>
    <x v="1"/>
    <n v="202"/>
    <x v="1"/>
    <s v="USD"/>
    <n v="1467954000"/>
    <n v="1471496400"/>
    <b v="0"/>
    <b v="0"/>
    <s v="theater/plays"/>
    <n v="72.896039603960389"/>
    <x v="3"/>
    <s v="plays"/>
  </r>
  <r>
    <n v="713"/>
    <s v="Mays LLC"/>
    <s v="Multi-layered global groupware"/>
    <n v="6900"/>
    <n v="11174"/>
    <n v="162"/>
    <x v="1"/>
    <n v="103"/>
    <x v="1"/>
    <s v="USD"/>
    <n v="1471842000"/>
    <n v="1472878800"/>
    <b v="0"/>
    <b v="0"/>
    <s v="publishing/radio &amp; podcasts"/>
    <n v="108.48543689320388"/>
    <x v="5"/>
    <s v="radio &amp; podcasts"/>
  </r>
  <r>
    <n v="714"/>
    <s v="Evans-Jones"/>
    <s v="Switchable methodical superstructure"/>
    <n v="38500"/>
    <n v="182036"/>
    <n v="473"/>
    <x v="1"/>
    <n v="1785"/>
    <x v="1"/>
    <s v="USD"/>
    <n v="1408424400"/>
    <n v="1408510800"/>
    <b v="0"/>
    <b v="0"/>
    <s v="music/rock"/>
    <n v="101.98095238095237"/>
    <x v="1"/>
    <s v="rock"/>
  </r>
  <r>
    <n v="715"/>
    <s v="Fischer, Torres and Walker"/>
    <s v="Expanded even-keeled portal"/>
    <n v="118000"/>
    <n v="28870"/>
    <n v="24"/>
    <x v="0"/>
    <n v="656"/>
    <x v="1"/>
    <s v="USD"/>
    <n v="1281157200"/>
    <n v="1281589200"/>
    <b v="0"/>
    <b v="0"/>
    <s v="games/mobile games"/>
    <n v="44.009146341463413"/>
    <x v="6"/>
    <s v="mobile games"/>
  </r>
  <r>
    <n v="716"/>
    <s v="Tapia, Kramer and Hicks"/>
    <s v="Advanced modular moderator"/>
    <n v="2000"/>
    <n v="10353"/>
    <n v="518"/>
    <x v="1"/>
    <n v="157"/>
    <x v="1"/>
    <s v="USD"/>
    <n v="1373432400"/>
    <n v="1375851600"/>
    <b v="0"/>
    <b v="1"/>
    <s v="theater/plays"/>
    <n v="65.942675159235662"/>
    <x v="3"/>
    <s v="plays"/>
  </r>
  <r>
    <n v="717"/>
    <s v="Barnes, Wilcox and Riley"/>
    <s v="Reverse-engineered well-modulated ability"/>
    <n v="5600"/>
    <n v="13868"/>
    <n v="248"/>
    <x v="1"/>
    <n v="555"/>
    <x v="1"/>
    <s v="USD"/>
    <n v="1313989200"/>
    <n v="1315803600"/>
    <b v="0"/>
    <b v="0"/>
    <s v="film &amp; video/documentary"/>
    <n v="24.987387387387386"/>
    <x v="4"/>
    <s v="documentary"/>
  </r>
  <r>
    <n v="718"/>
    <s v="Reyes PLC"/>
    <s v="Expanded optimal pricing structure"/>
    <n v="8300"/>
    <n v="8317"/>
    <n v="100"/>
    <x v="1"/>
    <n v="297"/>
    <x v="1"/>
    <s v="USD"/>
    <n v="1371445200"/>
    <n v="1373691600"/>
    <b v="0"/>
    <b v="0"/>
    <s v="technology/wearables"/>
    <n v="28.003367003367003"/>
    <x v="2"/>
    <s v="wearables"/>
  </r>
  <r>
    <n v="719"/>
    <s v="Pace, Simpson and Watkins"/>
    <s v="Down-sized uniform ability"/>
    <n v="6900"/>
    <n v="10557"/>
    <n v="153"/>
    <x v="1"/>
    <n v="123"/>
    <x v="1"/>
    <s v="USD"/>
    <n v="1338267600"/>
    <n v="1339218000"/>
    <b v="0"/>
    <b v="0"/>
    <s v="publishing/fiction"/>
    <n v="85.829268292682926"/>
    <x v="5"/>
    <s v="fiction"/>
  </r>
  <r>
    <n v="720"/>
    <s v="Valenzuela, Davidson and Castro"/>
    <s v="Multi-layered upward-trending conglomeration"/>
    <n v="8700"/>
    <n v="3227"/>
    <n v="37"/>
    <x v="3"/>
    <n v="38"/>
    <x v="3"/>
    <s v="DKK"/>
    <n v="1519192800"/>
    <n v="1520402400"/>
    <b v="0"/>
    <b v="1"/>
    <s v="theater/plays"/>
    <n v="84.921052631578945"/>
    <x v="3"/>
    <s v="plays"/>
  </r>
  <r>
    <n v="721"/>
    <s v="Dominguez-Owens"/>
    <s v="Open-architected systematic intranet"/>
    <n v="123600"/>
    <n v="5429"/>
    <n v="4"/>
    <x v="3"/>
    <n v="60"/>
    <x v="1"/>
    <s v="USD"/>
    <n v="1522818000"/>
    <n v="1523336400"/>
    <b v="0"/>
    <b v="0"/>
    <s v="music/rock"/>
    <n v="90.483333333333334"/>
    <x v="1"/>
    <s v="rock"/>
  </r>
  <r>
    <n v="722"/>
    <s v="Thomas-Simmons"/>
    <s v="Proactive 24hour frame"/>
    <n v="48500"/>
    <n v="75906"/>
    <n v="157"/>
    <x v="1"/>
    <n v="3036"/>
    <x v="1"/>
    <s v="USD"/>
    <n v="1509948000"/>
    <n v="1512280800"/>
    <b v="0"/>
    <b v="0"/>
    <s v="film &amp; video/documentary"/>
    <n v="25.00197628458498"/>
    <x v="4"/>
    <s v="documentary"/>
  </r>
  <r>
    <n v="723"/>
    <s v="Beck-Knight"/>
    <s v="Exclusive fresh-thinking model"/>
    <n v="4900"/>
    <n v="13250"/>
    <n v="270"/>
    <x v="1"/>
    <n v="144"/>
    <x v="2"/>
    <s v="AUD"/>
    <n v="1456898400"/>
    <n v="1458709200"/>
    <b v="0"/>
    <b v="0"/>
    <s v="theater/plays"/>
    <n v="92.013888888888886"/>
    <x v="3"/>
    <s v="plays"/>
  </r>
  <r>
    <n v="724"/>
    <s v="Mccoy Ltd"/>
    <s v="Business-focused encompassing intranet"/>
    <n v="8400"/>
    <n v="11261"/>
    <n v="134"/>
    <x v="1"/>
    <n v="121"/>
    <x v="4"/>
    <s v="GBP"/>
    <n v="1413954000"/>
    <n v="1414126800"/>
    <b v="0"/>
    <b v="1"/>
    <s v="theater/plays"/>
    <n v="93.066115702479337"/>
    <x v="3"/>
    <s v="plays"/>
  </r>
  <r>
    <n v="725"/>
    <s v="Dawson-Tyler"/>
    <s v="Optional 6thgeneration access"/>
    <n v="193200"/>
    <n v="97369"/>
    <n v="50"/>
    <x v="0"/>
    <n v="1596"/>
    <x v="1"/>
    <s v="USD"/>
    <n v="1416031200"/>
    <n v="1416204000"/>
    <b v="0"/>
    <b v="0"/>
    <s v="games/mobile games"/>
    <n v="61.008145363408524"/>
    <x v="6"/>
    <s v="mobile games"/>
  </r>
  <r>
    <n v="726"/>
    <s v="Johns-Thomas"/>
    <s v="Realigned web-enabled functionalities"/>
    <n v="54300"/>
    <n v="48227"/>
    <n v="89"/>
    <x v="3"/>
    <n v="524"/>
    <x v="1"/>
    <s v="USD"/>
    <n v="1287982800"/>
    <n v="1288501200"/>
    <b v="0"/>
    <b v="1"/>
    <s v="theater/plays"/>
    <n v="92.036259541984734"/>
    <x v="3"/>
    <s v="plays"/>
  </r>
  <r>
    <n v="727"/>
    <s v="Quinn, Cruz and Schmidt"/>
    <s v="Enterprise-wide multimedia software"/>
    <n v="8900"/>
    <n v="14685"/>
    <n v="165"/>
    <x v="1"/>
    <n v="181"/>
    <x v="1"/>
    <s v="USD"/>
    <n v="1547964000"/>
    <n v="1552971600"/>
    <b v="0"/>
    <b v="0"/>
    <s v="technology/web"/>
    <n v="81.132596685082873"/>
    <x v="2"/>
    <s v="web"/>
  </r>
  <r>
    <n v="728"/>
    <s v="Stewart Inc"/>
    <s v="Versatile mission-critical knowledgebase"/>
    <n v="4200"/>
    <n v="735"/>
    <n v="18"/>
    <x v="0"/>
    <n v="10"/>
    <x v="1"/>
    <s v="USD"/>
    <n v="1464152400"/>
    <n v="1465102800"/>
    <b v="0"/>
    <b v="0"/>
    <s v="theater/plays"/>
    <n v="73.5"/>
    <x v="3"/>
    <s v="plays"/>
  </r>
  <r>
    <n v="729"/>
    <s v="Moore Group"/>
    <s v="Multi-lateral object-oriented open system"/>
    <n v="5600"/>
    <n v="10397"/>
    <n v="186"/>
    <x v="1"/>
    <n v="122"/>
    <x v="1"/>
    <s v="USD"/>
    <n v="1359957600"/>
    <n v="1360130400"/>
    <b v="0"/>
    <b v="0"/>
    <s v="film &amp; video/drama"/>
    <n v="85.221311475409834"/>
    <x v="4"/>
    <s v="drama"/>
  </r>
  <r>
    <n v="730"/>
    <s v="Carson PLC"/>
    <s v="Visionary system-worthy attitude"/>
    <n v="28800"/>
    <n v="118847"/>
    <n v="413"/>
    <x v="1"/>
    <n v="1071"/>
    <x v="0"/>
    <s v="CAD"/>
    <n v="1432357200"/>
    <n v="1432875600"/>
    <b v="0"/>
    <b v="0"/>
    <s v="technology/wearables"/>
    <n v="110.96825396825396"/>
    <x v="2"/>
    <s v="wearables"/>
  </r>
  <r>
    <n v="731"/>
    <s v="Cruz, Hall and Mason"/>
    <s v="Synergized content-based hierarchy"/>
    <n v="8000"/>
    <n v="7220"/>
    <n v="90"/>
    <x v="3"/>
    <n v="219"/>
    <x v="1"/>
    <s v="USD"/>
    <n v="1500786000"/>
    <n v="1500872400"/>
    <b v="0"/>
    <b v="0"/>
    <s v="technology/web"/>
    <n v="32.968036529680369"/>
    <x v="2"/>
    <s v="web"/>
  </r>
  <r>
    <n v="732"/>
    <s v="Glass, Baker and Jones"/>
    <s v="Business-focused 24hour access"/>
    <n v="117000"/>
    <n v="107622"/>
    <n v="92"/>
    <x v="0"/>
    <n v="1121"/>
    <x v="1"/>
    <s v="USD"/>
    <n v="1490158800"/>
    <n v="1492146000"/>
    <b v="0"/>
    <b v="1"/>
    <s v="music/rock"/>
    <n v="96.005352363960753"/>
    <x v="1"/>
    <s v="rock"/>
  </r>
  <r>
    <n v="733"/>
    <s v="Marquez-Kerr"/>
    <s v="Automated hybrid orchestration"/>
    <n v="15800"/>
    <n v="83267"/>
    <n v="527"/>
    <x v="1"/>
    <n v="980"/>
    <x v="1"/>
    <s v="USD"/>
    <n v="1406178000"/>
    <n v="1407301200"/>
    <b v="0"/>
    <b v="0"/>
    <s v="music/metal"/>
    <n v="84.96632653061225"/>
    <x v="1"/>
    <s v="metal"/>
  </r>
  <r>
    <n v="734"/>
    <s v="Stone PLC"/>
    <s v="Exclusive 5thgeneration leverage"/>
    <n v="4200"/>
    <n v="13404"/>
    <n v="319"/>
    <x v="1"/>
    <n v="536"/>
    <x v="1"/>
    <s v="USD"/>
    <n v="1485583200"/>
    <n v="1486620000"/>
    <b v="0"/>
    <b v="1"/>
    <s v="theater/plays"/>
    <n v="25.007462686567163"/>
    <x v="3"/>
    <s v="plays"/>
  </r>
  <r>
    <n v="735"/>
    <s v="Caldwell PLC"/>
    <s v="Grass-roots zero administration alliance"/>
    <n v="37100"/>
    <n v="131404"/>
    <n v="354"/>
    <x v="1"/>
    <n v="1991"/>
    <x v="1"/>
    <s v="USD"/>
    <n v="1459314000"/>
    <n v="1459918800"/>
    <b v="0"/>
    <b v="0"/>
    <s v="photography/photography books"/>
    <n v="65.998995479658461"/>
    <x v="7"/>
    <s v="photography books"/>
  </r>
  <r>
    <n v="736"/>
    <s v="Silva-Hawkins"/>
    <s v="Proactive heuristic orchestration"/>
    <n v="7700"/>
    <n v="2533"/>
    <n v="33"/>
    <x v="3"/>
    <n v="29"/>
    <x v="1"/>
    <s v="USD"/>
    <n v="1424412000"/>
    <n v="1424757600"/>
    <b v="0"/>
    <b v="0"/>
    <s v="publishing/nonfiction"/>
    <n v="87.34482758620689"/>
    <x v="5"/>
    <s v="nonfiction"/>
  </r>
  <r>
    <n v="737"/>
    <s v="Gardner Inc"/>
    <s v="Function-based systematic Graphical User Interface"/>
    <n v="3700"/>
    <n v="5028"/>
    <n v="136"/>
    <x v="1"/>
    <n v="180"/>
    <x v="1"/>
    <s v="USD"/>
    <n v="1478844000"/>
    <n v="1479880800"/>
    <b v="0"/>
    <b v="0"/>
    <s v="music/indie rock"/>
    <n v="27.933333333333334"/>
    <x v="1"/>
    <s v="indie rock"/>
  </r>
  <r>
    <n v="738"/>
    <s v="Garcia Group"/>
    <s v="Extended zero administration software"/>
    <n v="74700"/>
    <n v="1557"/>
    <n v="2"/>
    <x v="0"/>
    <n v="15"/>
    <x v="1"/>
    <s v="USD"/>
    <n v="1416117600"/>
    <n v="1418018400"/>
    <b v="0"/>
    <b v="1"/>
    <s v="theater/plays"/>
    <n v="103.8"/>
    <x v="3"/>
    <s v="plays"/>
  </r>
  <r>
    <n v="739"/>
    <s v="Meyer-Avila"/>
    <s v="Multi-tiered discrete support"/>
    <n v="10000"/>
    <n v="6100"/>
    <n v="61"/>
    <x v="0"/>
    <n v="191"/>
    <x v="1"/>
    <s v="USD"/>
    <n v="1340946000"/>
    <n v="1341032400"/>
    <b v="0"/>
    <b v="0"/>
    <s v="music/indie rock"/>
    <n v="31.937172774869111"/>
    <x v="1"/>
    <s v="indie rock"/>
  </r>
  <r>
    <n v="740"/>
    <s v="Nelson, Smith and Graham"/>
    <s v="Phased system-worthy conglomeration"/>
    <n v="5300"/>
    <n v="1592"/>
    <n v="30"/>
    <x v="0"/>
    <n v="16"/>
    <x v="1"/>
    <s v="USD"/>
    <n v="1486101600"/>
    <n v="1486360800"/>
    <b v="0"/>
    <b v="0"/>
    <s v="theater/plays"/>
    <n v="99.5"/>
    <x v="3"/>
    <s v="plays"/>
  </r>
  <r>
    <n v="741"/>
    <s v="Garcia Ltd"/>
    <s v="Balanced mobile alliance"/>
    <n v="1200"/>
    <n v="14150"/>
    <n v="1179"/>
    <x v="1"/>
    <n v="130"/>
    <x v="1"/>
    <s v="USD"/>
    <n v="1274590800"/>
    <n v="1274677200"/>
    <b v="0"/>
    <b v="0"/>
    <s v="theater/plays"/>
    <n v="108.84615384615384"/>
    <x v="3"/>
    <s v="plays"/>
  </r>
  <r>
    <n v="742"/>
    <s v="West-Stevens"/>
    <s v="Reactive solution-oriented groupware"/>
    <n v="1200"/>
    <n v="13513"/>
    <n v="1126"/>
    <x v="1"/>
    <n v="122"/>
    <x v="1"/>
    <s v="USD"/>
    <n v="1263880800"/>
    <n v="1267509600"/>
    <b v="0"/>
    <b v="0"/>
    <s v="music/electric music"/>
    <n v="110.76229508196721"/>
    <x v="1"/>
    <s v="electric music"/>
  </r>
  <r>
    <n v="743"/>
    <s v="Clark-Conrad"/>
    <s v="Exclusive bandwidth-monitored orchestration"/>
    <n v="3900"/>
    <n v="504"/>
    <n v="13"/>
    <x v="0"/>
    <n v="17"/>
    <x v="1"/>
    <s v="USD"/>
    <n v="1445403600"/>
    <n v="1445922000"/>
    <b v="0"/>
    <b v="1"/>
    <s v="theater/plays"/>
    <n v="29.647058823529413"/>
    <x v="3"/>
    <s v="plays"/>
  </r>
  <r>
    <n v="744"/>
    <s v="Fitzgerald Group"/>
    <s v="Intuitive exuding initiative"/>
    <n v="2000"/>
    <n v="14240"/>
    <n v="712"/>
    <x v="1"/>
    <n v="140"/>
    <x v="1"/>
    <s v="USD"/>
    <n v="1533877200"/>
    <n v="1534050000"/>
    <b v="0"/>
    <b v="1"/>
    <s v="theater/plays"/>
    <n v="101.71428571428571"/>
    <x v="3"/>
    <s v="plays"/>
  </r>
  <r>
    <n v="745"/>
    <s v="Hill, Mccann and Moore"/>
    <s v="Streamlined needs-based knowledge user"/>
    <n v="6900"/>
    <n v="2091"/>
    <n v="30"/>
    <x v="0"/>
    <n v="34"/>
    <x v="1"/>
    <s v="USD"/>
    <n v="1275195600"/>
    <n v="1277528400"/>
    <b v="0"/>
    <b v="0"/>
    <s v="technology/wearables"/>
    <n v="61.5"/>
    <x v="2"/>
    <s v="wearables"/>
  </r>
  <r>
    <n v="746"/>
    <s v="Edwards LLC"/>
    <s v="Automated system-worthy structure"/>
    <n v="55800"/>
    <n v="118580"/>
    <n v="213"/>
    <x v="1"/>
    <n v="3388"/>
    <x v="1"/>
    <s v="USD"/>
    <n v="1318136400"/>
    <n v="1318568400"/>
    <b v="0"/>
    <b v="0"/>
    <s v="technology/web"/>
    <n v="35"/>
    <x v="2"/>
    <s v="web"/>
  </r>
  <r>
    <n v="747"/>
    <s v="Greer and Sons"/>
    <s v="Secured clear-thinking intranet"/>
    <n v="4900"/>
    <n v="11214"/>
    <n v="229"/>
    <x v="1"/>
    <n v="280"/>
    <x v="1"/>
    <s v="USD"/>
    <n v="1283403600"/>
    <n v="1284354000"/>
    <b v="0"/>
    <b v="0"/>
    <s v="theater/plays"/>
    <n v="40.049999999999997"/>
    <x v="3"/>
    <s v="plays"/>
  </r>
  <r>
    <n v="748"/>
    <s v="Martinez PLC"/>
    <s v="Cloned actuating architecture"/>
    <n v="194900"/>
    <n v="68137"/>
    <n v="35"/>
    <x v="3"/>
    <n v="614"/>
    <x v="1"/>
    <s v="USD"/>
    <n v="1267423200"/>
    <n v="1269579600"/>
    <b v="0"/>
    <b v="1"/>
    <s v="film &amp; video/animation"/>
    <n v="110.97231270358306"/>
    <x v="4"/>
    <s v="animation"/>
  </r>
  <r>
    <n v="749"/>
    <s v="Hunter-Logan"/>
    <s v="Down-sized needs-based task-force"/>
    <n v="8600"/>
    <n v="13527"/>
    <n v="157"/>
    <x v="1"/>
    <n v="366"/>
    <x v="6"/>
    <s v="EUR"/>
    <n v="1412744400"/>
    <n v="1413781200"/>
    <b v="0"/>
    <b v="1"/>
    <s v="technology/wearables"/>
    <n v="36.959016393442624"/>
    <x v="2"/>
    <s v="wearables"/>
  </r>
  <r>
    <n v="750"/>
    <s v="Ramos and Sons"/>
    <s v="Extended responsive Internet solution"/>
    <n v="100"/>
    <n v="1"/>
    <n v="1"/>
    <x v="0"/>
    <n v="1"/>
    <x v="4"/>
    <s v="GBP"/>
    <n v="1277960400"/>
    <n v="1280120400"/>
    <b v="0"/>
    <b v="0"/>
    <s v="music/electric music"/>
    <n v="1"/>
    <x v="1"/>
    <s v="electric music"/>
  </r>
  <r>
    <n v="751"/>
    <s v="Lane-Barber"/>
    <s v="Universal value-added moderator"/>
    <n v="3600"/>
    <n v="8363"/>
    <n v="232"/>
    <x v="1"/>
    <n v="270"/>
    <x v="1"/>
    <s v="USD"/>
    <n v="1458190800"/>
    <n v="1459486800"/>
    <b v="1"/>
    <b v="1"/>
    <s v="publishing/nonfiction"/>
    <n v="30.974074074074075"/>
    <x v="5"/>
    <s v="nonfiction"/>
  </r>
  <r>
    <n v="752"/>
    <s v="Lowery Group"/>
    <s v="Sharable motivating emulation"/>
    <n v="5800"/>
    <n v="5362"/>
    <n v="92"/>
    <x v="3"/>
    <n v="114"/>
    <x v="1"/>
    <s v="USD"/>
    <n v="1280984400"/>
    <n v="1282539600"/>
    <b v="0"/>
    <b v="1"/>
    <s v="theater/plays"/>
    <n v="47.035087719298247"/>
    <x v="3"/>
    <s v="plays"/>
  </r>
  <r>
    <n v="753"/>
    <s v="Guerrero-Griffin"/>
    <s v="Networked web-enabled product"/>
    <n v="4700"/>
    <n v="12065"/>
    <n v="257"/>
    <x v="1"/>
    <n v="137"/>
    <x v="1"/>
    <s v="USD"/>
    <n v="1274590800"/>
    <n v="1275886800"/>
    <b v="0"/>
    <b v="0"/>
    <s v="photography/photography books"/>
    <n v="88.065693430656935"/>
    <x v="7"/>
    <s v="photography books"/>
  </r>
  <r>
    <n v="754"/>
    <s v="Perez, Reed and Lee"/>
    <s v="Advanced dedicated encoding"/>
    <n v="70400"/>
    <n v="118603"/>
    <n v="168"/>
    <x v="1"/>
    <n v="3205"/>
    <x v="1"/>
    <s v="USD"/>
    <n v="1351400400"/>
    <n v="1355983200"/>
    <b v="0"/>
    <b v="0"/>
    <s v="theater/plays"/>
    <n v="37.005616224648989"/>
    <x v="3"/>
    <s v="plays"/>
  </r>
  <r>
    <n v="755"/>
    <s v="Chen, Pollard and Clarke"/>
    <s v="Stand-alone multi-state project"/>
    <n v="4500"/>
    <n v="7496"/>
    <n v="167"/>
    <x v="1"/>
    <n v="288"/>
    <x v="3"/>
    <s v="DKK"/>
    <n v="1514354400"/>
    <n v="1515391200"/>
    <b v="0"/>
    <b v="1"/>
    <s v="theater/plays"/>
    <n v="26.027777777777779"/>
    <x v="3"/>
    <s v="plays"/>
  </r>
  <r>
    <n v="756"/>
    <s v="Serrano, Gallagher and Griffith"/>
    <s v="Customizable bi-directional monitoring"/>
    <n v="1300"/>
    <n v="10037"/>
    <n v="772"/>
    <x v="1"/>
    <n v="148"/>
    <x v="1"/>
    <s v="USD"/>
    <n v="1421733600"/>
    <n v="1422252000"/>
    <b v="0"/>
    <b v="0"/>
    <s v="theater/plays"/>
    <n v="67.817567567567565"/>
    <x v="3"/>
    <s v="plays"/>
  </r>
  <r>
    <n v="757"/>
    <s v="Callahan-Gilbert"/>
    <s v="Profit-focused motivating function"/>
    <n v="1400"/>
    <n v="5696"/>
    <n v="407"/>
    <x v="1"/>
    <n v="114"/>
    <x v="1"/>
    <s v="USD"/>
    <n v="1305176400"/>
    <n v="1305522000"/>
    <b v="0"/>
    <b v="0"/>
    <s v="film &amp; video/drama"/>
    <n v="49.964912280701753"/>
    <x v="4"/>
    <s v="drama"/>
  </r>
  <r>
    <n v="758"/>
    <s v="Logan-Miranda"/>
    <s v="Proactive systemic firmware"/>
    <n v="29600"/>
    <n v="167005"/>
    <n v="564"/>
    <x v="1"/>
    <n v="1518"/>
    <x v="0"/>
    <s v="CAD"/>
    <n v="1414126800"/>
    <n v="1414904400"/>
    <b v="0"/>
    <b v="0"/>
    <s v="music/rock"/>
    <n v="110.01646903820817"/>
    <x v="1"/>
    <s v="rock"/>
  </r>
  <r>
    <n v="759"/>
    <s v="Rodriguez PLC"/>
    <s v="Grass-roots upward-trending installation"/>
    <n v="167500"/>
    <n v="114615"/>
    <n v="68"/>
    <x v="0"/>
    <n v="1274"/>
    <x v="1"/>
    <s v="USD"/>
    <n v="1517810400"/>
    <n v="1520402400"/>
    <b v="0"/>
    <b v="0"/>
    <s v="music/electric music"/>
    <n v="89.964678178963894"/>
    <x v="1"/>
    <s v="electric music"/>
  </r>
  <r>
    <n v="760"/>
    <s v="Smith-Kennedy"/>
    <s v="Virtual heuristic hub"/>
    <n v="48300"/>
    <n v="16592"/>
    <n v="34"/>
    <x v="0"/>
    <n v="210"/>
    <x v="6"/>
    <s v="EUR"/>
    <n v="1564635600"/>
    <n v="1567141200"/>
    <b v="0"/>
    <b v="1"/>
    <s v="games/video games"/>
    <n v="79.009523809523813"/>
    <x v="6"/>
    <s v="video games"/>
  </r>
  <r>
    <n v="761"/>
    <s v="Mitchell-Lee"/>
    <s v="Customizable leadingedge model"/>
    <n v="2200"/>
    <n v="14420"/>
    <n v="655"/>
    <x v="1"/>
    <n v="166"/>
    <x v="1"/>
    <s v="USD"/>
    <n v="1500699600"/>
    <n v="1501131600"/>
    <b v="0"/>
    <b v="0"/>
    <s v="music/rock"/>
    <n v="86.867469879518069"/>
    <x v="1"/>
    <s v="rock"/>
  </r>
  <r>
    <n v="762"/>
    <s v="Davis Ltd"/>
    <s v="Upgradable uniform service-desk"/>
    <n v="3500"/>
    <n v="6204"/>
    <n v="177"/>
    <x v="1"/>
    <n v="100"/>
    <x v="2"/>
    <s v="AUD"/>
    <n v="1354082400"/>
    <n v="1355032800"/>
    <b v="0"/>
    <b v="0"/>
    <s v="music/jazz"/>
    <n v="62.04"/>
    <x v="1"/>
    <s v="jazz"/>
  </r>
  <r>
    <n v="763"/>
    <s v="Rowland PLC"/>
    <s v="Inverse client-driven product"/>
    <n v="5600"/>
    <n v="6338"/>
    <n v="113"/>
    <x v="1"/>
    <n v="235"/>
    <x v="1"/>
    <s v="USD"/>
    <n v="1336453200"/>
    <n v="1339477200"/>
    <b v="0"/>
    <b v="1"/>
    <s v="theater/plays"/>
    <n v="26.970212765957445"/>
    <x v="3"/>
    <s v="plays"/>
  </r>
  <r>
    <n v="764"/>
    <s v="Shaffer-Mason"/>
    <s v="Managed bandwidth-monitored system engine"/>
    <n v="1100"/>
    <n v="8010"/>
    <n v="728"/>
    <x v="1"/>
    <n v="148"/>
    <x v="1"/>
    <s v="USD"/>
    <n v="1305262800"/>
    <n v="1305954000"/>
    <b v="0"/>
    <b v="0"/>
    <s v="music/rock"/>
    <n v="54.121621621621621"/>
    <x v="1"/>
    <s v="rock"/>
  </r>
  <r>
    <n v="765"/>
    <s v="Matthews LLC"/>
    <s v="Advanced transitional help-desk"/>
    <n v="3900"/>
    <n v="8125"/>
    <n v="208"/>
    <x v="1"/>
    <n v="198"/>
    <x v="1"/>
    <s v="USD"/>
    <n v="1492232400"/>
    <n v="1494392400"/>
    <b v="1"/>
    <b v="1"/>
    <s v="music/indie rock"/>
    <n v="41.035353535353536"/>
    <x v="1"/>
    <s v="indie rock"/>
  </r>
  <r>
    <n v="766"/>
    <s v="Montgomery-Castro"/>
    <s v="De-engineered disintermediate encryption"/>
    <n v="43800"/>
    <n v="13653"/>
    <n v="31"/>
    <x v="0"/>
    <n v="248"/>
    <x v="2"/>
    <s v="AUD"/>
    <n v="1537333200"/>
    <n v="1537419600"/>
    <b v="0"/>
    <b v="0"/>
    <s v="film &amp; video/science fiction"/>
    <n v="55.052419354838712"/>
    <x v="4"/>
    <s v="science fiction"/>
  </r>
  <r>
    <n v="767"/>
    <s v="Hale, Pearson and Jenkins"/>
    <s v="Upgradable attitude-oriented project"/>
    <n v="97200"/>
    <n v="55372"/>
    <n v="57"/>
    <x v="0"/>
    <n v="513"/>
    <x v="1"/>
    <s v="USD"/>
    <n v="1444107600"/>
    <n v="1447999200"/>
    <b v="0"/>
    <b v="0"/>
    <s v="publishing/translations"/>
    <n v="107.93762183235867"/>
    <x v="5"/>
    <s v="translations"/>
  </r>
  <r>
    <n v="768"/>
    <s v="Ramirez-Calderon"/>
    <s v="Fundamental zero tolerance alliance"/>
    <n v="4800"/>
    <n v="11088"/>
    <n v="231"/>
    <x v="1"/>
    <n v="150"/>
    <x v="1"/>
    <s v="USD"/>
    <n v="1386741600"/>
    <n v="1388037600"/>
    <b v="0"/>
    <b v="0"/>
    <s v="theater/plays"/>
    <n v="73.92"/>
    <x v="3"/>
    <s v="plays"/>
  </r>
  <r>
    <n v="769"/>
    <s v="Johnson-Morales"/>
    <s v="Devolved 24hour forecast"/>
    <n v="125600"/>
    <n v="109106"/>
    <n v="87"/>
    <x v="0"/>
    <n v="3410"/>
    <x v="1"/>
    <s v="USD"/>
    <n v="1376542800"/>
    <n v="1378789200"/>
    <b v="0"/>
    <b v="0"/>
    <s v="games/video games"/>
    <n v="31.995894428152493"/>
    <x v="6"/>
    <s v="video games"/>
  </r>
  <r>
    <n v="770"/>
    <s v="Mathis-Rodriguez"/>
    <s v="User-centric attitude-oriented intranet"/>
    <n v="4300"/>
    <n v="11642"/>
    <n v="271"/>
    <x v="1"/>
    <n v="216"/>
    <x v="6"/>
    <s v="EUR"/>
    <n v="1397451600"/>
    <n v="1398056400"/>
    <b v="0"/>
    <b v="1"/>
    <s v="theater/plays"/>
    <n v="53.898148148148145"/>
    <x v="3"/>
    <s v="plays"/>
  </r>
  <r>
    <n v="771"/>
    <s v="Smith, Mack and Williams"/>
    <s v="Self-enabling 5thgeneration paradigm"/>
    <n v="5600"/>
    <n v="2769"/>
    <n v="49"/>
    <x v="3"/>
    <n v="26"/>
    <x v="1"/>
    <s v="USD"/>
    <n v="1548482400"/>
    <n v="1550815200"/>
    <b v="0"/>
    <b v="0"/>
    <s v="theater/plays"/>
    <n v="106.5"/>
    <x v="3"/>
    <s v="plays"/>
  </r>
  <r>
    <n v="772"/>
    <s v="Johnson-Pace"/>
    <s v="Persistent 3rdgeneration moratorium"/>
    <n v="149600"/>
    <n v="169586"/>
    <n v="113"/>
    <x v="1"/>
    <n v="5139"/>
    <x v="1"/>
    <s v="USD"/>
    <n v="1549692000"/>
    <n v="1550037600"/>
    <b v="0"/>
    <b v="0"/>
    <s v="music/indie rock"/>
    <n v="32.999805409612762"/>
    <x v="1"/>
    <s v="indie rock"/>
  </r>
  <r>
    <n v="773"/>
    <s v="Meza, Kirby and Patel"/>
    <s v="Cross-platform empowering project"/>
    <n v="53100"/>
    <n v="101185"/>
    <n v="191"/>
    <x v="1"/>
    <n v="2353"/>
    <x v="1"/>
    <s v="USD"/>
    <n v="1492059600"/>
    <n v="1492923600"/>
    <b v="0"/>
    <b v="0"/>
    <s v="theater/plays"/>
    <n v="43.00254993625159"/>
    <x v="3"/>
    <s v="plays"/>
  </r>
  <r>
    <n v="774"/>
    <s v="Gonzalez-Snow"/>
    <s v="Polarized user-facing interface"/>
    <n v="5000"/>
    <n v="6775"/>
    <n v="136"/>
    <x v="1"/>
    <n v="78"/>
    <x v="6"/>
    <s v="EUR"/>
    <n v="1463979600"/>
    <n v="1467522000"/>
    <b v="0"/>
    <b v="0"/>
    <s v="technology/web"/>
    <n v="86.858974358974365"/>
    <x v="2"/>
    <s v="web"/>
  </r>
  <r>
    <n v="775"/>
    <s v="Murphy LLC"/>
    <s v="Customer-focused non-volatile framework"/>
    <n v="9400"/>
    <n v="968"/>
    <n v="10"/>
    <x v="0"/>
    <n v="10"/>
    <x v="1"/>
    <s v="USD"/>
    <n v="1415253600"/>
    <n v="1416117600"/>
    <b v="0"/>
    <b v="0"/>
    <s v="music/rock"/>
    <n v="96.8"/>
    <x v="1"/>
    <s v="rock"/>
  </r>
  <r>
    <n v="776"/>
    <s v="Taylor-Rowe"/>
    <s v="Synchronized multimedia frame"/>
    <n v="110800"/>
    <n v="72623"/>
    <n v="66"/>
    <x v="0"/>
    <n v="2201"/>
    <x v="1"/>
    <s v="USD"/>
    <n v="1562216400"/>
    <n v="1563771600"/>
    <b v="0"/>
    <b v="0"/>
    <s v="theater/plays"/>
    <n v="32.995456610631528"/>
    <x v="3"/>
    <s v="plays"/>
  </r>
  <r>
    <n v="777"/>
    <s v="Henderson Ltd"/>
    <s v="Open-architected stable algorithm"/>
    <n v="93800"/>
    <n v="45987"/>
    <n v="49"/>
    <x v="0"/>
    <n v="676"/>
    <x v="1"/>
    <s v="USD"/>
    <n v="1316754000"/>
    <n v="1319259600"/>
    <b v="0"/>
    <b v="0"/>
    <s v="theater/plays"/>
    <n v="68.028106508875737"/>
    <x v="3"/>
    <s v="plays"/>
  </r>
  <r>
    <n v="778"/>
    <s v="Moss-Guzman"/>
    <s v="Cross-platform optimizing website"/>
    <n v="1300"/>
    <n v="10243"/>
    <n v="788"/>
    <x v="1"/>
    <n v="174"/>
    <x v="5"/>
    <s v="CHF"/>
    <n v="1313211600"/>
    <n v="1313643600"/>
    <b v="0"/>
    <b v="0"/>
    <s v="film &amp; video/animation"/>
    <n v="58.867816091954026"/>
    <x v="4"/>
    <s v="animation"/>
  </r>
  <r>
    <n v="779"/>
    <s v="Webb Group"/>
    <s v="Public-key actuating projection"/>
    <n v="108700"/>
    <n v="87293"/>
    <n v="80"/>
    <x v="0"/>
    <n v="831"/>
    <x v="1"/>
    <s v="USD"/>
    <n v="1439528400"/>
    <n v="1440306000"/>
    <b v="0"/>
    <b v="1"/>
    <s v="theater/plays"/>
    <n v="105.04572803850782"/>
    <x v="3"/>
    <s v="plays"/>
  </r>
  <r>
    <n v="780"/>
    <s v="Brooks-Rodriguez"/>
    <s v="Implemented intangible instruction set"/>
    <n v="5100"/>
    <n v="5421"/>
    <n v="106"/>
    <x v="1"/>
    <n v="164"/>
    <x v="1"/>
    <s v="USD"/>
    <n v="1469163600"/>
    <n v="1470805200"/>
    <b v="0"/>
    <b v="1"/>
    <s v="film &amp; video/drama"/>
    <n v="33.054878048780488"/>
    <x v="4"/>
    <s v="drama"/>
  </r>
  <r>
    <n v="781"/>
    <s v="Thomas Ltd"/>
    <s v="Cross-group interactive architecture"/>
    <n v="8700"/>
    <n v="4414"/>
    <n v="51"/>
    <x v="3"/>
    <n v="56"/>
    <x v="5"/>
    <s v="CHF"/>
    <n v="1288501200"/>
    <n v="1292911200"/>
    <b v="0"/>
    <b v="0"/>
    <s v="theater/plays"/>
    <n v="78.821428571428569"/>
    <x v="3"/>
    <s v="plays"/>
  </r>
  <r>
    <n v="782"/>
    <s v="Williams and Sons"/>
    <s v="Centralized asymmetric framework"/>
    <n v="5100"/>
    <n v="10981"/>
    <n v="215"/>
    <x v="1"/>
    <n v="161"/>
    <x v="1"/>
    <s v="USD"/>
    <n v="1298959200"/>
    <n v="1301374800"/>
    <b v="0"/>
    <b v="1"/>
    <s v="film &amp; video/animation"/>
    <n v="68.204968944099377"/>
    <x v="4"/>
    <s v="animation"/>
  </r>
  <r>
    <n v="783"/>
    <s v="Vega, Chan and Carney"/>
    <s v="Down-sized systematic utilization"/>
    <n v="7400"/>
    <n v="10451"/>
    <n v="141"/>
    <x v="1"/>
    <n v="138"/>
    <x v="1"/>
    <s v="USD"/>
    <n v="1387260000"/>
    <n v="1387864800"/>
    <b v="0"/>
    <b v="0"/>
    <s v="music/rock"/>
    <n v="75.731884057971016"/>
    <x v="1"/>
    <s v="rock"/>
  </r>
  <r>
    <n v="784"/>
    <s v="Byrd Group"/>
    <s v="Profound fault-tolerant model"/>
    <n v="88900"/>
    <n v="102535"/>
    <n v="115"/>
    <x v="1"/>
    <n v="3308"/>
    <x v="1"/>
    <s v="USD"/>
    <n v="1457244000"/>
    <n v="1458190800"/>
    <b v="0"/>
    <b v="0"/>
    <s v="technology/web"/>
    <n v="30.996070133010882"/>
    <x v="2"/>
    <s v="web"/>
  </r>
  <r>
    <n v="785"/>
    <s v="Peterson, Fletcher and Sanchez"/>
    <s v="Multi-channeled bi-directional moratorium"/>
    <n v="6700"/>
    <n v="12939"/>
    <n v="193"/>
    <x v="1"/>
    <n v="127"/>
    <x v="2"/>
    <s v="AUD"/>
    <n v="1556341200"/>
    <n v="1559278800"/>
    <b v="0"/>
    <b v="1"/>
    <s v="film &amp; video/animation"/>
    <n v="101.88188976377953"/>
    <x v="4"/>
    <s v="animation"/>
  </r>
  <r>
    <n v="786"/>
    <s v="Smith-Brown"/>
    <s v="Object-based content-based ability"/>
    <n v="1500"/>
    <n v="10946"/>
    <n v="730"/>
    <x v="1"/>
    <n v="207"/>
    <x v="6"/>
    <s v="EUR"/>
    <n v="1522126800"/>
    <n v="1522731600"/>
    <b v="0"/>
    <b v="1"/>
    <s v="music/jazz"/>
    <n v="52.879227053140099"/>
    <x v="1"/>
    <s v="jazz"/>
  </r>
  <r>
    <n v="787"/>
    <s v="Vance-Glover"/>
    <s v="Progressive coherent secured line"/>
    <n v="61200"/>
    <n v="60994"/>
    <n v="100"/>
    <x v="0"/>
    <n v="859"/>
    <x v="0"/>
    <s v="CAD"/>
    <n v="1305954000"/>
    <n v="1306731600"/>
    <b v="0"/>
    <b v="0"/>
    <s v="music/rock"/>
    <n v="71.005820721769496"/>
    <x v="1"/>
    <s v="rock"/>
  </r>
  <r>
    <n v="788"/>
    <s v="Joyce PLC"/>
    <s v="Synchronized directional capability"/>
    <n v="3600"/>
    <n v="3174"/>
    <n v="88"/>
    <x v="2"/>
    <n v="31"/>
    <x v="1"/>
    <s v="USD"/>
    <n v="1350709200"/>
    <n v="1352527200"/>
    <b v="0"/>
    <b v="0"/>
    <s v="film &amp; video/animation"/>
    <n v="102.38709677419355"/>
    <x v="4"/>
    <s v="animation"/>
  </r>
  <r>
    <n v="789"/>
    <s v="Kennedy-Miller"/>
    <s v="Cross-platform composite migration"/>
    <n v="9000"/>
    <n v="3351"/>
    <n v="37"/>
    <x v="0"/>
    <n v="45"/>
    <x v="1"/>
    <s v="USD"/>
    <n v="1401166800"/>
    <n v="1404363600"/>
    <b v="0"/>
    <b v="0"/>
    <s v="theater/plays"/>
    <n v="74.466666666666669"/>
    <x v="3"/>
    <s v="plays"/>
  </r>
  <r>
    <n v="790"/>
    <s v="White-Obrien"/>
    <s v="Operative local pricing structure"/>
    <n v="185900"/>
    <n v="56774"/>
    <n v="31"/>
    <x v="3"/>
    <n v="1113"/>
    <x v="1"/>
    <s v="USD"/>
    <n v="1266127200"/>
    <n v="1266645600"/>
    <b v="0"/>
    <b v="0"/>
    <s v="theater/plays"/>
    <n v="51.009883198562441"/>
    <x v="3"/>
    <s v="plays"/>
  </r>
  <r>
    <n v="791"/>
    <s v="Stafford, Hess and Raymond"/>
    <s v="Optional web-enabled extranet"/>
    <n v="2100"/>
    <n v="540"/>
    <n v="26"/>
    <x v="0"/>
    <n v="6"/>
    <x v="1"/>
    <s v="USD"/>
    <n v="1481436000"/>
    <n v="1482818400"/>
    <b v="0"/>
    <b v="0"/>
    <s v="food/food trucks"/>
    <n v="90"/>
    <x v="0"/>
    <s v="food trucks"/>
  </r>
  <r>
    <n v="792"/>
    <s v="Jordan, Schneider and Hall"/>
    <s v="Reduced 6thgeneration intranet"/>
    <n v="2000"/>
    <n v="680"/>
    <n v="34"/>
    <x v="0"/>
    <n v="7"/>
    <x v="1"/>
    <s v="USD"/>
    <n v="1372222800"/>
    <n v="1374642000"/>
    <b v="0"/>
    <b v="1"/>
    <s v="theater/plays"/>
    <n v="97.142857142857139"/>
    <x v="3"/>
    <s v="plays"/>
  </r>
  <r>
    <n v="793"/>
    <s v="Rodriguez, Cox and Rodriguez"/>
    <s v="Networked disintermediate leverage"/>
    <n v="1100"/>
    <n v="13045"/>
    <n v="1186"/>
    <x v="1"/>
    <n v="181"/>
    <x v="5"/>
    <s v="CHF"/>
    <n v="1372136400"/>
    <n v="1372482000"/>
    <b v="0"/>
    <b v="0"/>
    <s v="publishing/nonfiction"/>
    <n v="72.071823204419886"/>
    <x v="5"/>
    <s v="nonfiction"/>
  </r>
  <r>
    <n v="794"/>
    <s v="Welch Inc"/>
    <s v="Optional optimal website"/>
    <n v="6600"/>
    <n v="8276"/>
    <n v="125"/>
    <x v="1"/>
    <n v="110"/>
    <x v="1"/>
    <s v="USD"/>
    <n v="1513922400"/>
    <n v="1514959200"/>
    <b v="0"/>
    <b v="0"/>
    <s v="music/rock"/>
    <n v="75.236363636363635"/>
    <x v="1"/>
    <s v="rock"/>
  </r>
  <r>
    <n v="795"/>
    <s v="Vasquez Inc"/>
    <s v="Stand-alone asynchronous functionalities"/>
    <n v="7100"/>
    <n v="1022"/>
    <n v="14"/>
    <x v="0"/>
    <n v="31"/>
    <x v="1"/>
    <s v="USD"/>
    <n v="1477976400"/>
    <n v="1478235600"/>
    <b v="0"/>
    <b v="0"/>
    <s v="film &amp; video/drama"/>
    <n v="32.967741935483872"/>
    <x v="4"/>
    <s v="drama"/>
  </r>
  <r>
    <n v="796"/>
    <s v="Freeman-Ferguson"/>
    <s v="Profound full-range open system"/>
    <n v="7800"/>
    <n v="4275"/>
    <n v="55"/>
    <x v="0"/>
    <n v="78"/>
    <x v="1"/>
    <s v="USD"/>
    <n v="1407474000"/>
    <n v="1408078800"/>
    <b v="0"/>
    <b v="1"/>
    <s v="games/mobile games"/>
    <n v="54.807692307692307"/>
    <x v="6"/>
    <s v="mobile games"/>
  </r>
  <r>
    <n v="797"/>
    <s v="Houston, Moore and Rogers"/>
    <s v="Optional tangible utilization"/>
    <n v="7600"/>
    <n v="8332"/>
    <n v="110"/>
    <x v="1"/>
    <n v="185"/>
    <x v="1"/>
    <s v="USD"/>
    <n v="1546149600"/>
    <n v="1548136800"/>
    <b v="0"/>
    <b v="0"/>
    <s v="technology/web"/>
    <n v="45.037837837837834"/>
    <x v="2"/>
    <s v="web"/>
  </r>
  <r>
    <n v="798"/>
    <s v="Small-Fuentes"/>
    <s v="Seamless maximized product"/>
    <n v="3400"/>
    <n v="6408"/>
    <n v="188"/>
    <x v="1"/>
    <n v="121"/>
    <x v="1"/>
    <s v="USD"/>
    <n v="1338440400"/>
    <n v="1340859600"/>
    <b v="0"/>
    <b v="1"/>
    <s v="theater/plays"/>
    <n v="52.958677685950413"/>
    <x v="3"/>
    <s v="plays"/>
  </r>
  <r>
    <n v="799"/>
    <s v="Reid-Day"/>
    <s v="Devolved tertiary time-frame"/>
    <n v="84500"/>
    <n v="73522"/>
    <n v="87"/>
    <x v="0"/>
    <n v="1225"/>
    <x v="4"/>
    <s v="GBP"/>
    <n v="1454133600"/>
    <n v="1454479200"/>
    <b v="0"/>
    <b v="0"/>
    <s v="theater/plays"/>
    <n v="60.017959183673469"/>
    <x v="3"/>
    <s v="plays"/>
  </r>
  <r>
    <n v="800"/>
    <s v="Wallace LLC"/>
    <s v="Centralized regional function"/>
    <n v="100"/>
    <n v="1"/>
    <n v="1"/>
    <x v="0"/>
    <n v="1"/>
    <x v="5"/>
    <s v="CHF"/>
    <n v="1434085200"/>
    <n v="1434430800"/>
    <b v="0"/>
    <b v="0"/>
    <s v="music/rock"/>
    <n v="1"/>
    <x v="1"/>
    <s v="rock"/>
  </r>
  <r>
    <n v="801"/>
    <s v="Olson-Bishop"/>
    <s v="User-friendly high-level initiative"/>
    <n v="2300"/>
    <n v="4667"/>
    <n v="203"/>
    <x v="1"/>
    <n v="106"/>
    <x v="1"/>
    <s v="USD"/>
    <n v="1577772000"/>
    <n v="1579672800"/>
    <b v="0"/>
    <b v="1"/>
    <s v="photography/photography books"/>
    <n v="44.028301886792455"/>
    <x v="7"/>
    <s v="photography books"/>
  </r>
  <r>
    <n v="802"/>
    <s v="Rodriguez, Anderson and Porter"/>
    <s v="Reverse-engineered zero-defect infrastructure"/>
    <n v="6200"/>
    <n v="12216"/>
    <n v="197"/>
    <x v="1"/>
    <n v="142"/>
    <x v="1"/>
    <s v="USD"/>
    <n v="1562216400"/>
    <n v="1562389200"/>
    <b v="0"/>
    <b v="0"/>
    <s v="photography/photography books"/>
    <n v="86.028169014084511"/>
    <x v="7"/>
    <s v="photography books"/>
  </r>
  <r>
    <n v="803"/>
    <s v="Perez, Brown and Meyers"/>
    <s v="Stand-alone background customer loyalty"/>
    <n v="6100"/>
    <n v="6527"/>
    <n v="107"/>
    <x v="1"/>
    <n v="233"/>
    <x v="1"/>
    <s v="USD"/>
    <n v="1548568800"/>
    <n v="1551506400"/>
    <b v="0"/>
    <b v="0"/>
    <s v="theater/plays"/>
    <n v="28.012875536480685"/>
    <x v="3"/>
    <s v="plays"/>
  </r>
  <r>
    <n v="804"/>
    <s v="English-Mccullough"/>
    <s v="Business-focused discrete software"/>
    <n v="2600"/>
    <n v="6987"/>
    <n v="269"/>
    <x v="1"/>
    <n v="218"/>
    <x v="1"/>
    <s v="USD"/>
    <n v="1514872800"/>
    <n v="1516600800"/>
    <b v="0"/>
    <b v="0"/>
    <s v="music/rock"/>
    <n v="32.050458715596328"/>
    <x v="1"/>
    <s v="rock"/>
  </r>
  <r>
    <n v="805"/>
    <s v="Smith-Nguyen"/>
    <s v="Advanced intermediate Graphic Interface"/>
    <n v="9700"/>
    <n v="4932"/>
    <n v="51"/>
    <x v="0"/>
    <n v="67"/>
    <x v="2"/>
    <s v="AUD"/>
    <n v="1416031200"/>
    <n v="1420437600"/>
    <b v="0"/>
    <b v="0"/>
    <s v="film &amp; video/documentary"/>
    <n v="73.611940298507463"/>
    <x v="4"/>
    <s v="documentary"/>
  </r>
  <r>
    <n v="806"/>
    <s v="Harmon-Madden"/>
    <s v="Adaptive holistic hub"/>
    <n v="700"/>
    <n v="8262"/>
    <n v="1180"/>
    <x v="1"/>
    <n v="76"/>
    <x v="1"/>
    <s v="USD"/>
    <n v="1330927200"/>
    <n v="1332997200"/>
    <b v="0"/>
    <b v="1"/>
    <s v="film &amp; video/drama"/>
    <n v="108.71052631578948"/>
    <x v="4"/>
    <s v="drama"/>
  </r>
  <r>
    <n v="807"/>
    <s v="Walker-Taylor"/>
    <s v="Automated uniform concept"/>
    <n v="700"/>
    <n v="1848"/>
    <n v="264"/>
    <x v="1"/>
    <n v="43"/>
    <x v="1"/>
    <s v="USD"/>
    <n v="1571115600"/>
    <n v="1574920800"/>
    <b v="0"/>
    <b v="1"/>
    <s v="theater/plays"/>
    <n v="42.97674418604651"/>
    <x v="3"/>
    <s v="plays"/>
  </r>
  <r>
    <n v="808"/>
    <s v="Harris, Medina and Mitchell"/>
    <s v="Enhanced regional flexibility"/>
    <n v="5200"/>
    <n v="1583"/>
    <n v="30"/>
    <x v="0"/>
    <n v="19"/>
    <x v="1"/>
    <s v="USD"/>
    <n v="1463461200"/>
    <n v="1464930000"/>
    <b v="0"/>
    <b v="0"/>
    <s v="food/food trucks"/>
    <n v="83.315789473684205"/>
    <x v="0"/>
    <s v="food trucks"/>
  </r>
  <r>
    <n v="809"/>
    <s v="Williams and Sons"/>
    <s v="Public-key bottom-line algorithm"/>
    <n v="140800"/>
    <n v="88536"/>
    <n v="63"/>
    <x v="0"/>
    <n v="2108"/>
    <x v="5"/>
    <s v="CHF"/>
    <n v="1344920400"/>
    <n v="1345006800"/>
    <b v="0"/>
    <b v="0"/>
    <s v="film &amp; video/documentary"/>
    <n v="42"/>
    <x v="4"/>
    <s v="documentary"/>
  </r>
  <r>
    <n v="810"/>
    <s v="Ball-Fisher"/>
    <s v="Multi-layered intangible instruction set"/>
    <n v="6400"/>
    <n v="12360"/>
    <n v="193"/>
    <x v="1"/>
    <n v="221"/>
    <x v="1"/>
    <s v="USD"/>
    <n v="1511848800"/>
    <n v="1512712800"/>
    <b v="0"/>
    <b v="1"/>
    <s v="theater/plays"/>
    <n v="55.927601809954751"/>
    <x v="3"/>
    <s v="plays"/>
  </r>
  <r>
    <n v="811"/>
    <s v="Page, Holt and Mack"/>
    <s v="Fundamental methodical emulation"/>
    <n v="92500"/>
    <n v="71320"/>
    <n v="77"/>
    <x v="0"/>
    <n v="679"/>
    <x v="1"/>
    <s v="USD"/>
    <n v="1452319200"/>
    <n v="1452492000"/>
    <b v="0"/>
    <b v="1"/>
    <s v="games/video games"/>
    <n v="105.03681885125184"/>
    <x v="6"/>
    <s v="video games"/>
  </r>
  <r>
    <n v="812"/>
    <s v="Landry Group"/>
    <s v="Expanded value-added hardware"/>
    <n v="59700"/>
    <n v="134640"/>
    <n v="226"/>
    <x v="1"/>
    <n v="2805"/>
    <x v="0"/>
    <s v="CAD"/>
    <n v="1523854800"/>
    <n v="1524286800"/>
    <b v="0"/>
    <b v="0"/>
    <s v="publishing/nonfiction"/>
    <n v="48"/>
    <x v="5"/>
    <s v="nonfiction"/>
  </r>
  <r>
    <n v="813"/>
    <s v="Buckley Group"/>
    <s v="Diverse high-level attitude"/>
    <n v="3200"/>
    <n v="7661"/>
    <n v="239"/>
    <x v="1"/>
    <n v="68"/>
    <x v="1"/>
    <s v="USD"/>
    <n v="1346043600"/>
    <n v="1346907600"/>
    <b v="0"/>
    <b v="0"/>
    <s v="games/video games"/>
    <n v="112.66176470588235"/>
    <x v="6"/>
    <s v="video games"/>
  </r>
  <r>
    <n v="814"/>
    <s v="Vincent PLC"/>
    <s v="Visionary 24hour analyzer"/>
    <n v="3200"/>
    <n v="2950"/>
    <n v="92"/>
    <x v="0"/>
    <n v="36"/>
    <x v="3"/>
    <s v="DKK"/>
    <n v="1464325200"/>
    <n v="1464498000"/>
    <b v="0"/>
    <b v="1"/>
    <s v="music/rock"/>
    <n v="81.944444444444443"/>
    <x v="1"/>
    <s v="rock"/>
  </r>
  <r>
    <n v="815"/>
    <s v="Watson-Douglas"/>
    <s v="Centralized bandwidth-monitored leverage"/>
    <n v="9000"/>
    <n v="11721"/>
    <n v="130"/>
    <x v="1"/>
    <n v="183"/>
    <x v="0"/>
    <s v="CAD"/>
    <n v="1511935200"/>
    <n v="1514181600"/>
    <b v="0"/>
    <b v="0"/>
    <s v="music/rock"/>
    <n v="64.049180327868854"/>
    <x v="1"/>
    <s v="rock"/>
  </r>
  <r>
    <n v="816"/>
    <s v="Jones, Casey and Jones"/>
    <s v="Ergonomic mission-critical moratorium"/>
    <n v="2300"/>
    <n v="14150"/>
    <n v="615"/>
    <x v="1"/>
    <n v="133"/>
    <x v="1"/>
    <s v="USD"/>
    <n v="1392012000"/>
    <n v="1392184800"/>
    <b v="1"/>
    <b v="1"/>
    <s v="theater/plays"/>
    <n v="106.39097744360902"/>
    <x v="3"/>
    <s v="plays"/>
  </r>
  <r>
    <n v="817"/>
    <s v="Alvarez-Bauer"/>
    <s v="Front-line intermediate moderator"/>
    <n v="51300"/>
    <n v="189192"/>
    <n v="369"/>
    <x v="1"/>
    <n v="2489"/>
    <x v="6"/>
    <s v="EUR"/>
    <n v="1556946000"/>
    <n v="1559365200"/>
    <b v="0"/>
    <b v="1"/>
    <s v="publishing/nonfiction"/>
    <n v="76.011249497790274"/>
    <x v="5"/>
    <s v="nonfiction"/>
  </r>
  <r>
    <n v="818"/>
    <s v="Martinez LLC"/>
    <s v="Automated local secured line"/>
    <n v="700"/>
    <n v="7664"/>
    <n v="1095"/>
    <x v="1"/>
    <n v="69"/>
    <x v="1"/>
    <s v="USD"/>
    <n v="1548050400"/>
    <n v="1549173600"/>
    <b v="0"/>
    <b v="1"/>
    <s v="theater/plays"/>
    <n v="111.07246376811594"/>
    <x v="3"/>
    <s v="plays"/>
  </r>
  <r>
    <n v="819"/>
    <s v="Buck-Khan"/>
    <s v="Integrated bandwidth-monitored alliance"/>
    <n v="8900"/>
    <n v="4509"/>
    <n v="51"/>
    <x v="0"/>
    <n v="47"/>
    <x v="1"/>
    <s v="USD"/>
    <n v="1353736800"/>
    <n v="1355032800"/>
    <b v="1"/>
    <b v="0"/>
    <s v="games/video games"/>
    <n v="95.936170212765958"/>
    <x v="6"/>
    <s v="video games"/>
  </r>
  <r>
    <n v="820"/>
    <s v="Valdez, Williams and Meyer"/>
    <s v="Cross-group heuristic forecast"/>
    <n v="1500"/>
    <n v="12009"/>
    <n v="801"/>
    <x v="1"/>
    <n v="279"/>
    <x v="4"/>
    <s v="GBP"/>
    <n v="1532840400"/>
    <n v="1533963600"/>
    <b v="0"/>
    <b v="1"/>
    <s v="music/rock"/>
    <n v="43.043010752688176"/>
    <x v="1"/>
    <s v="rock"/>
  </r>
  <r>
    <n v="821"/>
    <s v="Alvarez-Andrews"/>
    <s v="Extended impactful secured line"/>
    <n v="4900"/>
    <n v="14273"/>
    <n v="291"/>
    <x v="1"/>
    <n v="210"/>
    <x v="1"/>
    <s v="USD"/>
    <n v="1488261600"/>
    <n v="1489381200"/>
    <b v="0"/>
    <b v="0"/>
    <s v="film &amp; video/documentary"/>
    <n v="67.966666666666669"/>
    <x v="4"/>
    <s v="documentary"/>
  </r>
  <r>
    <n v="822"/>
    <s v="Stewart and Sons"/>
    <s v="Distributed optimizing protocol"/>
    <n v="54000"/>
    <n v="188982"/>
    <n v="350"/>
    <x v="1"/>
    <n v="2100"/>
    <x v="1"/>
    <s v="USD"/>
    <n v="1393567200"/>
    <n v="1395032400"/>
    <b v="0"/>
    <b v="0"/>
    <s v="music/rock"/>
    <n v="89.991428571428571"/>
    <x v="1"/>
    <s v="rock"/>
  </r>
  <r>
    <n v="823"/>
    <s v="Dyer Inc"/>
    <s v="Secured well-modulated system engine"/>
    <n v="4100"/>
    <n v="14640"/>
    <n v="357"/>
    <x v="1"/>
    <n v="252"/>
    <x v="1"/>
    <s v="USD"/>
    <n v="1410325200"/>
    <n v="1412485200"/>
    <b v="1"/>
    <b v="1"/>
    <s v="music/rock"/>
    <n v="58.095238095238095"/>
    <x v="1"/>
    <s v="rock"/>
  </r>
  <r>
    <n v="824"/>
    <s v="Anderson, Williams and Cox"/>
    <s v="Streamlined national benchmark"/>
    <n v="85000"/>
    <n v="107516"/>
    <n v="126"/>
    <x v="1"/>
    <n v="1280"/>
    <x v="1"/>
    <s v="USD"/>
    <n v="1276923600"/>
    <n v="1279688400"/>
    <b v="0"/>
    <b v="1"/>
    <s v="publishing/nonfiction"/>
    <n v="83.996875000000003"/>
    <x v="5"/>
    <s v="nonfiction"/>
  </r>
  <r>
    <n v="825"/>
    <s v="Solomon PLC"/>
    <s v="Open-architected 24/7 infrastructure"/>
    <n v="3600"/>
    <n v="13950"/>
    <n v="388"/>
    <x v="1"/>
    <n v="157"/>
    <x v="4"/>
    <s v="GBP"/>
    <n v="1500958800"/>
    <n v="1501995600"/>
    <b v="0"/>
    <b v="0"/>
    <s v="film &amp; video/shorts"/>
    <n v="88.853503184713375"/>
    <x v="4"/>
    <s v="shorts"/>
  </r>
  <r>
    <n v="826"/>
    <s v="Miller-Hubbard"/>
    <s v="Digitized 6thgeneration Local Area Network"/>
    <n v="2800"/>
    <n v="12797"/>
    <n v="457"/>
    <x v="1"/>
    <n v="194"/>
    <x v="1"/>
    <s v="USD"/>
    <n v="1292220000"/>
    <n v="1294639200"/>
    <b v="0"/>
    <b v="1"/>
    <s v="theater/plays"/>
    <n v="65.963917525773198"/>
    <x v="3"/>
    <s v="plays"/>
  </r>
  <r>
    <n v="827"/>
    <s v="Miranda, Martinez and Lowery"/>
    <s v="Innovative actuating artificial intelligence"/>
    <n v="2300"/>
    <n v="6134"/>
    <n v="267"/>
    <x v="1"/>
    <n v="82"/>
    <x v="2"/>
    <s v="AUD"/>
    <n v="1304398800"/>
    <n v="1305435600"/>
    <b v="0"/>
    <b v="1"/>
    <s v="film &amp; video/drama"/>
    <n v="74.804878048780495"/>
    <x v="4"/>
    <s v="drama"/>
  </r>
  <r>
    <n v="828"/>
    <s v="Munoz, Cherry and Bell"/>
    <s v="Cross-platform reciprocal budgetary management"/>
    <n v="7100"/>
    <n v="4899"/>
    <n v="69"/>
    <x v="0"/>
    <n v="70"/>
    <x v="1"/>
    <s v="USD"/>
    <n v="1535432400"/>
    <n v="1537592400"/>
    <b v="0"/>
    <b v="0"/>
    <s v="theater/plays"/>
    <n v="69.98571428571428"/>
    <x v="3"/>
    <s v="plays"/>
  </r>
  <r>
    <n v="829"/>
    <s v="Baker-Higgins"/>
    <s v="Vision-oriented scalable portal"/>
    <n v="9600"/>
    <n v="4929"/>
    <n v="51"/>
    <x v="0"/>
    <n v="154"/>
    <x v="1"/>
    <s v="USD"/>
    <n v="1433826000"/>
    <n v="1435122000"/>
    <b v="0"/>
    <b v="0"/>
    <s v="theater/plays"/>
    <n v="32.006493506493506"/>
    <x v="3"/>
    <s v="plays"/>
  </r>
  <r>
    <n v="830"/>
    <s v="Johnson, Turner and Carroll"/>
    <s v="Persevering zero administration knowledge user"/>
    <n v="121600"/>
    <n v="1424"/>
    <n v="1"/>
    <x v="0"/>
    <n v="22"/>
    <x v="1"/>
    <s v="USD"/>
    <n v="1514959200"/>
    <n v="1520056800"/>
    <b v="0"/>
    <b v="0"/>
    <s v="theater/plays"/>
    <n v="64.727272727272734"/>
    <x v="3"/>
    <s v="plays"/>
  </r>
  <r>
    <n v="831"/>
    <s v="Ward PLC"/>
    <s v="Front-line bottom-line Graphic Interface"/>
    <n v="97100"/>
    <n v="105817"/>
    <n v="109"/>
    <x v="1"/>
    <n v="4233"/>
    <x v="1"/>
    <s v="USD"/>
    <n v="1332738000"/>
    <n v="1335675600"/>
    <b v="0"/>
    <b v="0"/>
    <s v="photography/photography books"/>
    <n v="24.998110087408456"/>
    <x v="7"/>
    <s v="photography books"/>
  </r>
  <r>
    <n v="832"/>
    <s v="Bradley, Beck and Mayo"/>
    <s v="Synergized fault-tolerant hierarchy"/>
    <n v="43200"/>
    <n v="136156"/>
    <n v="315"/>
    <x v="1"/>
    <n v="1297"/>
    <x v="3"/>
    <s v="DKK"/>
    <n v="1445490000"/>
    <n v="1448431200"/>
    <b v="1"/>
    <b v="0"/>
    <s v="publishing/translations"/>
    <n v="104.97764070932922"/>
    <x v="5"/>
    <s v="translations"/>
  </r>
  <r>
    <n v="833"/>
    <s v="Levine, Martin and Hernandez"/>
    <s v="Expanded asynchronous groupware"/>
    <n v="6800"/>
    <n v="10723"/>
    <n v="158"/>
    <x v="1"/>
    <n v="165"/>
    <x v="3"/>
    <s v="DKK"/>
    <n v="1297663200"/>
    <n v="1298613600"/>
    <b v="0"/>
    <b v="0"/>
    <s v="publishing/translations"/>
    <n v="64.987878787878785"/>
    <x v="5"/>
    <s v="translations"/>
  </r>
  <r>
    <n v="834"/>
    <s v="Gallegos, Wagner and Gaines"/>
    <s v="Expanded fault-tolerant emulation"/>
    <n v="7300"/>
    <n v="11228"/>
    <n v="154"/>
    <x v="1"/>
    <n v="119"/>
    <x v="1"/>
    <s v="USD"/>
    <n v="1371963600"/>
    <n v="1372482000"/>
    <b v="0"/>
    <b v="0"/>
    <s v="theater/plays"/>
    <n v="94.352941176470594"/>
    <x v="3"/>
    <s v="plays"/>
  </r>
  <r>
    <n v="835"/>
    <s v="Hodges, Smith and Kelly"/>
    <s v="Future-proofed 24hour model"/>
    <n v="86200"/>
    <n v="77355"/>
    <n v="90"/>
    <x v="0"/>
    <n v="1758"/>
    <x v="1"/>
    <s v="USD"/>
    <n v="1425103200"/>
    <n v="1425621600"/>
    <b v="0"/>
    <b v="0"/>
    <s v="technology/web"/>
    <n v="44.001706484641637"/>
    <x v="2"/>
    <s v="web"/>
  </r>
  <r>
    <n v="836"/>
    <s v="Macias Inc"/>
    <s v="Optimized didactic intranet"/>
    <n v="8100"/>
    <n v="6086"/>
    <n v="75"/>
    <x v="0"/>
    <n v="94"/>
    <x v="1"/>
    <s v="USD"/>
    <n v="1265349600"/>
    <n v="1266300000"/>
    <b v="0"/>
    <b v="0"/>
    <s v="music/indie rock"/>
    <n v="64.744680851063833"/>
    <x v="1"/>
    <s v="indie rock"/>
  </r>
  <r>
    <n v="837"/>
    <s v="Cook-Ortiz"/>
    <s v="Right-sized dedicated standardization"/>
    <n v="17700"/>
    <n v="150960"/>
    <n v="853"/>
    <x v="1"/>
    <n v="1797"/>
    <x v="1"/>
    <s v="USD"/>
    <n v="1301202000"/>
    <n v="1305867600"/>
    <b v="0"/>
    <b v="0"/>
    <s v="music/jazz"/>
    <n v="84.00667779632721"/>
    <x v="1"/>
    <s v="jazz"/>
  </r>
  <r>
    <n v="838"/>
    <s v="Jordan-Fischer"/>
    <s v="Vision-oriented high-level extranet"/>
    <n v="6400"/>
    <n v="8890"/>
    <n v="139"/>
    <x v="1"/>
    <n v="261"/>
    <x v="1"/>
    <s v="USD"/>
    <n v="1538024400"/>
    <n v="1538802000"/>
    <b v="0"/>
    <b v="0"/>
    <s v="theater/plays"/>
    <n v="34.061302681992338"/>
    <x v="3"/>
    <s v="plays"/>
  </r>
  <r>
    <n v="839"/>
    <s v="Pierce-Ramirez"/>
    <s v="Organized scalable initiative"/>
    <n v="7700"/>
    <n v="14644"/>
    <n v="190"/>
    <x v="1"/>
    <n v="157"/>
    <x v="1"/>
    <s v="USD"/>
    <n v="1395032400"/>
    <n v="1398920400"/>
    <b v="0"/>
    <b v="1"/>
    <s v="film &amp; video/documentary"/>
    <n v="93.273885350318466"/>
    <x v="4"/>
    <s v="documentary"/>
  </r>
  <r>
    <n v="840"/>
    <s v="Howell and Sons"/>
    <s v="Enhanced regional moderator"/>
    <n v="116300"/>
    <n v="116583"/>
    <n v="100"/>
    <x v="1"/>
    <n v="3533"/>
    <x v="1"/>
    <s v="USD"/>
    <n v="1405486800"/>
    <n v="1405659600"/>
    <b v="0"/>
    <b v="1"/>
    <s v="theater/plays"/>
    <n v="32.998301726577978"/>
    <x v="3"/>
    <s v="plays"/>
  </r>
  <r>
    <n v="841"/>
    <s v="Garcia, Dunn and Richardson"/>
    <s v="Automated even-keeled emulation"/>
    <n v="9100"/>
    <n v="12991"/>
    <n v="143"/>
    <x v="1"/>
    <n v="155"/>
    <x v="1"/>
    <s v="USD"/>
    <n v="1455861600"/>
    <n v="1457244000"/>
    <b v="0"/>
    <b v="0"/>
    <s v="technology/web"/>
    <n v="83.812903225806451"/>
    <x v="2"/>
    <s v="web"/>
  </r>
  <r>
    <n v="842"/>
    <s v="Lawson and Sons"/>
    <s v="Reverse-engineered multi-tasking product"/>
    <n v="1500"/>
    <n v="8447"/>
    <n v="563"/>
    <x v="1"/>
    <n v="132"/>
    <x v="6"/>
    <s v="EUR"/>
    <n v="1529038800"/>
    <n v="1529298000"/>
    <b v="0"/>
    <b v="0"/>
    <s v="technology/wearables"/>
    <n v="63.992424242424242"/>
    <x v="2"/>
    <s v="wearables"/>
  </r>
  <r>
    <n v="843"/>
    <s v="Porter-Hicks"/>
    <s v="De-engineered next generation parallelism"/>
    <n v="8800"/>
    <n v="2703"/>
    <n v="31"/>
    <x v="0"/>
    <n v="33"/>
    <x v="1"/>
    <s v="USD"/>
    <n v="1535259600"/>
    <n v="1535778000"/>
    <b v="0"/>
    <b v="0"/>
    <s v="photography/photography books"/>
    <n v="81.909090909090907"/>
    <x v="7"/>
    <s v="photography books"/>
  </r>
  <r>
    <n v="844"/>
    <s v="Rodriguez-Hansen"/>
    <s v="Intuitive cohesive groupware"/>
    <n v="8800"/>
    <n v="8747"/>
    <n v="99"/>
    <x v="3"/>
    <n v="94"/>
    <x v="1"/>
    <s v="USD"/>
    <n v="1327212000"/>
    <n v="1327471200"/>
    <b v="0"/>
    <b v="0"/>
    <s v="film &amp; video/documentary"/>
    <n v="93.053191489361708"/>
    <x v="4"/>
    <s v="documentary"/>
  </r>
  <r>
    <n v="845"/>
    <s v="Williams LLC"/>
    <s v="Up-sized high-level access"/>
    <n v="69900"/>
    <n v="138087"/>
    <n v="198"/>
    <x v="1"/>
    <n v="1354"/>
    <x v="4"/>
    <s v="GBP"/>
    <n v="1526360400"/>
    <n v="1529557200"/>
    <b v="0"/>
    <b v="0"/>
    <s v="technology/web"/>
    <n v="101.98449039881831"/>
    <x v="2"/>
    <s v="web"/>
  </r>
  <r>
    <n v="846"/>
    <s v="Cooper, Stanley and Bryant"/>
    <s v="Phased empowering success"/>
    <n v="1000"/>
    <n v="5085"/>
    <n v="509"/>
    <x v="1"/>
    <n v="48"/>
    <x v="1"/>
    <s v="USD"/>
    <n v="1532149200"/>
    <n v="1535259600"/>
    <b v="1"/>
    <b v="1"/>
    <s v="technology/web"/>
    <n v="105.9375"/>
    <x v="2"/>
    <s v="web"/>
  </r>
  <r>
    <n v="847"/>
    <s v="Miller, Glenn and Adams"/>
    <s v="Distributed actuating project"/>
    <n v="4700"/>
    <n v="11174"/>
    <n v="238"/>
    <x v="1"/>
    <n v="110"/>
    <x v="1"/>
    <s v="USD"/>
    <n v="1515304800"/>
    <n v="1515564000"/>
    <b v="0"/>
    <b v="0"/>
    <s v="food/food trucks"/>
    <n v="101.58181818181818"/>
    <x v="0"/>
    <s v="food trucks"/>
  </r>
  <r>
    <n v="848"/>
    <s v="Cole, Salazar and Moreno"/>
    <s v="Robust motivating orchestration"/>
    <n v="3200"/>
    <n v="10831"/>
    <n v="338"/>
    <x v="1"/>
    <n v="172"/>
    <x v="1"/>
    <s v="USD"/>
    <n v="1276318800"/>
    <n v="1277096400"/>
    <b v="0"/>
    <b v="0"/>
    <s v="film &amp; video/drama"/>
    <n v="62.970930232558139"/>
    <x v="4"/>
    <s v="drama"/>
  </r>
  <r>
    <n v="849"/>
    <s v="Jones-Ryan"/>
    <s v="Vision-oriented uniform instruction set"/>
    <n v="6700"/>
    <n v="8917"/>
    <n v="133"/>
    <x v="1"/>
    <n v="307"/>
    <x v="1"/>
    <s v="USD"/>
    <n v="1328767200"/>
    <n v="1329026400"/>
    <b v="0"/>
    <b v="1"/>
    <s v="music/indie rock"/>
    <n v="29.045602605863191"/>
    <x v="1"/>
    <s v="indie rock"/>
  </r>
  <r>
    <n v="850"/>
    <s v="Hood, Perez and Meadows"/>
    <s v="Cross-group upward-trending hierarchy"/>
    <n v="100"/>
    <n v="1"/>
    <n v="1"/>
    <x v="0"/>
    <n v="1"/>
    <x v="1"/>
    <s v="USD"/>
    <n v="1321682400"/>
    <n v="1322978400"/>
    <b v="1"/>
    <b v="0"/>
    <s v="music/rock"/>
    <n v="1"/>
    <x v="1"/>
    <s v="rock"/>
  </r>
  <r>
    <n v="851"/>
    <s v="Bright and Sons"/>
    <s v="Object-based needs-based info-mediaries"/>
    <n v="6000"/>
    <n v="12468"/>
    <n v="208"/>
    <x v="1"/>
    <n v="160"/>
    <x v="1"/>
    <s v="USD"/>
    <n v="1335934800"/>
    <n v="1338786000"/>
    <b v="0"/>
    <b v="0"/>
    <s v="music/electric music"/>
    <n v="77.924999999999997"/>
    <x v="1"/>
    <s v="electric music"/>
  </r>
  <r>
    <n v="852"/>
    <s v="Brady Ltd"/>
    <s v="Open-source reciprocal standardization"/>
    <n v="4900"/>
    <n v="2505"/>
    <n v="51"/>
    <x v="0"/>
    <n v="31"/>
    <x v="1"/>
    <s v="USD"/>
    <n v="1310792400"/>
    <n v="1311656400"/>
    <b v="0"/>
    <b v="1"/>
    <s v="games/video games"/>
    <n v="80.806451612903231"/>
    <x v="6"/>
    <s v="video games"/>
  </r>
  <r>
    <n v="853"/>
    <s v="Collier LLC"/>
    <s v="Secured well-modulated projection"/>
    <n v="17100"/>
    <n v="111502"/>
    <n v="652"/>
    <x v="1"/>
    <n v="1467"/>
    <x v="0"/>
    <s v="CAD"/>
    <n v="1308546000"/>
    <n v="1308978000"/>
    <b v="0"/>
    <b v="1"/>
    <s v="music/indie rock"/>
    <n v="76.006816632583508"/>
    <x v="1"/>
    <s v="indie rock"/>
  </r>
  <r>
    <n v="854"/>
    <s v="Campbell, Thomas and Obrien"/>
    <s v="Multi-channeled secondary middleware"/>
    <n v="171000"/>
    <n v="194309"/>
    <n v="114"/>
    <x v="1"/>
    <n v="2662"/>
    <x v="0"/>
    <s v="CAD"/>
    <n v="1574056800"/>
    <n v="1576389600"/>
    <b v="0"/>
    <b v="0"/>
    <s v="publishing/fiction"/>
    <n v="72.993613824192337"/>
    <x v="5"/>
    <s v="fiction"/>
  </r>
  <r>
    <n v="855"/>
    <s v="Moses-Terry"/>
    <s v="Horizontal clear-thinking framework"/>
    <n v="23400"/>
    <n v="23956"/>
    <n v="102"/>
    <x v="1"/>
    <n v="452"/>
    <x v="2"/>
    <s v="AUD"/>
    <n v="1308373200"/>
    <n v="1311051600"/>
    <b v="0"/>
    <b v="0"/>
    <s v="theater/plays"/>
    <n v="53"/>
    <x v="3"/>
    <s v="plays"/>
  </r>
  <r>
    <n v="856"/>
    <s v="Williams and Sons"/>
    <s v="Profound composite core"/>
    <n v="2400"/>
    <n v="8558"/>
    <n v="357"/>
    <x v="1"/>
    <n v="158"/>
    <x v="1"/>
    <s v="USD"/>
    <n v="1335243600"/>
    <n v="1336712400"/>
    <b v="0"/>
    <b v="0"/>
    <s v="food/food trucks"/>
    <n v="54.164556962025316"/>
    <x v="0"/>
    <s v="food trucks"/>
  </r>
  <r>
    <n v="857"/>
    <s v="Miranda, Gray and Hale"/>
    <s v="Programmable disintermediate matrices"/>
    <n v="5300"/>
    <n v="7413"/>
    <n v="140"/>
    <x v="1"/>
    <n v="225"/>
    <x v="5"/>
    <s v="CHF"/>
    <n v="1328421600"/>
    <n v="1330408800"/>
    <b v="1"/>
    <b v="0"/>
    <s v="film &amp; video/shorts"/>
    <n v="32.946666666666665"/>
    <x v="4"/>
    <s v="shorts"/>
  </r>
  <r>
    <n v="858"/>
    <s v="Ayala, Crawford and Taylor"/>
    <s v="Realigned 5thgeneration knowledge user"/>
    <n v="4000"/>
    <n v="2778"/>
    <n v="69"/>
    <x v="0"/>
    <n v="35"/>
    <x v="1"/>
    <s v="USD"/>
    <n v="1524286800"/>
    <n v="1524891600"/>
    <b v="1"/>
    <b v="0"/>
    <s v="food/food trucks"/>
    <n v="79.371428571428567"/>
    <x v="0"/>
    <s v="food trucks"/>
  </r>
  <r>
    <n v="859"/>
    <s v="Martinez Ltd"/>
    <s v="Multi-layered upward-trending groupware"/>
    <n v="7300"/>
    <n v="2594"/>
    <n v="36"/>
    <x v="0"/>
    <n v="63"/>
    <x v="1"/>
    <s v="USD"/>
    <n v="1362117600"/>
    <n v="1363669200"/>
    <b v="0"/>
    <b v="1"/>
    <s v="theater/plays"/>
    <n v="41.174603174603178"/>
    <x v="3"/>
    <s v="plays"/>
  </r>
  <r>
    <n v="860"/>
    <s v="Lee PLC"/>
    <s v="Re-contextualized leadingedge firmware"/>
    <n v="2000"/>
    <n v="5033"/>
    <n v="252"/>
    <x v="1"/>
    <n v="65"/>
    <x v="1"/>
    <s v="USD"/>
    <n v="1550556000"/>
    <n v="1551420000"/>
    <b v="0"/>
    <b v="1"/>
    <s v="technology/wearables"/>
    <n v="77.430769230769229"/>
    <x v="2"/>
    <s v="wearables"/>
  </r>
  <r>
    <n v="861"/>
    <s v="Young, Ramsey and Powell"/>
    <s v="Devolved disintermediate analyzer"/>
    <n v="8800"/>
    <n v="9317"/>
    <n v="106"/>
    <x v="1"/>
    <n v="163"/>
    <x v="1"/>
    <s v="USD"/>
    <n v="1269147600"/>
    <n v="1269838800"/>
    <b v="0"/>
    <b v="0"/>
    <s v="theater/plays"/>
    <n v="57.159509202453989"/>
    <x v="3"/>
    <s v="plays"/>
  </r>
  <r>
    <n v="862"/>
    <s v="Lewis and Sons"/>
    <s v="Profound disintermediate open system"/>
    <n v="3500"/>
    <n v="6560"/>
    <n v="187"/>
    <x v="1"/>
    <n v="85"/>
    <x v="1"/>
    <s v="USD"/>
    <n v="1312174800"/>
    <n v="1312520400"/>
    <b v="0"/>
    <b v="0"/>
    <s v="theater/plays"/>
    <n v="77.17647058823529"/>
    <x v="3"/>
    <s v="plays"/>
  </r>
  <r>
    <n v="863"/>
    <s v="Davis-Johnson"/>
    <s v="Automated reciprocal protocol"/>
    <n v="1400"/>
    <n v="5415"/>
    <n v="387"/>
    <x v="1"/>
    <n v="217"/>
    <x v="1"/>
    <s v="USD"/>
    <n v="1434517200"/>
    <n v="1436504400"/>
    <b v="0"/>
    <b v="1"/>
    <s v="film &amp; video/television"/>
    <n v="24.953917050691246"/>
    <x v="4"/>
    <s v="television"/>
  </r>
  <r>
    <n v="864"/>
    <s v="Stevenson-Thompson"/>
    <s v="Automated static workforce"/>
    <n v="4200"/>
    <n v="14577"/>
    <n v="347"/>
    <x v="1"/>
    <n v="150"/>
    <x v="1"/>
    <s v="USD"/>
    <n v="1471582800"/>
    <n v="1472014800"/>
    <b v="0"/>
    <b v="0"/>
    <s v="film &amp; video/shorts"/>
    <n v="97.18"/>
    <x v="4"/>
    <s v="shorts"/>
  </r>
  <r>
    <n v="865"/>
    <s v="Ellis, Smith and Armstrong"/>
    <s v="Horizontal attitude-oriented help-desk"/>
    <n v="81000"/>
    <n v="150515"/>
    <n v="186"/>
    <x v="1"/>
    <n v="3272"/>
    <x v="1"/>
    <s v="USD"/>
    <n v="1410757200"/>
    <n v="1411534800"/>
    <b v="0"/>
    <b v="0"/>
    <s v="theater/plays"/>
    <n v="46.000916870415651"/>
    <x v="3"/>
    <s v="plays"/>
  </r>
  <r>
    <n v="866"/>
    <s v="Jackson-Brown"/>
    <s v="Versatile 5thgeneration matrices"/>
    <n v="182800"/>
    <n v="79045"/>
    <n v="43"/>
    <x v="3"/>
    <n v="898"/>
    <x v="1"/>
    <s v="USD"/>
    <n v="1304830800"/>
    <n v="1304917200"/>
    <b v="0"/>
    <b v="0"/>
    <s v="photography/photography books"/>
    <n v="88.023385300668153"/>
    <x v="7"/>
    <s v="photography books"/>
  </r>
  <r>
    <n v="867"/>
    <s v="Kane, Pruitt and Rivera"/>
    <s v="Cross-platform next generation service-desk"/>
    <n v="4800"/>
    <n v="7797"/>
    <n v="162"/>
    <x v="1"/>
    <n v="300"/>
    <x v="1"/>
    <s v="USD"/>
    <n v="1539061200"/>
    <n v="1539579600"/>
    <b v="0"/>
    <b v="0"/>
    <s v="food/food trucks"/>
    <n v="25.99"/>
    <x v="0"/>
    <s v="food trucks"/>
  </r>
  <r>
    <n v="868"/>
    <s v="Wood, Buckley and Meza"/>
    <s v="Front-line web-enabled installation"/>
    <n v="7000"/>
    <n v="12939"/>
    <n v="185"/>
    <x v="1"/>
    <n v="126"/>
    <x v="1"/>
    <s v="USD"/>
    <n v="1381554000"/>
    <n v="1382504400"/>
    <b v="0"/>
    <b v="0"/>
    <s v="theater/plays"/>
    <n v="102.69047619047619"/>
    <x v="3"/>
    <s v="plays"/>
  </r>
  <r>
    <n v="869"/>
    <s v="Brown-Williams"/>
    <s v="Multi-channeled responsive product"/>
    <n v="161900"/>
    <n v="38376"/>
    <n v="24"/>
    <x v="0"/>
    <n v="526"/>
    <x v="1"/>
    <s v="USD"/>
    <n v="1277096400"/>
    <n v="1278306000"/>
    <b v="0"/>
    <b v="0"/>
    <s v="film &amp; video/drama"/>
    <n v="72.958174904942965"/>
    <x v="4"/>
    <s v="drama"/>
  </r>
  <r>
    <n v="870"/>
    <s v="Hansen-Austin"/>
    <s v="Adaptive demand-driven encryption"/>
    <n v="7700"/>
    <n v="6920"/>
    <n v="90"/>
    <x v="0"/>
    <n v="121"/>
    <x v="1"/>
    <s v="USD"/>
    <n v="1440392400"/>
    <n v="1442552400"/>
    <b v="0"/>
    <b v="0"/>
    <s v="theater/plays"/>
    <n v="57.190082644628099"/>
    <x v="3"/>
    <s v="plays"/>
  </r>
  <r>
    <n v="871"/>
    <s v="Santana-George"/>
    <s v="Re-engineered client-driven knowledge user"/>
    <n v="71500"/>
    <n v="194912"/>
    <n v="273"/>
    <x v="1"/>
    <n v="2320"/>
    <x v="1"/>
    <s v="USD"/>
    <n v="1509512400"/>
    <n v="1511071200"/>
    <b v="0"/>
    <b v="1"/>
    <s v="theater/plays"/>
    <n v="84.013793103448279"/>
    <x v="3"/>
    <s v="plays"/>
  </r>
  <r>
    <n v="872"/>
    <s v="Davis LLC"/>
    <s v="Compatible logistical paradigm"/>
    <n v="4700"/>
    <n v="7992"/>
    <n v="170"/>
    <x v="1"/>
    <n v="81"/>
    <x v="2"/>
    <s v="AUD"/>
    <n v="1535950800"/>
    <n v="1536382800"/>
    <b v="0"/>
    <b v="0"/>
    <s v="film &amp; video/science fiction"/>
    <n v="98.666666666666671"/>
    <x v="4"/>
    <s v="science fiction"/>
  </r>
  <r>
    <n v="873"/>
    <s v="Vazquez, Ochoa and Clark"/>
    <s v="Intuitive value-added installation"/>
    <n v="42100"/>
    <n v="79268"/>
    <n v="188"/>
    <x v="1"/>
    <n v="1887"/>
    <x v="1"/>
    <s v="USD"/>
    <n v="1389160800"/>
    <n v="1389592800"/>
    <b v="0"/>
    <b v="0"/>
    <s v="photography/photography books"/>
    <n v="42.007419183889773"/>
    <x v="7"/>
    <s v="photography books"/>
  </r>
  <r>
    <n v="874"/>
    <s v="Chung-Nguyen"/>
    <s v="Managed discrete parallelism"/>
    <n v="40200"/>
    <n v="139468"/>
    <n v="347"/>
    <x v="1"/>
    <n v="4358"/>
    <x v="1"/>
    <s v="USD"/>
    <n v="1271998800"/>
    <n v="1275282000"/>
    <b v="0"/>
    <b v="1"/>
    <s v="photography/photography books"/>
    <n v="32.002753556677376"/>
    <x v="7"/>
    <s v="photography books"/>
  </r>
  <r>
    <n v="875"/>
    <s v="Mueller-Harmon"/>
    <s v="Implemented tangible approach"/>
    <n v="7900"/>
    <n v="5465"/>
    <n v="69"/>
    <x v="0"/>
    <n v="67"/>
    <x v="1"/>
    <s v="USD"/>
    <n v="1294898400"/>
    <n v="1294984800"/>
    <b v="0"/>
    <b v="0"/>
    <s v="music/rock"/>
    <n v="81.567164179104481"/>
    <x v="1"/>
    <s v="rock"/>
  </r>
  <r>
    <n v="876"/>
    <s v="Dixon, Perez and Banks"/>
    <s v="Re-engineered encompassing definition"/>
    <n v="8300"/>
    <n v="2111"/>
    <n v="25"/>
    <x v="0"/>
    <n v="57"/>
    <x v="0"/>
    <s v="CAD"/>
    <n v="1559970000"/>
    <n v="1562043600"/>
    <b v="0"/>
    <b v="0"/>
    <s v="photography/photography books"/>
    <n v="37.035087719298247"/>
    <x v="7"/>
    <s v="photography books"/>
  </r>
  <r>
    <n v="877"/>
    <s v="Estrada Group"/>
    <s v="Multi-lateral uniform collaboration"/>
    <n v="163600"/>
    <n v="126628"/>
    <n v="77"/>
    <x v="0"/>
    <n v="1229"/>
    <x v="1"/>
    <s v="USD"/>
    <n v="1469509200"/>
    <n v="1469595600"/>
    <b v="0"/>
    <b v="0"/>
    <s v="food/food trucks"/>
    <n v="103.033360455655"/>
    <x v="0"/>
    <s v="food trucks"/>
  </r>
  <r>
    <n v="878"/>
    <s v="Lutz Group"/>
    <s v="Enterprise-wide foreground paradigm"/>
    <n v="2700"/>
    <n v="1012"/>
    <n v="37"/>
    <x v="0"/>
    <n v="12"/>
    <x v="6"/>
    <s v="EUR"/>
    <n v="1579068000"/>
    <n v="1581141600"/>
    <b v="0"/>
    <b v="0"/>
    <s v="music/metal"/>
    <n v="84.333333333333329"/>
    <x v="1"/>
    <s v="metal"/>
  </r>
  <r>
    <n v="879"/>
    <s v="Ortiz Inc"/>
    <s v="Stand-alone incremental parallelism"/>
    <n v="1000"/>
    <n v="5438"/>
    <n v="544"/>
    <x v="1"/>
    <n v="53"/>
    <x v="1"/>
    <s v="USD"/>
    <n v="1487743200"/>
    <n v="1488520800"/>
    <b v="0"/>
    <b v="0"/>
    <s v="publishing/nonfiction"/>
    <n v="102.60377358490567"/>
    <x v="5"/>
    <s v="nonfiction"/>
  </r>
  <r>
    <n v="880"/>
    <s v="Craig, Ellis and Miller"/>
    <s v="Persevering 5thgeneration throughput"/>
    <n v="84500"/>
    <n v="193101"/>
    <n v="229"/>
    <x v="1"/>
    <n v="2414"/>
    <x v="1"/>
    <s v="USD"/>
    <n v="1563685200"/>
    <n v="1563858000"/>
    <b v="0"/>
    <b v="0"/>
    <s v="music/electric music"/>
    <n v="79.992129246064621"/>
    <x v="1"/>
    <s v="electric music"/>
  </r>
  <r>
    <n v="881"/>
    <s v="Charles Inc"/>
    <s v="Implemented object-oriented synergy"/>
    <n v="81300"/>
    <n v="31665"/>
    <n v="39"/>
    <x v="0"/>
    <n v="452"/>
    <x v="1"/>
    <s v="USD"/>
    <n v="1436418000"/>
    <n v="1438923600"/>
    <b v="0"/>
    <b v="1"/>
    <s v="theater/plays"/>
    <n v="70.055309734513273"/>
    <x v="3"/>
    <s v="plays"/>
  </r>
  <r>
    <n v="882"/>
    <s v="White-Rosario"/>
    <s v="Balanced demand-driven definition"/>
    <n v="800"/>
    <n v="2960"/>
    <n v="370"/>
    <x v="1"/>
    <n v="80"/>
    <x v="1"/>
    <s v="USD"/>
    <n v="1421820000"/>
    <n v="1422165600"/>
    <b v="0"/>
    <b v="0"/>
    <s v="theater/plays"/>
    <n v="37"/>
    <x v="3"/>
    <s v="plays"/>
  </r>
  <r>
    <n v="883"/>
    <s v="Simmons-Villarreal"/>
    <s v="Customer-focused mobile Graphic Interface"/>
    <n v="3400"/>
    <n v="8089"/>
    <n v="238"/>
    <x v="1"/>
    <n v="193"/>
    <x v="1"/>
    <s v="USD"/>
    <n v="1274763600"/>
    <n v="1277874000"/>
    <b v="0"/>
    <b v="0"/>
    <s v="film &amp; video/shorts"/>
    <n v="41.911917098445599"/>
    <x v="4"/>
    <s v="shorts"/>
  </r>
  <r>
    <n v="884"/>
    <s v="Strickland Group"/>
    <s v="Horizontal secondary interface"/>
    <n v="170800"/>
    <n v="109374"/>
    <n v="64"/>
    <x v="0"/>
    <n v="1886"/>
    <x v="1"/>
    <s v="USD"/>
    <n v="1399179600"/>
    <n v="1399352400"/>
    <b v="0"/>
    <b v="1"/>
    <s v="theater/plays"/>
    <n v="57.992576882290564"/>
    <x v="3"/>
    <s v="plays"/>
  </r>
  <r>
    <n v="885"/>
    <s v="Lynch Ltd"/>
    <s v="Virtual analyzing collaboration"/>
    <n v="1800"/>
    <n v="2129"/>
    <n v="118"/>
    <x v="1"/>
    <n v="52"/>
    <x v="1"/>
    <s v="USD"/>
    <n v="1275800400"/>
    <n v="1279083600"/>
    <b v="0"/>
    <b v="0"/>
    <s v="theater/plays"/>
    <n v="40.942307692307693"/>
    <x v="3"/>
    <s v="plays"/>
  </r>
  <r>
    <n v="886"/>
    <s v="Sanders LLC"/>
    <s v="Multi-tiered explicit focus group"/>
    <n v="150600"/>
    <n v="127745"/>
    <n v="85"/>
    <x v="0"/>
    <n v="1825"/>
    <x v="1"/>
    <s v="USD"/>
    <n v="1282798800"/>
    <n v="1284354000"/>
    <b v="0"/>
    <b v="0"/>
    <s v="music/indie rock"/>
    <n v="69.9972602739726"/>
    <x v="1"/>
    <s v="indie rock"/>
  </r>
  <r>
    <n v="887"/>
    <s v="Cooper LLC"/>
    <s v="Multi-layered systematic knowledgebase"/>
    <n v="7800"/>
    <n v="2289"/>
    <n v="29"/>
    <x v="0"/>
    <n v="31"/>
    <x v="1"/>
    <s v="USD"/>
    <n v="1437109200"/>
    <n v="1441170000"/>
    <b v="0"/>
    <b v="1"/>
    <s v="theater/plays"/>
    <n v="73.838709677419359"/>
    <x v="3"/>
    <s v="plays"/>
  </r>
  <r>
    <n v="888"/>
    <s v="Palmer Ltd"/>
    <s v="Reverse-engineered uniform knowledge user"/>
    <n v="5800"/>
    <n v="12174"/>
    <n v="210"/>
    <x v="1"/>
    <n v="290"/>
    <x v="1"/>
    <s v="USD"/>
    <n v="1491886800"/>
    <n v="1493528400"/>
    <b v="0"/>
    <b v="0"/>
    <s v="theater/plays"/>
    <n v="41.979310344827589"/>
    <x v="3"/>
    <s v="plays"/>
  </r>
  <r>
    <n v="889"/>
    <s v="Santos Group"/>
    <s v="Secured dynamic capacity"/>
    <n v="5600"/>
    <n v="9508"/>
    <n v="170"/>
    <x v="1"/>
    <n v="122"/>
    <x v="1"/>
    <s v="USD"/>
    <n v="1394600400"/>
    <n v="1395205200"/>
    <b v="0"/>
    <b v="1"/>
    <s v="music/electric music"/>
    <n v="77.93442622950819"/>
    <x v="1"/>
    <s v="electric music"/>
  </r>
  <r>
    <n v="890"/>
    <s v="Christian, Kim and Jimenez"/>
    <s v="Devolved foreground throughput"/>
    <n v="134400"/>
    <n v="155849"/>
    <n v="116"/>
    <x v="1"/>
    <n v="1470"/>
    <x v="1"/>
    <s v="USD"/>
    <n v="1561352400"/>
    <n v="1561438800"/>
    <b v="0"/>
    <b v="0"/>
    <s v="music/indie rock"/>
    <n v="106.01972789115646"/>
    <x v="1"/>
    <s v="indie rock"/>
  </r>
  <r>
    <n v="891"/>
    <s v="Williams, Price and Hurley"/>
    <s v="Synchronized demand-driven infrastructure"/>
    <n v="3000"/>
    <n v="7758"/>
    <n v="259"/>
    <x v="1"/>
    <n v="165"/>
    <x v="0"/>
    <s v="CAD"/>
    <n v="1322892000"/>
    <n v="1326693600"/>
    <b v="0"/>
    <b v="0"/>
    <s v="film &amp; video/documentary"/>
    <n v="47.018181818181816"/>
    <x v="4"/>
    <s v="documentary"/>
  </r>
  <r>
    <n v="892"/>
    <s v="Anderson, Parks and Estrada"/>
    <s v="Realigned discrete structure"/>
    <n v="6000"/>
    <n v="13835"/>
    <n v="231"/>
    <x v="1"/>
    <n v="182"/>
    <x v="1"/>
    <s v="USD"/>
    <n v="1274418000"/>
    <n v="1277960400"/>
    <b v="0"/>
    <b v="0"/>
    <s v="publishing/translations"/>
    <n v="76.016483516483518"/>
    <x v="5"/>
    <s v="translations"/>
  </r>
  <r>
    <n v="893"/>
    <s v="Collins-Martinez"/>
    <s v="Progressive grid-enabled website"/>
    <n v="8400"/>
    <n v="10770"/>
    <n v="128"/>
    <x v="1"/>
    <n v="199"/>
    <x v="6"/>
    <s v="EUR"/>
    <n v="1434344400"/>
    <n v="1434690000"/>
    <b v="0"/>
    <b v="1"/>
    <s v="film &amp; video/documentary"/>
    <n v="54.120603015075375"/>
    <x v="4"/>
    <s v="documentary"/>
  </r>
  <r>
    <n v="894"/>
    <s v="Barrett Inc"/>
    <s v="Organic cohesive neural-net"/>
    <n v="1700"/>
    <n v="3208"/>
    <n v="189"/>
    <x v="1"/>
    <n v="56"/>
    <x v="4"/>
    <s v="GBP"/>
    <n v="1373518800"/>
    <n v="1376110800"/>
    <b v="0"/>
    <b v="1"/>
    <s v="film &amp; video/television"/>
    <n v="57.285714285714285"/>
    <x v="4"/>
    <s v="television"/>
  </r>
  <r>
    <n v="895"/>
    <s v="Adams-Rollins"/>
    <s v="Integrated demand-driven info-mediaries"/>
    <n v="159800"/>
    <n v="11108"/>
    <n v="7"/>
    <x v="0"/>
    <n v="107"/>
    <x v="1"/>
    <s v="USD"/>
    <n v="1517637600"/>
    <n v="1518415200"/>
    <b v="0"/>
    <b v="0"/>
    <s v="theater/plays"/>
    <n v="103.81308411214954"/>
    <x v="3"/>
    <s v="plays"/>
  </r>
  <r>
    <n v="896"/>
    <s v="Wright-Bryant"/>
    <s v="Reverse-engineered client-server extranet"/>
    <n v="19800"/>
    <n v="153338"/>
    <n v="774"/>
    <x v="1"/>
    <n v="1460"/>
    <x v="2"/>
    <s v="AUD"/>
    <n v="1310619600"/>
    <n v="1310878800"/>
    <b v="0"/>
    <b v="1"/>
    <s v="food/food trucks"/>
    <n v="105.02602739726028"/>
    <x v="0"/>
    <s v="food trucks"/>
  </r>
  <r>
    <n v="897"/>
    <s v="Berry-Cannon"/>
    <s v="Organized discrete encoding"/>
    <n v="8800"/>
    <n v="2437"/>
    <n v="28"/>
    <x v="0"/>
    <n v="27"/>
    <x v="1"/>
    <s v="USD"/>
    <n v="1556427600"/>
    <n v="1556600400"/>
    <b v="0"/>
    <b v="0"/>
    <s v="theater/plays"/>
    <n v="90.259259259259252"/>
    <x v="3"/>
    <s v="plays"/>
  </r>
  <r>
    <n v="898"/>
    <s v="Davis-Gonzalez"/>
    <s v="Balanced regional flexibility"/>
    <n v="179100"/>
    <n v="93991"/>
    <n v="52"/>
    <x v="0"/>
    <n v="1221"/>
    <x v="1"/>
    <s v="USD"/>
    <n v="1576476000"/>
    <n v="1576994400"/>
    <b v="0"/>
    <b v="0"/>
    <s v="film &amp; video/documentary"/>
    <n v="76.978705978705975"/>
    <x v="4"/>
    <s v="documentary"/>
  </r>
  <r>
    <n v="899"/>
    <s v="Best-Young"/>
    <s v="Implemented multimedia time-frame"/>
    <n v="3100"/>
    <n v="12620"/>
    <n v="407"/>
    <x v="1"/>
    <n v="123"/>
    <x v="5"/>
    <s v="CHF"/>
    <n v="1381122000"/>
    <n v="1382677200"/>
    <b v="0"/>
    <b v="0"/>
    <s v="music/jazz"/>
    <n v="102.60162601626017"/>
    <x v="1"/>
    <s v="jazz"/>
  </r>
  <r>
    <n v="900"/>
    <s v="Powers, Smith and Deleon"/>
    <s v="Enhanced uniform service-desk"/>
    <n v="100"/>
    <n v="2"/>
    <n v="2"/>
    <x v="0"/>
    <n v="1"/>
    <x v="1"/>
    <s v="USD"/>
    <n v="1411102800"/>
    <n v="1411189200"/>
    <b v="0"/>
    <b v="1"/>
    <s v="technology/web"/>
    <n v="2"/>
    <x v="2"/>
    <s v="web"/>
  </r>
  <r>
    <n v="901"/>
    <s v="Hogan Group"/>
    <s v="Versatile bottom-line definition"/>
    <n v="5600"/>
    <n v="8746"/>
    <n v="156"/>
    <x v="1"/>
    <n v="159"/>
    <x v="1"/>
    <s v="USD"/>
    <n v="1531803600"/>
    <n v="1534654800"/>
    <b v="0"/>
    <b v="1"/>
    <s v="music/rock"/>
    <n v="55.0062893081761"/>
    <x v="1"/>
    <s v="rock"/>
  </r>
  <r>
    <n v="902"/>
    <s v="Wang, Silva and Byrd"/>
    <s v="Integrated bifurcated software"/>
    <n v="1400"/>
    <n v="3534"/>
    <n v="252"/>
    <x v="1"/>
    <n v="110"/>
    <x v="1"/>
    <s v="USD"/>
    <n v="1454133600"/>
    <n v="1457762400"/>
    <b v="0"/>
    <b v="0"/>
    <s v="technology/web"/>
    <n v="32.127272727272725"/>
    <x v="2"/>
    <s v="web"/>
  </r>
  <r>
    <n v="903"/>
    <s v="Parker-Morris"/>
    <s v="Assimilated next generation instruction set"/>
    <n v="41000"/>
    <n v="709"/>
    <n v="2"/>
    <x v="2"/>
    <n v="14"/>
    <x v="1"/>
    <s v="USD"/>
    <n v="1336194000"/>
    <n v="1337490000"/>
    <b v="0"/>
    <b v="1"/>
    <s v="publishing/nonfiction"/>
    <n v="50.642857142857146"/>
    <x v="5"/>
    <s v="nonfiction"/>
  </r>
  <r>
    <n v="904"/>
    <s v="Rodriguez, Johnson and Jackson"/>
    <s v="Digitized foreground array"/>
    <n v="6500"/>
    <n v="795"/>
    <n v="12"/>
    <x v="0"/>
    <n v="16"/>
    <x v="1"/>
    <s v="USD"/>
    <n v="1349326800"/>
    <n v="1349672400"/>
    <b v="0"/>
    <b v="0"/>
    <s v="publishing/radio &amp; podcasts"/>
    <n v="49.6875"/>
    <x v="5"/>
    <s v="radio &amp; podcasts"/>
  </r>
  <r>
    <n v="905"/>
    <s v="Haynes PLC"/>
    <s v="Re-engineered clear-thinking project"/>
    <n v="7900"/>
    <n v="12955"/>
    <n v="164"/>
    <x v="1"/>
    <n v="236"/>
    <x v="1"/>
    <s v="USD"/>
    <n v="1379566800"/>
    <n v="1379826000"/>
    <b v="0"/>
    <b v="0"/>
    <s v="theater/plays"/>
    <n v="54.894067796610166"/>
    <x v="3"/>
    <s v="plays"/>
  </r>
  <r>
    <n v="906"/>
    <s v="Hayes Group"/>
    <s v="Implemented even-keeled standardization"/>
    <n v="5500"/>
    <n v="8964"/>
    <n v="163"/>
    <x v="1"/>
    <n v="191"/>
    <x v="1"/>
    <s v="USD"/>
    <n v="1494651600"/>
    <n v="1497762000"/>
    <b v="1"/>
    <b v="1"/>
    <s v="film &amp; video/documentary"/>
    <n v="46.931937172774866"/>
    <x v="4"/>
    <s v="documentary"/>
  </r>
  <r>
    <n v="907"/>
    <s v="White, Pena and Calhoun"/>
    <s v="Quality-focused asymmetric adapter"/>
    <n v="9100"/>
    <n v="1843"/>
    <n v="20"/>
    <x v="0"/>
    <n v="41"/>
    <x v="1"/>
    <s v="USD"/>
    <n v="1303880400"/>
    <n v="1304485200"/>
    <b v="0"/>
    <b v="0"/>
    <s v="theater/plays"/>
    <n v="44.951219512195124"/>
    <x v="3"/>
    <s v="plays"/>
  </r>
  <r>
    <n v="908"/>
    <s v="Bryant-Pope"/>
    <s v="Networked intangible help-desk"/>
    <n v="38200"/>
    <n v="121950"/>
    <n v="319"/>
    <x v="1"/>
    <n v="3934"/>
    <x v="1"/>
    <s v="USD"/>
    <n v="1335934800"/>
    <n v="1336885200"/>
    <b v="0"/>
    <b v="0"/>
    <s v="games/video games"/>
    <n v="30.99898322318251"/>
    <x v="6"/>
    <s v="video games"/>
  </r>
  <r>
    <n v="909"/>
    <s v="Gates, Li and Thompson"/>
    <s v="Synchronized attitude-oriented frame"/>
    <n v="1800"/>
    <n v="8621"/>
    <n v="479"/>
    <x v="1"/>
    <n v="80"/>
    <x v="0"/>
    <s v="CAD"/>
    <n v="1528088400"/>
    <n v="1530421200"/>
    <b v="0"/>
    <b v="1"/>
    <s v="theater/plays"/>
    <n v="107.7625"/>
    <x v="3"/>
    <s v="plays"/>
  </r>
  <r>
    <n v="910"/>
    <s v="King-Morris"/>
    <s v="Proactive incremental architecture"/>
    <n v="154500"/>
    <n v="30215"/>
    <n v="20"/>
    <x v="3"/>
    <n v="296"/>
    <x v="1"/>
    <s v="USD"/>
    <n v="1421906400"/>
    <n v="1421992800"/>
    <b v="0"/>
    <b v="0"/>
    <s v="theater/plays"/>
    <n v="102.07770270270271"/>
    <x v="3"/>
    <s v="plays"/>
  </r>
  <r>
    <n v="911"/>
    <s v="Carter, Cole and Curtis"/>
    <s v="Cloned responsive standardization"/>
    <n v="5800"/>
    <n v="11539"/>
    <n v="199"/>
    <x v="1"/>
    <n v="462"/>
    <x v="1"/>
    <s v="USD"/>
    <n v="1568005200"/>
    <n v="1568178000"/>
    <b v="1"/>
    <b v="0"/>
    <s v="technology/web"/>
    <n v="24.976190476190474"/>
    <x v="2"/>
    <s v="web"/>
  </r>
  <r>
    <n v="912"/>
    <s v="Sanchez-Parsons"/>
    <s v="Reduced bifurcated pricing structure"/>
    <n v="1800"/>
    <n v="14310"/>
    <n v="795"/>
    <x v="1"/>
    <n v="179"/>
    <x v="1"/>
    <s v="USD"/>
    <n v="1346821200"/>
    <n v="1347944400"/>
    <b v="1"/>
    <b v="0"/>
    <s v="film &amp; video/drama"/>
    <n v="79.944134078212286"/>
    <x v="4"/>
    <s v="drama"/>
  </r>
  <r>
    <n v="913"/>
    <s v="Rivera-Pearson"/>
    <s v="Re-engineered asymmetric challenge"/>
    <n v="70200"/>
    <n v="35536"/>
    <n v="51"/>
    <x v="0"/>
    <n v="523"/>
    <x v="2"/>
    <s v="AUD"/>
    <n v="1557637200"/>
    <n v="1558760400"/>
    <b v="0"/>
    <b v="0"/>
    <s v="film &amp; video/drama"/>
    <n v="67.946462715105156"/>
    <x v="4"/>
    <s v="drama"/>
  </r>
  <r>
    <n v="914"/>
    <s v="Ramirez, Padilla and Barrera"/>
    <s v="Diverse client-driven conglomeration"/>
    <n v="6400"/>
    <n v="3676"/>
    <n v="57"/>
    <x v="0"/>
    <n v="141"/>
    <x v="4"/>
    <s v="GBP"/>
    <n v="1375592400"/>
    <n v="1376629200"/>
    <b v="0"/>
    <b v="0"/>
    <s v="theater/plays"/>
    <n v="26.070921985815602"/>
    <x v="3"/>
    <s v="plays"/>
  </r>
  <r>
    <n v="915"/>
    <s v="Riggs Group"/>
    <s v="Configurable upward-trending solution"/>
    <n v="125900"/>
    <n v="195936"/>
    <n v="156"/>
    <x v="1"/>
    <n v="1866"/>
    <x v="4"/>
    <s v="GBP"/>
    <n v="1503982800"/>
    <n v="1504760400"/>
    <b v="0"/>
    <b v="0"/>
    <s v="film &amp; video/television"/>
    <n v="105.0032154340836"/>
    <x v="4"/>
    <s v="television"/>
  </r>
  <r>
    <n v="916"/>
    <s v="Clements Ltd"/>
    <s v="Persistent bandwidth-monitored framework"/>
    <n v="3700"/>
    <n v="1343"/>
    <n v="36"/>
    <x v="0"/>
    <n v="52"/>
    <x v="1"/>
    <s v="USD"/>
    <n v="1418882400"/>
    <n v="1419660000"/>
    <b v="0"/>
    <b v="0"/>
    <s v="photography/photography books"/>
    <n v="25.826923076923077"/>
    <x v="7"/>
    <s v="photography books"/>
  </r>
  <r>
    <n v="917"/>
    <s v="Cooper Inc"/>
    <s v="Polarized discrete product"/>
    <n v="3600"/>
    <n v="2097"/>
    <n v="58"/>
    <x v="2"/>
    <n v="27"/>
    <x v="4"/>
    <s v="GBP"/>
    <n v="1309237200"/>
    <n v="1311310800"/>
    <b v="0"/>
    <b v="1"/>
    <s v="film &amp; video/shorts"/>
    <n v="77.666666666666671"/>
    <x v="4"/>
    <s v="shorts"/>
  </r>
  <r>
    <n v="918"/>
    <s v="Jones-Gonzalez"/>
    <s v="Seamless dynamic website"/>
    <n v="3800"/>
    <n v="9021"/>
    <n v="237"/>
    <x v="1"/>
    <n v="156"/>
    <x v="5"/>
    <s v="CHF"/>
    <n v="1343365200"/>
    <n v="1344315600"/>
    <b v="0"/>
    <b v="0"/>
    <s v="publishing/radio &amp; podcasts"/>
    <n v="57.82692307692308"/>
    <x v="5"/>
    <s v="radio &amp; podcasts"/>
  </r>
  <r>
    <n v="919"/>
    <s v="Fox Ltd"/>
    <s v="Extended multimedia firmware"/>
    <n v="35600"/>
    <n v="20915"/>
    <n v="59"/>
    <x v="0"/>
    <n v="225"/>
    <x v="2"/>
    <s v="AUD"/>
    <n v="1507957200"/>
    <n v="1510725600"/>
    <b v="0"/>
    <b v="1"/>
    <s v="theater/plays"/>
    <n v="92.955555555555549"/>
    <x v="3"/>
    <s v="plays"/>
  </r>
  <r>
    <n v="920"/>
    <s v="Green, Murphy and Webb"/>
    <s v="Versatile directional project"/>
    <n v="5300"/>
    <n v="9676"/>
    <n v="183"/>
    <x v="1"/>
    <n v="255"/>
    <x v="1"/>
    <s v="USD"/>
    <n v="1549519200"/>
    <n v="1551247200"/>
    <b v="1"/>
    <b v="0"/>
    <s v="film &amp; video/animation"/>
    <n v="37.945098039215686"/>
    <x v="4"/>
    <s v="animation"/>
  </r>
  <r>
    <n v="921"/>
    <s v="Stevenson PLC"/>
    <s v="Profound directional knowledge user"/>
    <n v="160400"/>
    <n v="1210"/>
    <n v="1"/>
    <x v="0"/>
    <n v="38"/>
    <x v="1"/>
    <s v="USD"/>
    <n v="1329026400"/>
    <n v="1330236000"/>
    <b v="0"/>
    <b v="0"/>
    <s v="technology/web"/>
    <n v="31.842105263157894"/>
    <x v="2"/>
    <s v="web"/>
  </r>
  <r>
    <n v="922"/>
    <s v="Soto-Anthony"/>
    <s v="Ameliorated logistical capability"/>
    <n v="51400"/>
    <n v="90440"/>
    <n v="176"/>
    <x v="1"/>
    <n v="2261"/>
    <x v="1"/>
    <s v="USD"/>
    <n v="1544335200"/>
    <n v="1545112800"/>
    <b v="0"/>
    <b v="1"/>
    <s v="music/world music"/>
    <n v="40"/>
    <x v="1"/>
    <s v="world music"/>
  </r>
  <r>
    <n v="923"/>
    <s v="Wise and Sons"/>
    <s v="Sharable discrete definition"/>
    <n v="1700"/>
    <n v="4044"/>
    <n v="238"/>
    <x v="1"/>
    <n v="40"/>
    <x v="1"/>
    <s v="USD"/>
    <n v="1279083600"/>
    <n v="1279170000"/>
    <b v="0"/>
    <b v="0"/>
    <s v="theater/plays"/>
    <n v="101.1"/>
    <x v="3"/>
    <s v="plays"/>
  </r>
  <r>
    <n v="924"/>
    <s v="Butler-Barr"/>
    <s v="User-friendly next generation core"/>
    <n v="39400"/>
    <n v="192292"/>
    <n v="488"/>
    <x v="1"/>
    <n v="2289"/>
    <x v="6"/>
    <s v="EUR"/>
    <n v="1572498000"/>
    <n v="1573452000"/>
    <b v="0"/>
    <b v="0"/>
    <s v="theater/plays"/>
    <n v="84.006989951944078"/>
    <x v="3"/>
    <s v="plays"/>
  </r>
  <r>
    <n v="925"/>
    <s v="Wilson, Jefferson and Anderson"/>
    <s v="Profit-focused empowering system engine"/>
    <n v="3000"/>
    <n v="6722"/>
    <n v="224"/>
    <x v="1"/>
    <n v="65"/>
    <x v="1"/>
    <s v="USD"/>
    <n v="1506056400"/>
    <n v="1507093200"/>
    <b v="0"/>
    <b v="0"/>
    <s v="theater/plays"/>
    <n v="103.41538461538461"/>
    <x v="3"/>
    <s v="plays"/>
  </r>
  <r>
    <n v="926"/>
    <s v="Brown-Oliver"/>
    <s v="Synchronized cohesive encoding"/>
    <n v="8700"/>
    <n v="1577"/>
    <n v="18"/>
    <x v="0"/>
    <n v="15"/>
    <x v="1"/>
    <s v="USD"/>
    <n v="1463029200"/>
    <n v="1463374800"/>
    <b v="0"/>
    <b v="0"/>
    <s v="food/food trucks"/>
    <n v="105.13333333333334"/>
    <x v="0"/>
    <s v="food trucks"/>
  </r>
  <r>
    <n v="927"/>
    <s v="Davis-Gardner"/>
    <s v="Synergistic dynamic utilization"/>
    <n v="7200"/>
    <n v="3301"/>
    <n v="46"/>
    <x v="0"/>
    <n v="37"/>
    <x v="1"/>
    <s v="USD"/>
    <n v="1342069200"/>
    <n v="1344574800"/>
    <b v="0"/>
    <b v="0"/>
    <s v="theater/plays"/>
    <n v="89.21621621621621"/>
    <x v="3"/>
    <s v="plays"/>
  </r>
  <r>
    <n v="928"/>
    <s v="Dawson Group"/>
    <s v="Triple-buffered bi-directional model"/>
    <n v="167400"/>
    <n v="196386"/>
    <n v="117"/>
    <x v="1"/>
    <n v="3777"/>
    <x v="6"/>
    <s v="EUR"/>
    <n v="1388296800"/>
    <n v="1389074400"/>
    <b v="0"/>
    <b v="0"/>
    <s v="technology/web"/>
    <n v="51.995234312946785"/>
    <x v="2"/>
    <s v="web"/>
  </r>
  <r>
    <n v="929"/>
    <s v="Turner-Terrell"/>
    <s v="Polarized tertiary function"/>
    <n v="5500"/>
    <n v="11952"/>
    <n v="217"/>
    <x v="1"/>
    <n v="184"/>
    <x v="4"/>
    <s v="GBP"/>
    <n v="1493787600"/>
    <n v="1494997200"/>
    <b v="0"/>
    <b v="0"/>
    <s v="theater/plays"/>
    <n v="64.956521739130437"/>
    <x v="3"/>
    <s v="plays"/>
  </r>
  <r>
    <n v="930"/>
    <s v="Hall, Buchanan and Benton"/>
    <s v="Configurable fault-tolerant structure"/>
    <n v="3500"/>
    <n v="3930"/>
    <n v="112"/>
    <x v="1"/>
    <n v="85"/>
    <x v="1"/>
    <s v="USD"/>
    <n v="1424844000"/>
    <n v="1425448800"/>
    <b v="0"/>
    <b v="1"/>
    <s v="theater/plays"/>
    <n v="46.235294117647058"/>
    <x v="3"/>
    <s v="plays"/>
  </r>
  <r>
    <n v="931"/>
    <s v="Lowery, Hayden and Cruz"/>
    <s v="Digitized 24/7 budgetary management"/>
    <n v="7900"/>
    <n v="5729"/>
    <n v="73"/>
    <x v="0"/>
    <n v="112"/>
    <x v="1"/>
    <s v="USD"/>
    <n v="1403931600"/>
    <n v="1404104400"/>
    <b v="0"/>
    <b v="1"/>
    <s v="theater/plays"/>
    <n v="51.151785714285715"/>
    <x v="3"/>
    <s v="plays"/>
  </r>
  <r>
    <n v="932"/>
    <s v="Mora, Miller and Harper"/>
    <s v="Stand-alone zero tolerance algorithm"/>
    <n v="2300"/>
    <n v="4883"/>
    <n v="212"/>
    <x v="1"/>
    <n v="144"/>
    <x v="1"/>
    <s v="USD"/>
    <n v="1394514000"/>
    <n v="1394773200"/>
    <b v="0"/>
    <b v="0"/>
    <s v="music/rock"/>
    <n v="33.909722222222221"/>
    <x v="1"/>
    <s v="rock"/>
  </r>
  <r>
    <n v="933"/>
    <s v="Espinoza Group"/>
    <s v="Implemented tangible support"/>
    <n v="73000"/>
    <n v="175015"/>
    <n v="240"/>
    <x v="1"/>
    <n v="1902"/>
    <x v="1"/>
    <s v="USD"/>
    <n v="1365397200"/>
    <n v="1366520400"/>
    <b v="0"/>
    <b v="0"/>
    <s v="theater/plays"/>
    <n v="92.016298633017882"/>
    <x v="3"/>
    <s v="plays"/>
  </r>
  <r>
    <n v="934"/>
    <s v="Davis, Crawford and Lopez"/>
    <s v="Reactive radical framework"/>
    <n v="6200"/>
    <n v="11280"/>
    <n v="182"/>
    <x v="1"/>
    <n v="105"/>
    <x v="1"/>
    <s v="USD"/>
    <n v="1456120800"/>
    <n v="1456639200"/>
    <b v="0"/>
    <b v="0"/>
    <s v="theater/plays"/>
    <n v="107.42857142857143"/>
    <x v="3"/>
    <s v="plays"/>
  </r>
  <r>
    <n v="935"/>
    <s v="Richards, Stevens and Fleming"/>
    <s v="Object-based full-range knowledge user"/>
    <n v="6100"/>
    <n v="10012"/>
    <n v="164"/>
    <x v="1"/>
    <n v="132"/>
    <x v="1"/>
    <s v="USD"/>
    <n v="1437714000"/>
    <n v="1438318800"/>
    <b v="0"/>
    <b v="0"/>
    <s v="theater/plays"/>
    <n v="75.848484848484844"/>
    <x v="3"/>
    <s v="plays"/>
  </r>
  <r>
    <n v="936"/>
    <s v="Brown Ltd"/>
    <s v="Enhanced composite contingency"/>
    <n v="103200"/>
    <n v="1690"/>
    <n v="2"/>
    <x v="0"/>
    <n v="21"/>
    <x v="1"/>
    <s v="USD"/>
    <n v="1563771600"/>
    <n v="1564030800"/>
    <b v="1"/>
    <b v="0"/>
    <s v="theater/plays"/>
    <n v="80.476190476190482"/>
    <x v="3"/>
    <s v="plays"/>
  </r>
  <r>
    <n v="937"/>
    <s v="Tapia, Sandoval and Hurley"/>
    <s v="Cloned fresh-thinking model"/>
    <n v="171000"/>
    <n v="84891"/>
    <n v="50"/>
    <x v="3"/>
    <n v="976"/>
    <x v="1"/>
    <s v="USD"/>
    <n v="1448517600"/>
    <n v="1449295200"/>
    <b v="0"/>
    <b v="0"/>
    <s v="film &amp; video/documentary"/>
    <n v="86.978483606557376"/>
    <x v="4"/>
    <s v="documentary"/>
  </r>
  <r>
    <n v="938"/>
    <s v="Allen Inc"/>
    <s v="Total dedicated benchmark"/>
    <n v="9200"/>
    <n v="10093"/>
    <n v="110"/>
    <x v="1"/>
    <n v="96"/>
    <x v="1"/>
    <s v="USD"/>
    <n v="1528779600"/>
    <n v="1531890000"/>
    <b v="0"/>
    <b v="1"/>
    <s v="publishing/fiction"/>
    <n v="105.13541666666667"/>
    <x v="5"/>
    <s v="fiction"/>
  </r>
  <r>
    <n v="939"/>
    <s v="Williams, Johnson and Campbell"/>
    <s v="Streamlined human-resource Graphic Interface"/>
    <n v="7800"/>
    <n v="3839"/>
    <n v="49"/>
    <x v="0"/>
    <n v="67"/>
    <x v="1"/>
    <s v="USD"/>
    <n v="1304744400"/>
    <n v="1306213200"/>
    <b v="0"/>
    <b v="1"/>
    <s v="games/video games"/>
    <n v="57.298507462686565"/>
    <x v="6"/>
    <s v="video games"/>
  </r>
  <r>
    <n v="940"/>
    <s v="Wiggins Ltd"/>
    <s v="Upgradable analyzing core"/>
    <n v="9900"/>
    <n v="6161"/>
    <n v="62"/>
    <x v="2"/>
    <n v="66"/>
    <x v="0"/>
    <s v="CAD"/>
    <n v="1354341600"/>
    <n v="1356242400"/>
    <b v="0"/>
    <b v="0"/>
    <s v="technology/web"/>
    <n v="93.348484848484844"/>
    <x v="2"/>
    <s v="web"/>
  </r>
  <r>
    <n v="941"/>
    <s v="Luna-Horne"/>
    <s v="Profound exuding pricing structure"/>
    <n v="43000"/>
    <n v="5615"/>
    <n v="13"/>
    <x v="0"/>
    <n v="78"/>
    <x v="1"/>
    <s v="USD"/>
    <n v="1294552800"/>
    <n v="1297576800"/>
    <b v="1"/>
    <b v="0"/>
    <s v="theater/plays"/>
    <n v="71.987179487179489"/>
    <x v="3"/>
    <s v="plays"/>
  </r>
  <r>
    <n v="942"/>
    <s v="Allen Inc"/>
    <s v="Horizontal optimizing model"/>
    <n v="9600"/>
    <n v="6205"/>
    <n v="65"/>
    <x v="0"/>
    <n v="67"/>
    <x v="2"/>
    <s v="AUD"/>
    <n v="1295935200"/>
    <n v="1296194400"/>
    <b v="0"/>
    <b v="0"/>
    <s v="theater/plays"/>
    <n v="92.611940298507463"/>
    <x v="3"/>
    <s v="plays"/>
  </r>
  <r>
    <n v="943"/>
    <s v="Peterson, Gonzalez and Spencer"/>
    <s v="Synchronized fault-tolerant algorithm"/>
    <n v="7500"/>
    <n v="11969"/>
    <n v="160"/>
    <x v="1"/>
    <n v="114"/>
    <x v="1"/>
    <s v="USD"/>
    <n v="1411534800"/>
    <n v="1414558800"/>
    <b v="0"/>
    <b v="0"/>
    <s v="food/food trucks"/>
    <n v="104.99122807017544"/>
    <x v="0"/>
    <s v="food trucks"/>
  </r>
  <r>
    <n v="944"/>
    <s v="Walter Inc"/>
    <s v="Streamlined 5thgeneration intranet"/>
    <n v="10000"/>
    <n v="8142"/>
    <n v="81"/>
    <x v="0"/>
    <n v="263"/>
    <x v="2"/>
    <s v="AUD"/>
    <n v="1486706400"/>
    <n v="1488348000"/>
    <b v="0"/>
    <b v="0"/>
    <s v="photography/photography books"/>
    <n v="30.958174904942965"/>
    <x v="7"/>
    <s v="photography books"/>
  </r>
  <r>
    <n v="945"/>
    <s v="Sanders, Farley and Huffman"/>
    <s v="Cross-group clear-thinking task-force"/>
    <n v="172000"/>
    <n v="55805"/>
    <n v="32"/>
    <x v="0"/>
    <n v="1691"/>
    <x v="1"/>
    <s v="USD"/>
    <n v="1333602000"/>
    <n v="1334898000"/>
    <b v="1"/>
    <b v="0"/>
    <s v="photography/photography books"/>
    <n v="33.001182732111175"/>
    <x v="7"/>
    <s v="photography books"/>
  </r>
  <r>
    <n v="946"/>
    <s v="Hall, Holmes and Walker"/>
    <s v="Public-key bandwidth-monitored intranet"/>
    <n v="153700"/>
    <n v="15238"/>
    <n v="10"/>
    <x v="0"/>
    <n v="181"/>
    <x v="1"/>
    <s v="USD"/>
    <n v="1308200400"/>
    <n v="1308373200"/>
    <b v="0"/>
    <b v="0"/>
    <s v="theater/plays"/>
    <n v="84.187845303867405"/>
    <x v="3"/>
    <s v="plays"/>
  </r>
  <r>
    <n v="947"/>
    <s v="Smith-Powell"/>
    <s v="Upgradable clear-thinking hardware"/>
    <n v="3600"/>
    <n v="961"/>
    <n v="27"/>
    <x v="0"/>
    <n v="13"/>
    <x v="1"/>
    <s v="USD"/>
    <n v="1411707600"/>
    <n v="1412312400"/>
    <b v="0"/>
    <b v="0"/>
    <s v="theater/plays"/>
    <n v="73.92307692307692"/>
    <x v="3"/>
    <s v="plays"/>
  </r>
  <r>
    <n v="948"/>
    <s v="Smith-Hill"/>
    <s v="Integrated holistic paradigm"/>
    <n v="9400"/>
    <n v="5918"/>
    <n v="63"/>
    <x v="3"/>
    <n v="160"/>
    <x v="1"/>
    <s v="USD"/>
    <n v="1418364000"/>
    <n v="1419228000"/>
    <b v="1"/>
    <b v="1"/>
    <s v="film &amp; video/documentary"/>
    <n v="36.987499999999997"/>
    <x v="4"/>
    <s v="documentary"/>
  </r>
  <r>
    <n v="949"/>
    <s v="Wright LLC"/>
    <s v="Seamless clear-thinking conglomeration"/>
    <n v="5900"/>
    <n v="9520"/>
    <n v="161"/>
    <x v="1"/>
    <n v="203"/>
    <x v="1"/>
    <s v="USD"/>
    <n v="1429333200"/>
    <n v="1430974800"/>
    <b v="0"/>
    <b v="0"/>
    <s v="technology/web"/>
    <n v="46.896551724137929"/>
    <x v="2"/>
    <s v="web"/>
  </r>
  <r>
    <n v="950"/>
    <s v="Williams, Orozco and Gomez"/>
    <s v="Persistent content-based methodology"/>
    <n v="100"/>
    <n v="5"/>
    <n v="5"/>
    <x v="0"/>
    <n v="1"/>
    <x v="1"/>
    <s v="USD"/>
    <n v="1555390800"/>
    <n v="1555822800"/>
    <b v="0"/>
    <b v="1"/>
    <s v="theater/plays"/>
    <n v="5"/>
    <x v="3"/>
    <s v="plays"/>
  </r>
  <r>
    <n v="951"/>
    <s v="Peterson Ltd"/>
    <s v="Re-engineered 24hour matrix"/>
    <n v="14500"/>
    <n v="159056"/>
    <n v="1097"/>
    <x v="1"/>
    <n v="1559"/>
    <x v="1"/>
    <s v="USD"/>
    <n v="1482732000"/>
    <n v="1482818400"/>
    <b v="0"/>
    <b v="1"/>
    <s v="music/rock"/>
    <n v="102.02437459910199"/>
    <x v="1"/>
    <s v="rock"/>
  </r>
  <r>
    <n v="952"/>
    <s v="Cummings-Hayes"/>
    <s v="Virtual multi-tasking core"/>
    <n v="145500"/>
    <n v="101987"/>
    <n v="70"/>
    <x v="3"/>
    <n v="2266"/>
    <x v="1"/>
    <s v="USD"/>
    <n v="1470718800"/>
    <n v="1471928400"/>
    <b v="0"/>
    <b v="0"/>
    <s v="film &amp; video/documentary"/>
    <n v="45.007502206531335"/>
    <x v="4"/>
    <s v="documentary"/>
  </r>
  <r>
    <n v="953"/>
    <s v="Boyle Ltd"/>
    <s v="Streamlined fault-tolerant conglomeration"/>
    <n v="3300"/>
    <n v="1980"/>
    <n v="60"/>
    <x v="0"/>
    <n v="21"/>
    <x v="1"/>
    <s v="USD"/>
    <n v="1450591200"/>
    <n v="1453701600"/>
    <b v="0"/>
    <b v="1"/>
    <s v="film &amp; video/science fiction"/>
    <n v="94.285714285714292"/>
    <x v="4"/>
    <s v="science fiction"/>
  </r>
  <r>
    <n v="954"/>
    <s v="Henderson, Parker and Diaz"/>
    <s v="Enterprise-wide client-driven policy"/>
    <n v="42600"/>
    <n v="156384"/>
    <n v="367"/>
    <x v="1"/>
    <n v="1548"/>
    <x v="2"/>
    <s v="AUD"/>
    <n v="1348290000"/>
    <n v="1350363600"/>
    <b v="0"/>
    <b v="0"/>
    <s v="technology/web"/>
    <n v="101.02325581395348"/>
    <x v="2"/>
    <s v="web"/>
  </r>
  <r>
    <n v="955"/>
    <s v="Moss-Obrien"/>
    <s v="Function-based next generation emulation"/>
    <n v="700"/>
    <n v="7763"/>
    <n v="1109"/>
    <x v="1"/>
    <n v="80"/>
    <x v="1"/>
    <s v="USD"/>
    <n v="1353823200"/>
    <n v="1353996000"/>
    <b v="0"/>
    <b v="0"/>
    <s v="theater/plays"/>
    <n v="97.037499999999994"/>
    <x v="3"/>
    <s v="plays"/>
  </r>
  <r>
    <n v="956"/>
    <s v="Wood Inc"/>
    <s v="Re-engineered composite focus group"/>
    <n v="187600"/>
    <n v="35698"/>
    <n v="19"/>
    <x v="0"/>
    <n v="830"/>
    <x v="1"/>
    <s v="USD"/>
    <n v="1450764000"/>
    <n v="1451109600"/>
    <b v="0"/>
    <b v="0"/>
    <s v="film &amp; video/science fiction"/>
    <n v="43.00963855421687"/>
    <x v="4"/>
    <s v="science fiction"/>
  </r>
  <r>
    <n v="957"/>
    <s v="Riley, Cohen and Goodman"/>
    <s v="Profound mission-critical function"/>
    <n v="9800"/>
    <n v="12434"/>
    <n v="127"/>
    <x v="1"/>
    <n v="131"/>
    <x v="1"/>
    <s v="USD"/>
    <n v="1329372000"/>
    <n v="1329631200"/>
    <b v="0"/>
    <b v="0"/>
    <s v="theater/plays"/>
    <n v="94.916030534351151"/>
    <x v="3"/>
    <s v="plays"/>
  </r>
  <r>
    <n v="958"/>
    <s v="Green, Robinson and Ho"/>
    <s v="De-engineered zero-defect open system"/>
    <n v="1100"/>
    <n v="8081"/>
    <n v="735"/>
    <x v="1"/>
    <n v="112"/>
    <x v="1"/>
    <s v="USD"/>
    <n v="1277096400"/>
    <n v="1278997200"/>
    <b v="0"/>
    <b v="0"/>
    <s v="film &amp; video/animation"/>
    <n v="72.151785714285708"/>
    <x v="4"/>
    <s v="animation"/>
  </r>
  <r>
    <n v="959"/>
    <s v="Black-Graham"/>
    <s v="Operative hybrid utilization"/>
    <n v="145000"/>
    <n v="6631"/>
    <n v="5"/>
    <x v="0"/>
    <n v="130"/>
    <x v="1"/>
    <s v="USD"/>
    <n v="1277701200"/>
    <n v="1280120400"/>
    <b v="0"/>
    <b v="0"/>
    <s v="publishing/translations"/>
    <n v="51.007692307692309"/>
    <x v="5"/>
    <s v="translations"/>
  </r>
  <r>
    <n v="960"/>
    <s v="Robbins Group"/>
    <s v="Function-based interactive matrix"/>
    <n v="5500"/>
    <n v="4678"/>
    <n v="85"/>
    <x v="0"/>
    <n v="55"/>
    <x v="1"/>
    <s v="USD"/>
    <n v="1454911200"/>
    <n v="1458104400"/>
    <b v="0"/>
    <b v="0"/>
    <s v="technology/web"/>
    <n v="85.054545454545448"/>
    <x v="2"/>
    <s v="web"/>
  </r>
  <r>
    <n v="961"/>
    <s v="Mason, Case and May"/>
    <s v="Optimized content-based collaboration"/>
    <n v="5700"/>
    <n v="6800"/>
    <n v="119"/>
    <x v="1"/>
    <n v="155"/>
    <x v="1"/>
    <s v="USD"/>
    <n v="1297922400"/>
    <n v="1298268000"/>
    <b v="0"/>
    <b v="0"/>
    <s v="publishing/translations"/>
    <n v="43.87096774193548"/>
    <x v="5"/>
    <s v="translations"/>
  </r>
  <r>
    <n v="962"/>
    <s v="Harris, Russell and Mitchell"/>
    <s v="User-centric cohesive policy"/>
    <n v="3600"/>
    <n v="10657"/>
    <n v="296"/>
    <x v="1"/>
    <n v="266"/>
    <x v="1"/>
    <s v="USD"/>
    <n v="1384408800"/>
    <n v="1386223200"/>
    <b v="0"/>
    <b v="0"/>
    <s v="food/food trucks"/>
    <n v="40.063909774436091"/>
    <x v="0"/>
    <s v="food trucks"/>
  </r>
  <r>
    <n v="963"/>
    <s v="Rodriguez-Robinson"/>
    <s v="Ergonomic methodical hub"/>
    <n v="5900"/>
    <n v="4997"/>
    <n v="85"/>
    <x v="0"/>
    <n v="114"/>
    <x v="6"/>
    <s v="EUR"/>
    <n v="1299304800"/>
    <n v="1299823200"/>
    <b v="0"/>
    <b v="1"/>
    <s v="photography/photography books"/>
    <n v="43.833333333333336"/>
    <x v="7"/>
    <s v="photography books"/>
  </r>
  <r>
    <n v="964"/>
    <s v="Peck, Higgins and Smith"/>
    <s v="Devolved disintermediate encryption"/>
    <n v="3700"/>
    <n v="13164"/>
    <n v="356"/>
    <x v="1"/>
    <n v="155"/>
    <x v="1"/>
    <s v="USD"/>
    <n v="1431320400"/>
    <n v="1431752400"/>
    <b v="0"/>
    <b v="0"/>
    <s v="theater/plays"/>
    <n v="84.92903225806451"/>
    <x v="3"/>
    <s v="plays"/>
  </r>
  <r>
    <n v="965"/>
    <s v="Nunez-King"/>
    <s v="Phased clear-thinking policy"/>
    <n v="2200"/>
    <n v="8501"/>
    <n v="386"/>
    <x v="1"/>
    <n v="207"/>
    <x v="4"/>
    <s v="GBP"/>
    <n v="1264399200"/>
    <n v="1267855200"/>
    <b v="0"/>
    <b v="0"/>
    <s v="music/rock"/>
    <n v="41.067632850241544"/>
    <x v="1"/>
    <s v="rock"/>
  </r>
  <r>
    <n v="966"/>
    <s v="Davis and Sons"/>
    <s v="Seamless solution-oriented capacity"/>
    <n v="1700"/>
    <n v="13468"/>
    <n v="792"/>
    <x v="1"/>
    <n v="245"/>
    <x v="1"/>
    <s v="USD"/>
    <n v="1497502800"/>
    <n v="1497675600"/>
    <b v="0"/>
    <b v="0"/>
    <s v="theater/plays"/>
    <n v="54.971428571428568"/>
    <x v="3"/>
    <s v="plays"/>
  </r>
  <r>
    <n v="967"/>
    <s v="Howard-Douglas"/>
    <s v="Organized human-resource attitude"/>
    <n v="88400"/>
    <n v="121138"/>
    <n v="137"/>
    <x v="1"/>
    <n v="1573"/>
    <x v="1"/>
    <s v="USD"/>
    <n v="1333688400"/>
    <n v="1336885200"/>
    <b v="0"/>
    <b v="0"/>
    <s v="music/world music"/>
    <n v="77.010807374443743"/>
    <x v="1"/>
    <s v="world music"/>
  </r>
  <r>
    <n v="968"/>
    <s v="Gonzalez-White"/>
    <s v="Open-architected disintermediate budgetary management"/>
    <n v="2400"/>
    <n v="8117"/>
    <n v="338"/>
    <x v="1"/>
    <n v="114"/>
    <x v="1"/>
    <s v="USD"/>
    <n v="1293861600"/>
    <n v="1295157600"/>
    <b v="0"/>
    <b v="0"/>
    <s v="food/food trucks"/>
    <n v="71.201754385964918"/>
    <x v="0"/>
    <s v="food trucks"/>
  </r>
  <r>
    <n v="969"/>
    <s v="Lopez-King"/>
    <s v="Multi-lateral radical solution"/>
    <n v="7900"/>
    <n v="8550"/>
    <n v="108"/>
    <x v="1"/>
    <n v="93"/>
    <x v="1"/>
    <s v="USD"/>
    <n v="1576994400"/>
    <n v="1577599200"/>
    <b v="0"/>
    <b v="0"/>
    <s v="theater/plays"/>
    <n v="91.935483870967744"/>
    <x v="3"/>
    <s v="plays"/>
  </r>
  <r>
    <n v="970"/>
    <s v="Glover-Nelson"/>
    <s v="Inverse context-sensitive info-mediaries"/>
    <n v="94900"/>
    <n v="57659"/>
    <n v="61"/>
    <x v="0"/>
    <n v="594"/>
    <x v="1"/>
    <s v="USD"/>
    <n v="1304917200"/>
    <n v="1305003600"/>
    <b v="0"/>
    <b v="0"/>
    <s v="theater/plays"/>
    <n v="97.069023569023571"/>
    <x v="3"/>
    <s v="plays"/>
  </r>
  <r>
    <n v="971"/>
    <s v="Garner and Sons"/>
    <s v="Versatile neutral workforce"/>
    <n v="5100"/>
    <n v="1414"/>
    <n v="28"/>
    <x v="0"/>
    <n v="24"/>
    <x v="1"/>
    <s v="USD"/>
    <n v="1381208400"/>
    <n v="1381726800"/>
    <b v="0"/>
    <b v="0"/>
    <s v="film &amp; video/television"/>
    <n v="58.916666666666664"/>
    <x v="4"/>
    <s v="television"/>
  </r>
  <r>
    <n v="972"/>
    <s v="Sellers, Roach and Garrison"/>
    <s v="Multi-tiered systematic knowledge user"/>
    <n v="42700"/>
    <n v="97524"/>
    <n v="228"/>
    <x v="1"/>
    <n v="1681"/>
    <x v="1"/>
    <s v="USD"/>
    <n v="1401685200"/>
    <n v="1402462800"/>
    <b v="0"/>
    <b v="1"/>
    <s v="technology/web"/>
    <n v="58.015466983938133"/>
    <x v="2"/>
    <s v="web"/>
  </r>
  <r>
    <n v="973"/>
    <s v="Herrera, Bennett and Silva"/>
    <s v="Programmable multi-state algorithm"/>
    <n v="121100"/>
    <n v="26176"/>
    <n v="22"/>
    <x v="0"/>
    <n v="252"/>
    <x v="1"/>
    <s v="USD"/>
    <n v="1291960800"/>
    <n v="1292133600"/>
    <b v="0"/>
    <b v="1"/>
    <s v="theater/plays"/>
    <n v="103.87301587301587"/>
    <x v="3"/>
    <s v="plays"/>
  </r>
  <r>
    <n v="974"/>
    <s v="Thomas, Clay and Mendoza"/>
    <s v="Multi-channeled reciprocal interface"/>
    <n v="800"/>
    <n v="2991"/>
    <n v="374"/>
    <x v="1"/>
    <n v="32"/>
    <x v="1"/>
    <s v="USD"/>
    <n v="1368853200"/>
    <n v="1368939600"/>
    <b v="0"/>
    <b v="0"/>
    <s v="music/indie rock"/>
    <n v="93.46875"/>
    <x v="1"/>
    <s v="indie rock"/>
  </r>
  <r>
    <n v="975"/>
    <s v="Ayala Group"/>
    <s v="Right-sized maximized migration"/>
    <n v="5400"/>
    <n v="8366"/>
    <n v="155"/>
    <x v="1"/>
    <n v="135"/>
    <x v="1"/>
    <s v="USD"/>
    <n v="1448776800"/>
    <n v="1452146400"/>
    <b v="0"/>
    <b v="1"/>
    <s v="theater/plays"/>
    <n v="61.970370370370368"/>
    <x v="3"/>
    <s v="plays"/>
  </r>
  <r>
    <n v="976"/>
    <s v="Huerta, Roberts and Dickerson"/>
    <s v="Self-enabling value-added artificial intelligence"/>
    <n v="4000"/>
    <n v="12886"/>
    <n v="322"/>
    <x v="1"/>
    <n v="140"/>
    <x v="1"/>
    <s v="USD"/>
    <n v="1296194400"/>
    <n v="1296712800"/>
    <b v="0"/>
    <b v="1"/>
    <s v="theater/plays"/>
    <n v="92.042857142857144"/>
    <x v="3"/>
    <s v="plays"/>
  </r>
  <r>
    <n v="977"/>
    <s v="Johnson Group"/>
    <s v="Vision-oriented interactive solution"/>
    <n v="7000"/>
    <n v="5177"/>
    <n v="74"/>
    <x v="0"/>
    <n v="67"/>
    <x v="1"/>
    <s v="USD"/>
    <n v="1517983200"/>
    <n v="1520748000"/>
    <b v="0"/>
    <b v="0"/>
    <s v="food/food trucks"/>
    <n v="77.268656716417908"/>
    <x v="0"/>
    <s v="food trucks"/>
  </r>
  <r>
    <n v="978"/>
    <s v="Bailey, Nguyen and Martinez"/>
    <s v="Fundamental user-facing productivity"/>
    <n v="1000"/>
    <n v="8641"/>
    <n v="864"/>
    <x v="1"/>
    <n v="92"/>
    <x v="1"/>
    <s v="USD"/>
    <n v="1478930400"/>
    <n v="1480831200"/>
    <b v="0"/>
    <b v="0"/>
    <s v="games/video games"/>
    <n v="93.923913043478265"/>
    <x v="6"/>
    <s v="video games"/>
  </r>
  <r>
    <n v="979"/>
    <s v="Williams, Martin and Meyer"/>
    <s v="Innovative well-modulated capability"/>
    <n v="60200"/>
    <n v="86244"/>
    <n v="143"/>
    <x v="1"/>
    <n v="1015"/>
    <x v="4"/>
    <s v="GBP"/>
    <n v="1426395600"/>
    <n v="1426914000"/>
    <b v="0"/>
    <b v="0"/>
    <s v="theater/plays"/>
    <n v="84.969458128078813"/>
    <x v="3"/>
    <s v="plays"/>
  </r>
  <r>
    <n v="980"/>
    <s v="Huff-Johnson"/>
    <s v="Universal fault-tolerant orchestration"/>
    <n v="195200"/>
    <n v="78630"/>
    <n v="40"/>
    <x v="0"/>
    <n v="742"/>
    <x v="1"/>
    <s v="USD"/>
    <n v="1446181200"/>
    <n v="1446616800"/>
    <b v="1"/>
    <b v="0"/>
    <s v="publishing/nonfiction"/>
    <n v="105.97035040431267"/>
    <x v="5"/>
    <s v="nonfiction"/>
  </r>
  <r>
    <n v="981"/>
    <s v="Diaz-Little"/>
    <s v="Grass-roots executive synergy"/>
    <n v="6700"/>
    <n v="11941"/>
    <n v="178"/>
    <x v="1"/>
    <n v="323"/>
    <x v="1"/>
    <s v="USD"/>
    <n v="1514181600"/>
    <n v="1517032800"/>
    <b v="0"/>
    <b v="0"/>
    <s v="technology/web"/>
    <n v="36.969040247678016"/>
    <x v="2"/>
    <s v="web"/>
  </r>
  <r>
    <n v="982"/>
    <s v="Freeman-French"/>
    <s v="Multi-layered optimal application"/>
    <n v="7200"/>
    <n v="6115"/>
    <n v="85"/>
    <x v="0"/>
    <n v="75"/>
    <x v="1"/>
    <s v="USD"/>
    <n v="1311051600"/>
    <n v="1311224400"/>
    <b v="0"/>
    <b v="1"/>
    <s v="film &amp; video/documentary"/>
    <n v="81.533333333333331"/>
    <x v="4"/>
    <s v="documentary"/>
  </r>
  <r>
    <n v="983"/>
    <s v="Beck-Weber"/>
    <s v="Business-focused full-range core"/>
    <n v="129100"/>
    <n v="188404"/>
    <n v="146"/>
    <x v="1"/>
    <n v="2326"/>
    <x v="1"/>
    <s v="USD"/>
    <n v="1564894800"/>
    <n v="1566190800"/>
    <b v="0"/>
    <b v="0"/>
    <s v="film &amp; video/documentary"/>
    <n v="80.999140154772135"/>
    <x v="4"/>
    <s v="documentary"/>
  </r>
  <r>
    <n v="984"/>
    <s v="Lewis-Jacobson"/>
    <s v="Exclusive system-worthy Graphic Interface"/>
    <n v="6500"/>
    <n v="9910"/>
    <n v="152"/>
    <x v="1"/>
    <n v="381"/>
    <x v="1"/>
    <s v="USD"/>
    <n v="1567918800"/>
    <n v="1570165200"/>
    <b v="0"/>
    <b v="0"/>
    <s v="theater/plays"/>
    <n v="26.010498687664043"/>
    <x v="3"/>
    <s v="plays"/>
  </r>
  <r>
    <n v="985"/>
    <s v="Logan-Curtis"/>
    <s v="Enhanced optimal ability"/>
    <n v="170600"/>
    <n v="114523"/>
    <n v="67"/>
    <x v="0"/>
    <n v="4405"/>
    <x v="1"/>
    <s v="USD"/>
    <n v="1386309600"/>
    <n v="1388556000"/>
    <b v="0"/>
    <b v="1"/>
    <s v="music/rock"/>
    <n v="25.998410896708286"/>
    <x v="1"/>
    <s v="rock"/>
  </r>
  <r>
    <n v="986"/>
    <s v="Chan, Washington and Callahan"/>
    <s v="Optional zero administration neural-net"/>
    <n v="7800"/>
    <n v="3144"/>
    <n v="40"/>
    <x v="0"/>
    <n v="92"/>
    <x v="1"/>
    <s v="USD"/>
    <n v="1301979600"/>
    <n v="1303189200"/>
    <b v="0"/>
    <b v="0"/>
    <s v="music/rock"/>
    <n v="34.173913043478258"/>
    <x v="1"/>
    <s v="rock"/>
  </r>
  <r>
    <n v="987"/>
    <s v="Wilson Group"/>
    <s v="Ameliorated foreground focus group"/>
    <n v="6200"/>
    <n v="13441"/>
    <n v="217"/>
    <x v="1"/>
    <n v="480"/>
    <x v="1"/>
    <s v="USD"/>
    <n v="1493269200"/>
    <n v="1494478800"/>
    <b v="0"/>
    <b v="0"/>
    <s v="film &amp; video/documentary"/>
    <n v="28.002083333333335"/>
    <x v="4"/>
    <s v="documentary"/>
  </r>
  <r>
    <n v="988"/>
    <s v="Gardner, Ryan and Gutierrez"/>
    <s v="Triple-buffered multi-tasking matrices"/>
    <n v="9400"/>
    <n v="4899"/>
    <n v="52"/>
    <x v="0"/>
    <n v="64"/>
    <x v="1"/>
    <s v="USD"/>
    <n v="1478930400"/>
    <n v="1480744800"/>
    <b v="0"/>
    <b v="0"/>
    <s v="publishing/radio &amp; podcasts"/>
    <n v="76.546875"/>
    <x v="5"/>
    <s v="radio &amp; podcasts"/>
  </r>
  <r>
    <n v="989"/>
    <s v="Hernandez Inc"/>
    <s v="Versatile dedicated migration"/>
    <n v="2400"/>
    <n v="11990"/>
    <n v="500"/>
    <x v="1"/>
    <n v="226"/>
    <x v="1"/>
    <s v="USD"/>
    <n v="1555390800"/>
    <n v="1555822800"/>
    <b v="0"/>
    <b v="0"/>
    <s v="publishing/translations"/>
    <n v="53.053097345132741"/>
    <x v="5"/>
    <s v="translations"/>
  </r>
  <r>
    <n v="990"/>
    <s v="Ortiz-Roberts"/>
    <s v="Devolved foreground customer loyalty"/>
    <n v="7800"/>
    <n v="6839"/>
    <n v="88"/>
    <x v="0"/>
    <n v="64"/>
    <x v="1"/>
    <s v="USD"/>
    <n v="1456984800"/>
    <n v="1458882000"/>
    <b v="0"/>
    <b v="1"/>
    <s v="film &amp; video/drama"/>
    <n v="106.859375"/>
    <x v="4"/>
    <s v="drama"/>
  </r>
  <r>
    <n v="991"/>
    <s v="Ramirez LLC"/>
    <s v="Reduced reciprocal focus group"/>
    <n v="9800"/>
    <n v="11091"/>
    <n v="113"/>
    <x v="1"/>
    <n v="241"/>
    <x v="1"/>
    <s v="USD"/>
    <n v="1411621200"/>
    <n v="1411966800"/>
    <b v="0"/>
    <b v="1"/>
    <s v="music/rock"/>
    <n v="46.020746887966808"/>
    <x v="1"/>
    <s v="rock"/>
  </r>
  <r>
    <n v="992"/>
    <s v="Morrow Inc"/>
    <s v="Networked global migration"/>
    <n v="3100"/>
    <n v="13223"/>
    <n v="427"/>
    <x v="1"/>
    <n v="132"/>
    <x v="1"/>
    <s v="USD"/>
    <n v="1525669200"/>
    <n v="1526878800"/>
    <b v="0"/>
    <b v="1"/>
    <s v="film &amp; video/drama"/>
    <n v="100.17424242424242"/>
    <x v="4"/>
    <s v="drama"/>
  </r>
  <r>
    <n v="993"/>
    <s v="Erickson-Rogers"/>
    <s v="De-engineered even-keeled definition"/>
    <n v="9800"/>
    <n v="7608"/>
    <n v="78"/>
    <x v="3"/>
    <n v="75"/>
    <x v="6"/>
    <s v="EUR"/>
    <n v="1450936800"/>
    <n v="1452405600"/>
    <b v="0"/>
    <b v="1"/>
    <s v="photography/photography books"/>
    <n v="101.44"/>
    <x v="7"/>
    <s v="photography books"/>
  </r>
  <r>
    <n v="994"/>
    <s v="Leach, Rich and Price"/>
    <s v="Implemented bi-directional flexibility"/>
    <n v="141100"/>
    <n v="74073"/>
    <n v="52"/>
    <x v="0"/>
    <n v="842"/>
    <x v="1"/>
    <s v="USD"/>
    <n v="1413522000"/>
    <n v="1414040400"/>
    <b v="0"/>
    <b v="1"/>
    <s v="publishing/translations"/>
    <n v="87.972684085510693"/>
    <x v="5"/>
    <s v="translations"/>
  </r>
  <r>
    <n v="995"/>
    <s v="Manning-Hamilton"/>
    <s v="Vision-oriented scalable definition"/>
    <n v="97300"/>
    <n v="153216"/>
    <n v="157"/>
    <x v="1"/>
    <n v="2043"/>
    <x v="1"/>
    <s v="USD"/>
    <n v="1541307600"/>
    <n v="1543816800"/>
    <b v="0"/>
    <b v="1"/>
    <s v="food/food trucks"/>
    <n v="74.995594713656388"/>
    <x v="0"/>
    <s v="food trucks"/>
  </r>
  <r>
    <n v="996"/>
    <s v="Butler LLC"/>
    <s v="Future-proofed upward-trending migration"/>
    <n v="6600"/>
    <n v="4814"/>
    <n v="73"/>
    <x v="0"/>
    <n v="112"/>
    <x v="1"/>
    <s v="USD"/>
    <n v="1357106400"/>
    <n v="1359698400"/>
    <b v="0"/>
    <b v="0"/>
    <s v="theater/plays"/>
    <n v="42.982142857142854"/>
    <x v="3"/>
    <s v="plays"/>
  </r>
  <r>
    <n v="997"/>
    <s v="Ball LLC"/>
    <s v="Right-sized full-range throughput"/>
    <n v="7600"/>
    <n v="4603"/>
    <n v="61"/>
    <x v="3"/>
    <n v="139"/>
    <x v="6"/>
    <s v="EUR"/>
    <n v="1390197600"/>
    <n v="1390629600"/>
    <b v="0"/>
    <b v="0"/>
    <s v="theater/plays"/>
    <n v="33.115107913669064"/>
    <x v="3"/>
    <s v="plays"/>
  </r>
  <r>
    <n v="998"/>
    <s v="Taylor, Santiago and Flores"/>
    <s v="Polarized composite customer loyalty"/>
    <n v="66600"/>
    <n v="37823"/>
    <n v="57"/>
    <x v="0"/>
    <n v="374"/>
    <x v="1"/>
    <s v="USD"/>
    <n v="1265868000"/>
    <n v="1267077600"/>
    <b v="0"/>
    <b v="1"/>
    <s v="music/indie rock"/>
    <n v="101.13101604278074"/>
    <x v="1"/>
    <s v="indie rock"/>
  </r>
  <r>
    <n v="999"/>
    <s v="Hernandez, Norton and Kelley"/>
    <s v="Expanded eco-centric policy"/>
    <n v="111100"/>
    <n v="62819"/>
    <n v="57"/>
    <x v="3"/>
    <n v="1122"/>
    <x v="1"/>
    <s v="USD"/>
    <n v="1467176400"/>
    <n v="1467781200"/>
    <b v="0"/>
    <b v="0"/>
    <s v="food/food trucks"/>
    <n v="55.98841354723708"/>
    <x v="0"/>
    <s v="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x v="0"/>
    <s v="CAD"/>
    <n v="1448690400"/>
    <x v="0"/>
    <n v="1450159200"/>
    <d v="2015-12-15T06:00:00"/>
    <b v="0"/>
    <b v="0"/>
    <s v="food/food trucks"/>
    <n v="0"/>
    <x v="0"/>
    <x v="0"/>
  </r>
  <r>
    <n v="1"/>
    <s v="Odom Inc"/>
    <s v="Managed bottom-line architecture"/>
    <n v="1400"/>
    <n v="14560"/>
    <n v="1040"/>
    <x v="1"/>
    <n v="158"/>
    <x v="1"/>
    <s v="USD"/>
    <n v="1408424400"/>
    <x v="1"/>
    <n v="1408597200"/>
    <d v="2014-08-21T05:00:00"/>
    <b v="0"/>
    <b v="1"/>
    <s v="music/rock"/>
    <n v="92.151898734177209"/>
    <x v="1"/>
    <x v="1"/>
  </r>
  <r>
    <n v="2"/>
    <s v="Melton, Robinson and Fritz"/>
    <s v="Function-based leadingedge pricing structure"/>
    <n v="108400"/>
    <n v="142523"/>
    <n v="131"/>
    <x v="1"/>
    <n v="1425"/>
    <x v="2"/>
    <s v="AUD"/>
    <n v="1384668000"/>
    <x v="2"/>
    <n v="1384840800"/>
    <d v="2013-11-19T06:00:00"/>
    <b v="0"/>
    <b v="0"/>
    <s v="technology/web"/>
    <n v="100.01614035087719"/>
    <x v="2"/>
    <x v="2"/>
  </r>
  <r>
    <n v="3"/>
    <s v="Mcdonald, Gonzalez and Ross"/>
    <s v="Vision-oriented fresh-thinking conglomeration"/>
    <n v="4200"/>
    <n v="2477"/>
    <n v="59"/>
    <x v="0"/>
    <n v="24"/>
    <x v="1"/>
    <s v="USD"/>
    <n v="1565499600"/>
    <x v="3"/>
    <n v="1568955600"/>
    <d v="2019-09-20T05:00:00"/>
    <b v="0"/>
    <b v="0"/>
    <s v="music/rock"/>
    <n v="103.20833333333333"/>
    <x v="1"/>
    <x v="1"/>
  </r>
  <r>
    <n v="4"/>
    <s v="Larson-Little"/>
    <s v="Proactive foreground core"/>
    <n v="7600"/>
    <n v="5265"/>
    <n v="69"/>
    <x v="0"/>
    <n v="53"/>
    <x v="1"/>
    <s v="USD"/>
    <n v="1547964000"/>
    <x v="4"/>
    <n v="1548309600"/>
    <d v="2019-01-24T06:00:00"/>
    <b v="0"/>
    <b v="0"/>
    <s v="theater/plays"/>
    <n v="99.339622641509436"/>
    <x v="3"/>
    <x v="3"/>
  </r>
  <r>
    <n v="5"/>
    <s v="Harris Group"/>
    <s v="Open-source optimizing database"/>
    <n v="7600"/>
    <n v="13195"/>
    <n v="174"/>
    <x v="1"/>
    <n v="174"/>
    <x v="3"/>
    <s v="DKK"/>
    <n v="1346130000"/>
    <x v="5"/>
    <n v="1347080400"/>
    <d v="2012-09-08T05:00:00"/>
    <b v="0"/>
    <b v="0"/>
    <s v="theater/plays"/>
    <n v="75.833333333333329"/>
    <x v="3"/>
    <x v="3"/>
  </r>
  <r>
    <n v="6"/>
    <s v="Ortiz, Coleman and Mitchell"/>
    <s v="Operative upward-trending algorithm"/>
    <n v="5200"/>
    <n v="1090"/>
    <n v="21"/>
    <x v="0"/>
    <n v="18"/>
    <x v="4"/>
    <s v="GBP"/>
    <n v="1505278800"/>
    <x v="6"/>
    <n v="1505365200"/>
    <d v="2017-09-14T05:00:00"/>
    <b v="0"/>
    <b v="0"/>
    <s v="film &amp; video/documentary"/>
    <n v="60.555555555555557"/>
    <x v="4"/>
    <x v="4"/>
  </r>
  <r>
    <n v="7"/>
    <s v="Carter-Guzman"/>
    <s v="Centralized cohesive challenge"/>
    <n v="4500"/>
    <n v="14741"/>
    <n v="328"/>
    <x v="1"/>
    <n v="227"/>
    <x v="3"/>
    <s v="DKK"/>
    <n v="1439442000"/>
    <x v="7"/>
    <n v="1439614800"/>
    <d v="2015-08-15T05:00:00"/>
    <b v="0"/>
    <b v="0"/>
    <s v="theater/plays"/>
    <n v="64.93832599118943"/>
    <x v="3"/>
    <x v="3"/>
  </r>
  <r>
    <n v="8"/>
    <s v="Nunez-Richards"/>
    <s v="Exclusive attitude-oriented intranet"/>
    <n v="110100"/>
    <n v="21946"/>
    <n v="20"/>
    <x v="2"/>
    <n v="708"/>
    <x v="3"/>
    <s v="DKK"/>
    <n v="1281330000"/>
    <x v="8"/>
    <n v="1281502800"/>
    <d v="2010-08-11T05:00:00"/>
    <b v="0"/>
    <b v="0"/>
    <s v="theater/plays"/>
    <n v="30.997175141242938"/>
    <x v="3"/>
    <x v="3"/>
  </r>
  <r>
    <n v="9"/>
    <s v="Rangel, Holt and Jones"/>
    <s v="Open-source fresh-thinking model"/>
    <n v="6200"/>
    <n v="3208"/>
    <n v="52"/>
    <x v="0"/>
    <n v="44"/>
    <x v="1"/>
    <s v="USD"/>
    <n v="1379566800"/>
    <x v="9"/>
    <n v="1383804000"/>
    <d v="2013-11-07T06:00:00"/>
    <b v="0"/>
    <b v="0"/>
    <s v="music/electric music"/>
    <n v="72.909090909090907"/>
    <x v="1"/>
    <x v="5"/>
  </r>
  <r>
    <n v="10"/>
    <s v="Green Ltd"/>
    <s v="Monitored empowering installation"/>
    <n v="5200"/>
    <n v="13838"/>
    <n v="266"/>
    <x v="1"/>
    <n v="220"/>
    <x v="1"/>
    <s v="USD"/>
    <n v="1281762000"/>
    <x v="10"/>
    <n v="1285909200"/>
    <d v="2010-10-01T05:00:00"/>
    <b v="0"/>
    <b v="0"/>
    <s v="film &amp; video/drama"/>
    <n v="62.9"/>
    <x v="4"/>
    <x v="6"/>
  </r>
  <r>
    <n v="11"/>
    <s v="Perez, Johnson and Gardner"/>
    <s v="Grass-roots zero administration system engine"/>
    <n v="6300"/>
    <n v="3030"/>
    <n v="48"/>
    <x v="0"/>
    <n v="27"/>
    <x v="1"/>
    <s v="USD"/>
    <n v="1285045200"/>
    <x v="11"/>
    <n v="1285563600"/>
    <d v="2010-09-27T05:00:00"/>
    <b v="0"/>
    <b v="1"/>
    <s v="theater/plays"/>
    <n v="112.22222222222223"/>
    <x v="3"/>
    <x v="3"/>
  </r>
  <r>
    <n v="12"/>
    <s v="Kim Ltd"/>
    <s v="Assimilated hybrid intranet"/>
    <n v="6300"/>
    <n v="5629"/>
    <n v="89"/>
    <x v="0"/>
    <n v="55"/>
    <x v="1"/>
    <s v="USD"/>
    <n v="1571720400"/>
    <x v="12"/>
    <n v="1572411600"/>
    <d v="2019-10-30T05:00:00"/>
    <b v="0"/>
    <b v="0"/>
    <s v="film &amp; video/drama"/>
    <n v="102.34545454545454"/>
    <x v="4"/>
    <x v="6"/>
  </r>
  <r>
    <n v="13"/>
    <s v="Walker, Taylor and Coleman"/>
    <s v="Multi-tiered directional open architecture"/>
    <n v="4200"/>
    <n v="10295"/>
    <n v="245"/>
    <x v="1"/>
    <n v="98"/>
    <x v="1"/>
    <s v="USD"/>
    <n v="1465621200"/>
    <x v="13"/>
    <n v="1466658000"/>
    <d v="2016-06-23T05:00:00"/>
    <b v="0"/>
    <b v="0"/>
    <s v="music/indie rock"/>
    <n v="105.05102040816327"/>
    <x v="1"/>
    <x v="7"/>
  </r>
  <r>
    <n v="14"/>
    <s v="Rodriguez, Rose and Stewart"/>
    <s v="Cloned directional synergy"/>
    <n v="28200"/>
    <n v="18829"/>
    <n v="67"/>
    <x v="0"/>
    <n v="200"/>
    <x v="1"/>
    <s v="USD"/>
    <n v="1331013600"/>
    <x v="14"/>
    <n v="1333342800"/>
    <d v="2012-04-02T05:00:00"/>
    <b v="0"/>
    <b v="0"/>
    <s v="music/indie rock"/>
    <n v="94.144999999999996"/>
    <x v="1"/>
    <x v="7"/>
  </r>
  <r>
    <n v="15"/>
    <s v="Wright, Hunt and Rowe"/>
    <s v="Extended eco-centric pricing structure"/>
    <n v="81200"/>
    <n v="38414"/>
    <n v="47"/>
    <x v="0"/>
    <n v="452"/>
    <x v="1"/>
    <s v="USD"/>
    <n v="1575957600"/>
    <x v="15"/>
    <n v="1576303200"/>
    <d v="2019-12-14T06:00:00"/>
    <b v="0"/>
    <b v="0"/>
    <s v="technology/wearables"/>
    <n v="84.986725663716811"/>
    <x v="2"/>
    <x v="8"/>
  </r>
  <r>
    <n v="16"/>
    <s v="Hines Inc"/>
    <s v="Cross-platform systemic adapter"/>
    <n v="1700"/>
    <n v="11041"/>
    <n v="649"/>
    <x v="1"/>
    <n v="100"/>
    <x v="1"/>
    <s v="USD"/>
    <n v="1390370400"/>
    <x v="16"/>
    <n v="1392271200"/>
    <d v="2014-02-13T06:00:00"/>
    <b v="0"/>
    <b v="0"/>
    <s v="publishing/nonfiction"/>
    <n v="110.41"/>
    <x v="5"/>
    <x v="9"/>
  </r>
  <r>
    <n v="17"/>
    <s v="Cochran-Nguyen"/>
    <s v="Seamless 4thgeneration methodology"/>
    <n v="84600"/>
    <n v="134845"/>
    <n v="159"/>
    <x v="1"/>
    <n v="1249"/>
    <x v="1"/>
    <s v="USD"/>
    <n v="1294812000"/>
    <x v="17"/>
    <n v="1294898400"/>
    <d v="2011-01-13T06:00:00"/>
    <b v="0"/>
    <b v="0"/>
    <s v="film &amp; video/animation"/>
    <n v="107.96236989591674"/>
    <x v="4"/>
    <x v="10"/>
  </r>
  <r>
    <n v="18"/>
    <s v="Johnson-Gould"/>
    <s v="Exclusive needs-based adapter"/>
    <n v="9100"/>
    <n v="6089"/>
    <n v="67"/>
    <x v="3"/>
    <n v="135"/>
    <x v="1"/>
    <s v="USD"/>
    <n v="1536382800"/>
    <x v="18"/>
    <n v="1537074000"/>
    <d v="2018-09-16T05:00:00"/>
    <b v="0"/>
    <b v="0"/>
    <s v="theater/plays"/>
    <n v="45.103703703703701"/>
    <x v="3"/>
    <x v="3"/>
  </r>
  <r>
    <n v="19"/>
    <s v="Perez-Hess"/>
    <s v="Down-sized cohesive archive"/>
    <n v="62500"/>
    <n v="30331"/>
    <n v="49"/>
    <x v="0"/>
    <n v="674"/>
    <x v="1"/>
    <s v="USD"/>
    <n v="1551679200"/>
    <x v="19"/>
    <n v="1553490000"/>
    <d v="2019-03-25T05:00:00"/>
    <b v="0"/>
    <b v="1"/>
    <s v="theater/plays"/>
    <n v="45.001483679525222"/>
    <x v="3"/>
    <x v="3"/>
  </r>
  <r>
    <n v="20"/>
    <s v="Reeves, Thompson and Richardson"/>
    <s v="Proactive composite alliance"/>
    <n v="131800"/>
    <n v="147936"/>
    <n v="112"/>
    <x v="1"/>
    <n v="1396"/>
    <x v="1"/>
    <s v="USD"/>
    <n v="1406523600"/>
    <x v="20"/>
    <n v="1406523600"/>
    <d v="2014-07-28T05:00:00"/>
    <b v="0"/>
    <b v="0"/>
    <s v="film &amp; video/drama"/>
    <n v="105.97134670487107"/>
    <x v="4"/>
    <x v="6"/>
  </r>
  <r>
    <n v="21"/>
    <s v="Simmons-Reynolds"/>
    <s v="Re-engineered intangible definition"/>
    <n v="94000"/>
    <n v="38533"/>
    <n v="41"/>
    <x v="0"/>
    <n v="558"/>
    <x v="1"/>
    <s v="USD"/>
    <n v="1313384400"/>
    <x v="21"/>
    <n v="1316322000"/>
    <d v="2011-09-18T05:00:00"/>
    <b v="0"/>
    <b v="0"/>
    <s v="theater/plays"/>
    <n v="69.055555555555557"/>
    <x v="3"/>
    <x v="3"/>
  </r>
  <r>
    <n v="22"/>
    <s v="Collier Inc"/>
    <s v="Enhanced dynamic definition"/>
    <n v="59100"/>
    <n v="75690"/>
    <n v="128"/>
    <x v="1"/>
    <n v="890"/>
    <x v="1"/>
    <s v="USD"/>
    <n v="1522731600"/>
    <x v="22"/>
    <n v="1524027600"/>
    <d v="2018-04-18T05:00:00"/>
    <b v="0"/>
    <b v="0"/>
    <s v="theater/plays"/>
    <n v="85.044943820224717"/>
    <x v="3"/>
    <x v="3"/>
  </r>
  <r>
    <n v="23"/>
    <s v="Gray-Jenkins"/>
    <s v="Devolved next generation adapter"/>
    <n v="4500"/>
    <n v="14942"/>
    <n v="332"/>
    <x v="1"/>
    <n v="142"/>
    <x v="4"/>
    <s v="GBP"/>
    <n v="1550124000"/>
    <x v="23"/>
    <n v="1554699600"/>
    <d v="2019-04-08T05:00:00"/>
    <b v="0"/>
    <b v="0"/>
    <s v="film &amp; video/documentary"/>
    <n v="105.22535211267606"/>
    <x v="4"/>
    <x v="4"/>
  </r>
  <r>
    <n v="24"/>
    <s v="Scott, Wilson and Martin"/>
    <s v="Cross-platform intermediate frame"/>
    <n v="92400"/>
    <n v="104257"/>
    <n v="113"/>
    <x v="1"/>
    <n v="2673"/>
    <x v="1"/>
    <s v="USD"/>
    <n v="1403326800"/>
    <x v="24"/>
    <n v="1403499600"/>
    <d v="2014-06-23T05:00:00"/>
    <b v="0"/>
    <b v="0"/>
    <s v="technology/wearables"/>
    <n v="39.003741114852225"/>
    <x v="2"/>
    <x v="8"/>
  </r>
  <r>
    <n v="25"/>
    <s v="Caldwell, Velazquez and Wilson"/>
    <s v="Monitored impactful analyzer"/>
    <n v="5500"/>
    <n v="11904"/>
    <n v="216"/>
    <x v="1"/>
    <n v="163"/>
    <x v="1"/>
    <s v="USD"/>
    <n v="1305694800"/>
    <x v="25"/>
    <n v="1307422800"/>
    <d v="2011-06-07T05:00:00"/>
    <b v="0"/>
    <b v="1"/>
    <s v="games/video games"/>
    <n v="73.030674846625772"/>
    <x v="6"/>
    <x v="11"/>
  </r>
  <r>
    <n v="26"/>
    <s v="Spencer-Bates"/>
    <s v="Optional responsive customer loyalty"/>
    <n v="107500"/>
    <n v="51814"/>
    <n v="48"/>
    <x v="3"/>
    <n v="1480"/>
    <x v="1"/>
    <s v="USD"/>
    <n v="1533013200"/>
    <x v="26"/>
    <n v="1535346000"/>
    <d v="2018-08-27T05:00:00"/>
    <b v="0"/>
    <b v="0"/>
    <s v="theater/plays"/>
    <n v="35.009459459459457"/>
    <x v="3"/>
    <x v="3"/>
  </r>
  <r>
    <n v="27"/>
    <s v="Best, Carr and Williams"/>
    <s v="Diverse transitional migration"/>
    <n v="2000"/>
    <n v="1599"/>
    <n v="80"/>
    <x v="0"/>
    <n v="15"/>
    <x v="1"/>
    <s v="USD"/>
    <n v="1443848400"/>
    <x v="27"/>
    <n v="1444539600"/>
    <d v="2015-10-11T05:00:00"/>
    <b v="0"/>
    <b v="0"/>
    <s v="music/rock"/>
    <n v="106.6"/>
    <x v="1"/>
    <x v="1"/>
  </r>
  <r>
    <n v="28"/>
    <s v="Campbell, Brown and Powell"/>
    <s v="Synchronized global task-force"/>
    <n v="130800"/>
    <n v="137635"/>
    <n v="105"/>
    <x v="1"/>
    <n v="2220"/>
    <x v="1"/>
    <s v="USD"/>
    <n v="1265695200"/>
    <x v="28"/>
    <n v="1267682400"/>
    <d v="2010-03-04T06:00:00"/>
    <b v="0"/>
    <b v="1"/>
    <s v="theater/plays"/>
    <n v="61.997747747747745"/>
    <x v="3"/>
    <x v="3"/>
  </r>
  <r>
    <n v="29"/>
    <s v="Johnson, Parker and Haynes"/>
    <s v="Focused 6thgeneration forecast"/>
    <n v="45900"/>
    <n v="150965"/>
    <n v="329"/>
    <x v="1"/>
    <n v="1606"/>
    <x v="5"/>
    <s v="CHF"/>
    <n v="1532062800"/>
    <x v="29"/>
    <n v="1535518800"/>
    <d v="2018-08-29T05:00:00"/>
    <b v="0"/>
    <b v="0"/>
    <s v="film &amp; video/shorts"/>
    <n v="94.000622665006233"/>
    <x v="4"/>
    <x v="12"/>
  </r>
  <r>
    <n v="30"/>
    <s v="Clark-Cooke"/>
    <s v="Down-sized analyzing challenge"/>
    <n v="9000"/>
    <n v="14455"/>
    <n v="161"/>
    <x v="1"/>
    <n v="129"/>
    <x v="1"/>
    <s v="USD"/>
    <n v="1558674000"/>
    <x v="30"/>
    <n v="1559106000"/>
    <d v="2019-05-29T05:00:00"/>
    <b v="0"/>
    <b v="0"/>
    <s v="film &amp; video/animation"/>
    <n v="112.05426356589147"/>
    <x v="4"/>
    <x v="10"/>
  </r>
  <r>
    <n v="31"/>
    <s v="Schroeder Ltd"/>
    <s v="Progressive needs-based focus group"/>
    <n v="3500"/>
    <n v="10850"/>
    <n v="310"/>
    <x v="1"/>
    <n v="226"/>
    <x v="4"/>
    <s v="GBP"/>
    <n v="1451973600"/>
    <x v="31"/>
    <n v="1454392800"/>
    <d v="2016-02-02T06:00:00"/>
    <b v="0"/>
    <b v="0"/>
    <s v="games/video games"/>
    <n v="48.008849557522126"/>
    <x v="6"/>
    <x v="11"/>
  </r>
  <r>
    <n v="32"/>
    <s v="Jackson PLC"/>
    <s v="Ergonomic 6thgeneration success"/>
    <n v="101000"/>
    <n v="87676"/>
    <n v="87"/>
    <x v="0"/>
    <n v="2307"/>
    <x v="6"/>
    <s v="EUR"/>
    <n v="1515564000"/>
    <x v="32"/>
    <n v="1517896800"/>
    <d v="2018-02-06T06:00:00"/>
    <b v="0"/>
    <b v="0"/>
    <s v="film &amp; video/documentary"/>
    <n v="38.004334633723452"/>
    <x v="4"/>
    <x v="4"/>
  </r>
  <r>
    <n v="33"/>
    <s v="Blair, Collins and Carter"/>
    <s v="Exclusive interactive approach"/>
    <n v="50200"/>
    <n v="189666"/>
    <n v="378"/>
    <x v="1"/>
    <n v="5419"/>
    <x v="1"/>
    <s v="USD"/>
    <n v="1412485200"/>
    <x v="33"/>
    <n v="1415685600"/>
    <d v="2014-11-11T06:00:00"/>
    <b v="0"/>
    <b v="0"/>
    <s v="theater/plays"/>
    <n v="35.000184535892231"/>
    <x v="3"/>
    <x v="3"/>
  </r>
  <r>
    <n v="34"/>
    <s v="Maldonado and Sons"/>
    <s v="Reverse-engineered asynchronous archive"/>
    <n v="9300"/>
    <n v="14025"/>
    <n v="151"/>
    <x v="1"/>
    <n v="165"/>
    <x v="1"/>
    <s v="USD"/>
    <n v="1490245200"/>
    <x v="34"/>
    <n v="1490677200"/>
    <d v="2017-03-28T05:00:00"/>
    <b v="0"/>
    <b v="0"/>
    <s v="film &amp; video/documentary"/>
    <n v="85"/>
    <x v="4"/>
    <x v="4"/>
  </r>
  <r>
    <n v="35"/>
    <s v="Mitchell and Sons"/>
    <s v="Synergized intangible challenge"/>
    <n v="125500"/>
    <n v="188628"/>
    <n v="150"/>
    <x v="1"/>
    <n v="1965"/>
    <x v="3"/>
    <s v="DKK"/>
    <n v="1547877600"/>
    <x v="35"/>
    <n v="1551506400"/>
    <d v="2019-03-02T06:00:00"/>
    <b v="0"/>
    <b v="1"/>
    <s v="film &amp; video/drama"/>
    <n v="95.993893129770996"/>
    <x v="4"/>
    <x v="6"/>
  </r>
  <r>
    <n v="36"/>
    <s v="Jackson-Lewis"/>
    <s v="Monitored multi-state encryption"/>
    <n v="700"/>
    <n v="1101"/>
    <n v="157"/>
    <x v="1"/>
    <n v="16"/>
    <x v="1"/>
    <s v="USD"/>
    <n v="1298700000"/>
    <x v="36"/>
    <n v="1300856400"/>
    <d v="2011-03-23T05:00:00"/>
    <b v="0"/>
    <b v="0"/>
    <s v="theater/plays"/>
    <n v="68.8125"/>
    <x v="3"/>
    <x v="3"/>
  </r>
  <r>
    <n v="37"/>
    <s v="Black, Armstrong and Anderson"/>
    <s v="Profound attitude-oriented functionalities"/>
    <n v="8100"/>
    <n v="11339"/>
    <n v="140"/>
    <x v="1"/>
    <n v="107"/>
    <x v="1"/>
    <s v="USD"/>
    <n v="1570338000"/>
    <x v="37"/>
    <n v="1573192800"/>
    <d v="2019-11-08T06:00:00"/>
    <b v="0"/>
    <b v="1"/>
    <s v="publishing/fiction"/>
    <n v="105.97196261682242"/>
    <x v="5"/>
    <x v="13"/>
  </r>
  <r>
    <n v="38"/>
    <s v="Maldonado-Gonzalez"/>
    <s v="Digitized client-driven database"/>
    <n v="3100"/>
    <n v="10085"/>
    <n v="325"/>
    <x v="1"/>
    <n v="134"/>
    <x v="1"/>
    <s v="USD"/>
    <n v="1287378000"/>
    <x v="38"/>
    <n v="1287810000"/>
    <d v="2010-10-23T05:00:00"/>
    <b v="0"/>
    <b v="0"/>
    <s v="photography/photography books"/>
    <n v="75.261194029850742"/>
    <x v="7"/>
    <x v="14"/>
  </r>
  <r>
    <n v="39"/>
    <s v="Kim-Rice"/>
    <s v="Organized bi-directional function"/>
    <n v="9900"/>
    <n v="5027"/>
    <n v="51"/>
    <x v="0"/>
    <n v="88"/>
    <x v="3"/>
    <s v="DKK"/>
    <n v="1361772000"/>
    <x v="39"/>
    <n v="1362978000"/>
    <d v="2013-03-11T05:00:00"/>
    <b v="0"/>
    <b v="0"/>
    <s v="theater/plays"/>
    <n v="57.125"/>
    <x v="3"/>
    <x v="3"/>
  </r>
  <r>
    <n v="40"/>
    <s v="Garcia, Garcia and Lopez"/>
    <s v="Reduced stable middleware"/>
    <n v="8800"/>
    <n v="14878"/>
    <n v="169"/>
    <x v="1"/>
    <n v="198"/>
    <x v="1"/>
    <s v="USD"/>
    <n v="1275714000"/>
    <x v="40"/>
    <n v="1277355600"/>
    <d v="2010-06-24T05:00:00"/>
    <b v="0"/>
    <b v="1"/>
    <s v="technology/wearables"/>
    <n v="75.141414141414145"/>
    <x v="2"/>
    <x v="8"/>
  </r>
  <r>
    <n v="41"/>
    <s v="Watts Group"/>
    <s v="Universal 5thgeneration neural-net"/>
    <n v="5600"/>
    <n v="11924"/>
    <n v="213"/>
    <x v="1"/>
    <n v="111"/>
    <x v="6"/>
    <s v="EUR"/>
    <n v="1346734800"/>
    <x v="41"/>
    <n v="1348981200"/>
    <d v="2012-09-30T05:00:00"/>
    <b v="0"/>
    <b v="1"/>
    <s v="music/rock"/>
    <n v="107.42342342342343"/>
    <x v="1"/>
    <x v="1"/>
  </r>
  <r>
    <n v="42"/>
    <s v="Werner-Bryant"/>
    <s v="Virtual uniform frame"/>
    <n v="1800"/>
    <n v="7991"/>
    <n v="444"/>
    <x v="1"/>
    <n v="222"/>
    <x v="1"/>
    <s v="USD"/>
    <n v="1309755600"/>
    <x v="42"/>
    <n v="1310533200"/>
    <d v="2011-07-13T05:00:00"/>
    <b v="0"/>
    <b v="0"/>
    <s v="food/food trucks"/>
    <n v="35.995495495495497"/>
    <x v="0"/>
    <x v="0"/>
  </r>
  <r>
    <n v="43"/>
    <s v="Schmitt-Mendoza"/>
    <s v="Profound explicit paradigm"/>
    <n v="90200"/>
    <n v="167717"/>
    <n v="186"/>
    <x v="1"/>
    <n v="6212"/>
    <x v="1"/>
    <s v="USD"/>
    <n v="1406178000"/>
    <x v="43"/>
    <n v="1407560400"/>
    <d v="2014-08-09T05:00:00"/>
    <b v="0"/>
    <b v="0"/>
    <s v="publishing/radio &amp; podcasts"/>
    <n v="26.998873148744366"/>
    <x v="5"/>
    <x v="15"/>
  </r>
  <r>
    <n v="44"/>
    <s v="Reid-Mccullough"/>
    <s v="Visionary real-time groupware"/>
    <n v="1600"/>
    <n v="10541"/>
    <n v="659"/>
    <x v="1"/>
    <n v="98"/>
    <x v="3"/>
    <s v="DKK"/>
    <n v="1552798800"/>
    <x v="44"/>
    <n v="1552885200"/>
    <d v="2019-03-18T05:00:00"/>
    <b v="0"/>
    <b v="0"/>
    <s v="publishing/fiction"/>
    <n v="107.56122448979592"/>
    <x v="5"/>
    <x v="13"/>
  </r>
  <r>
    <n v="45"/>
    <s v="Woods-Clark"/>
    <s v="Networked tertiary Graphical User Interface"/>
    <n v="9500"/>
    <n v="4530"/>
    <n v="48"/>
    <x v="0"/>
    <n v="48"/>
    <x v="1"/>
    <s v="USD"/>
    <n v="1478062800"/>
    <x v="45"/>
    <n v="1479362400"/>
    <d v="2016-11-17T06:00:00"/>
    <b v="0"/>
    <b v="1"/>
    <s v="theater/plays"/>
    <n v="94.375"/>
    <x v="3"/>
    <x v="3"/>
  </r>
  <r>
    <n v="46"/>
    <s v="Vaughn, Hunt and Caldwell"/>
    <s v="Virtual grid-enabled task-force"/>
    <n v="3700"/>
    <n v="4247"/>
    <n v="115"/>
    <x v="1"/>
    <n v="92"/>
    <x v="1"/>
    <s v="USD"/>
    <n v="1278565200"/>
    <x v="46"/>
    <n v="1280552400"/>
    <d v="2010-07-31T05:00:00"/>
    <b v="0"/>
    <b v="0"/>
    <s v="music/rock"/>
    <n v="46.163043478260867"/>
    <x v="1"/>
    <x v="1"/>
  </r>
  <r>
    <n v="47"/>
    <s v="Bennett and Sons"/>
    <s v="Function-based multi-state software"/>
    <n v="1500"/>
    <n v="7129"/>
    <n v="475"/>
    <x v="1"/>
    <n v="149"/>
    <x v="1"/>
    <s v="USD"/>
    <n v="1396069200"/>
    <x v="47"/>
    <n v="1398661200"/>
    <d v="2014-04-28T05:00:00"/>
    <b v="0"/>
    <b v="0"/>
    <s v="theater/plays"/>
    <n v="47.845637583892618"/>
    <x v="3"/>
    <x v="3"/>
  </r>
  <r>
    <n v="48"/>
    <s v="Lamb Inc"/>
    <s v="Optimized leadingedge concept"/>
    <n v="33300"/>
    <n v="128862"/>
    <n v="387"/>
    <x v="1"/>
    <n v="2431"/>
    <x v="1"/>
    <s v="USD"/>
    <n v="1435208400"/>
    <x v="48"/>
    <n v="1436245200"/>
    <d v="2015-07-07T05:00:00"/>
    <b v="0"/>
    <b v="0"/>
    <s v="theater/plays"/>
    <n v="53.007815713698065"/>
    <x v="3"/>
    <x v="3"/>
  </r>
  <r>
    <n v="49"/>
    <s v="Casey-Kelly"/>
    <s v="Sharable holistic interface"/>
    <n v="7200"/>
    <n v="13653"/>
    <n v="190"/>
    <x v="1"/>
    <n v="303"/>
    <x v="1"/>
    <s v="USD"/>
    <n v="1571547600"/>
    <x v="49"/>
    <n v="1575439200"/>
    <d v="2019-12-04T06:00:00"/>
    <b v="0"/>
    <b v="0"/>
    <s v="music/rock"/>
    <n v="45.059405940594061"/>
    <x v="1"/>
    <x v="1"/>
  </r>
  <r>
    <n v="50"/>
    <s v="Jones, Taylor and Moore"/>
    <s v="Down-sized system-worthy secured line"/>
    <n v="100"/>
    <n v="2"/>
    <n v="2"/>
    <x v="0"/>
    <n v="1"/>
    <x v="6"/>
    <s v="EUR"/>
    <n v="1375333200"/>
    <x v="50"/>
    <n v="1377752400"/>
    <d v="2013-08-29T05:00:00"/>
    <b v="0"/>
    <b v="0"/>
    <s v="music/metal"/>
    <n v="2"/>
    <x v="1"/>
    <x v="16"/>
  </r>
  <r>
    <n v="51"/>
    <s v="Bradshaw, Gill and Donovan"/>
    <s v="Inverse secondary infrastructure"/>
    <n v="158100"/>
    <n v="145243"/>
    <n v="92"/>
    <x v="0"/>
    <n v="1467"/>
    <x v="4"/>
    <s v="GBP"/>
    <n v="1332824400"/>
    <x v="51"/>
    <n v="1334206800"/>
    <d v="2012-04-12T05:00:00"/>
    <b v="0"/>
    <b v="1"/>
    <s v="technology/wearables"/>
    <n v="99.006816632583508"/>
    <x v="2"/>
    <x v="8"/>
  </r>
  <r>
    <n v="52"/>
    <s v="Hernandez, Rodriguez and Clark"/>
    <s v="Organic foreground leverage"/>
    <n v="7200"/>
    <n v="2459"/>
    <n v="34"/>
    <x v="0"/>
    <n v="75"/>
    <x v="1"/>
    <s v="USD"/>
    <n v="1284526800"/>
    <x v="52"/>
    <n v="1284872400"/>
    <d v="2010-09-19T05:00:00"/>
    <b v="0"/>
    <b v="0"/>
    <s v="theater/plays"/>
    <n v="32.786666666666669"/>
    <x v="3"/>
    <x v="3"/>
  </r>
  <r>
    <n v="53"/>
    <s v="Smith-Jones"/>
    <s v="Reverse-engineered static concept"/>
    <n v="8800"/>
    <n v="12356"/>
    <n v="140"/>
    <x v="1"/>
    <n v="209"/>
    <x v="1"/>
    <s v="USD"/>
    <n v="1400562000"/>
    <x v="53"/>
    <n v="1403931600"/>
    <d v="2014-06-28T05:00:00"/>
    <b v="0"/>
    <b v="0"/>
    <s v="film &amp; video/drama"/>
    <n v="59.119617224880386"/>
    <x v="4"/>
    <x v="6"/>
  </r>
  <r>
    <n v="54"/>
    <s v="Roy PLC"/>
    <s v="Multi-channeled neutral customer loyalty"/>
    <n v="6000"/>
    <n v="5392"/>
    <n v="90"/>
    <x v="0"/>
    <n v="120"/>
    <x v="1"/>
    <s v="USD"/>
    <n v="1520748000"/>
    <x v="54"/>
    <n v="1521262800"/>
    <d v="2018-03-17T05:00:00"/>
    <b v="0"/>
    <b v="0"/>
    <s v="technology/wearables"/>
    <n v="44.93333333333333"/>
    <x v="2"/>
    <x v="8"/>
  </r>
  <r>
    <n v="55"/>
    <s v="Wright, Brooks and Villarreal"/>
    <s v="Reverse-engineered bifurcated strategy"/>
    <n v="6600"/>
    <n v="11746"/>
    <n v="178"/>
    <x v="1"/>
    <n v="131"/>
    <x v="1"/>
    <s v="USD"/>
    <n v="1532926800"/>
    <x v="55"/>
    <n v="1533358800"/>
    <d v="2018-08-04T05:00:00"/>
    <b v="0"/>
    <b v="0"/>
    <s v="music/jazz"/>
    <n v="89.664122137404576"/>
    <x v="1"/>
    <x v="17"/>
  </r>
  <r>
    <n v="56"/>
    <s v="Flores, Miller and Johnson"/>
    <s v="Horizontal context-sensitive knowledge user"/>
    <n v="8000"/>
    <n v="11493"/>
    <n v="144"/>
    <x v="1"/>
    <n v="164"/>
    <x v="1"/>
    <s v="USD"/>
    <n v="1420869600"/>
    <x v="56"/>
    <n v="1421474400"/>
    <d v="2015-01-17T06:00:00"/>
    <b v="0"/>
    <b v="0"/>
    <s v="technology/wearables"/>
    <n v="70.079268292682926"/>
    <x v="2"/>
    <x v="8"/>
  </r>
  <r>
    <n v="57"/>
    <s v="Bridges, Freeman and Kim"/>
    <s v="Cross-group multi-state task-force"/>
    <n v="2900"/>
    <n v="6243"/>
    <n v="215"/>
    <x v="1"/>
    <n v="201"/>
    <x v="1"/>
    <s v="USD"/>
    <n v="1504242000"/>
    <x v="57"/>
    <n v="1505278800"/>
    <d v="2017-09-13T05:00:00"/>
    <b v="0"/>
    <b v="0"/>
    <s v="games/video games"/>
    <n v="31.059701492537314"/>
    <x v="6"/>
    <x v="11"/>
  </r>
  <r>
    <n v="58"/>
    <s v="Anderson-Perez"/>
    <s v="Expanded 3rdgeneration strategy"/>
    <n v="2700"/>
    <n v="6132"/>
    <n v="227"/>
    <x v="1"/>
    <n v="211"/>
    <x v="1"/>
    <s v="USD"/>
    <n v="1442811600"/>
    <x v="58"/>
    <n v="1443934800"/>
    <d v="2015-10-04T05:00:00"/>
    <b v="0"/>
    <b v="0"/>
    <s v="theater/plays"/>
    <n v="29.061611374407583"/>
    <x v="3"/>
    <x v="3"/>
  </r>
  <r>
    <n v="59"/>
    <s v="Wright, Fox and Marks"/>
    <s v="Assimilated real-time support"/>
    <n v="1400"/>
    <n v="3851"/>
    <n v="275"/>
    <x v="1"/>
    <n v="128"/>
    <x v="1"/>
    <s v="USD"/>
    <n v="1497243600"/>
    <x v="59"/>
    <n v="1498539600"/>
    <d v="2017-06-27T05:00:00"/>
    <b v="0"/>
    <b v="1"/>
    <s v="theater/plays"/>
    <n v="30.0859375"/>
    <x v="3"/>
    <x v="3"/>
  </r>
  <r>
    <n v="60"/>
    <s v="Crawford-Peters"/>
    <s v="User-centric regional database"/>
    <n v="94200"/>
    <n v="135997"/>
    <n v="144"/>
    <x v="1"/>
    <n v="1600"/>
    <x v="0"/>
    <s v="CAD"/>
    <n v="1342501200"/>
    <x v="60"/>
    <n v="1342760400"/>
    <d v="2012-07-20T05:00:00"/>
    <b v="0"/>
    <b v="0"/>
    <s v="theater/plays"/>
    <n v="84.998125000000002"/>
    <x v="3"/>
    <x v="3"/>
  </r>
  <r>
    <n v="61"/>
    <s v="Romero-Hoffman"/>
    <s v="Open-source zero administration complexity"/>
    <n v="199200"/>
    <n v="184750"/>
    <n v="93"/>
    <x v="0"/>
    <n v="2253"/>
    <x v="0"/>
    <s v="CAD"/>
    <n v="1298268000"/>
    <x v="61"/>
    <n v="1301720400"/>
    <d v="2011-04-02T05:00:00"/>
    <b v="0"/>
    <b v="0"/>
    <s v="theater/plays"/>
    <n v="82.001775410563695"/>
    <x v="3"/>
    <x v="3"/>
  </r>
  <r>
    <n v="62"/>
    <s v="Sparks-West"/>
    <s v="Organized incremental standardization"/>
    <n v="2000"/>
    <n v="14452"/>
    <n v="723"/>
    <x v="1"/>
    <n v="249"/>
    <x v="1"/>
    <s v="USD"/>
    <n v="1433480400"/>
    <x v="62"/>
    <n v="1433566800"/>
    <d v="2015-06-06T05:00:00"/>
    <b v="0"/>
    <b v="0"/>
    <s v="technology/web"/>
    <n v="58.040160642570278"/>
    <x v="2"/>
    <x v="2"/>
  </r>
  <r>
    <n v="63"/>
    <s v="Baker, Morgan and Brown"/>
    <s v="Assimilated didactic open system"/>
    <n v="4700"/>
    <n v="557"/>
    <n v="12"/>
    <x v="0"/>
    <n v="5"/>
    <x v="1"/>
    <s v="USD"/>
    <n v="1493355600"/>
    <x v="63"/>
    <n v="1493874000"/>
    <d v="2017-05-04T05:00:00"/>
    <b v="0"/>
    <b v="0"/>
    <s v="theater/plays"/>
    <n v="111.4"/>
    <x v="3"/>
    <x v="3"/>
  </r>
  <r>
    <n v="64"/>
    <s v="Mosley-Gilbert"/>
    <s v="Vision-oriented logistical intranet"/>
    <n v="2800"/>
    <n v="2734"/>
    <n v="98"/>
    <x v="0"/>
    <n v="38"/>
    <x v="1"/>
    <s v="USD"/>
    <n v="1530507600"/>
    <x v="64"/>
    <n v="1531803600"/>
    <d v="2018-07-17T05:00:00"/>
    <b v="0"/>
    <b v="1"/>
    <s v="technology/web"/>
    <n v="71.94736842105263"/>
    <x v="2"/>
    <x v="2"/>
  </r>
  <r>
    <n v="65"/>
    <s v="Berry-Boyer"/>
    <s v="Mandatory incremental projection"/>
    <n v="6100"/>
    <n v="14405"/>
    <n v="236"/>
    <x v="1"/>
    <n v="236"/>
    <x v="1"/>
    <s v="USD"/>
    <n v="1296108000"/>
    <x v="65"/>
    <n v="1296712800"/>
    <d v="2011-02-03T06:00:00"/>
    <b v="0"/>
    <b v="0"/>
    <s v="theater/plays"/>
    <n v="61.038135593220339"/>
    <x v="3"/>
    <x v="3"/>
  </r>
  <r>
    <n v="66"/>
    <s v="Sanders-Allen"/>
    <s v="Grass-roots needs-based encryption"/>
    <n v="2900"/>
    <n v="1307"/>
    <n v="45"/>
    <x v="0"/>
    <n v="12"/>
    <x v="1"/>
    <s v="USD"/>
    <n v="1428469200"/>
    <x v="66"/>
    <n v="1428901200"/>
    <d v="2015-04-13T05:00:00"/>
    <b v="0"/>
    <b v="1"/>
    <s v="theater/plays"/>
    <n v="108.91666666666667"/>
    <x v="3"/>
    <x v="3"/>
  </r>
  <r>
    <n v="67"/>
    <s v="Lopez Inc"/>
    <s v="Team-oriented 6thgeneration middleware"/>
    <n v="72600"/>
    <n v="117892"/>
    <n v="162"/>
    <x v="1"/>
    <n v="4065"/>
    <x v="4"/>
    <s v="GBP"/>
    <n v="1264399200"/>
    <x v="67"/>
    <n v="1264831200"/>
    <d v="2010-01-30T06:00:00"/>
    <b v="0"/>
    <b v="1"/>
    <s v="technology/wearables"/>
    <n v="29.001722017220171"/>
    <x v="2"/>
    <x v="8"/>
  </r>
  <r>
    <n v="68"/>
    <s v="Moreno-Turner"/>
    <s v="Inverse multi-tasking installation"/>
    <n v="5700"/>
    <n v="14508"/>
    <n v="255"/>
    <x v="1"/>
    <n v="246"/>
    <x v="6"/>
    <s v="EUR"/>
    <n v="1501131600"/>
    <x v="68"/>
    <n v="1505192400"/>
    <d v="2017-09-12T05:00:00"/>
    <b v="0"/>
    <b v="1"/>
    <s v="theater/plays"/>
    <n v="58.975609756097562"/>
    <x v="3"/>
    <x v="3"/>
  </r>
  <r>
    <n v="69"/>
    <s v="Jones-Watson"/>
    <s v="Switchable disintermediate moderator"/>
    <n v="7900"/>
    <n v="1901"/>
    <n v="24"/>
    <x v="3"/>
    <n v="17"/>
    <x v="1"/>
    <s v="USD"/>
    <n v="1292738400"/>
    <x v="69"/>
    <n v="1295676000"/>
    <d v="2011-01-22T06:00:00"/>
    <b v="0"/>
    <b v="0"/>
    <s v="theater/plays"/>
    <n v="111.82352941176471"/>
    <x v="3"/>
    <x v="3"/>
  </r>
  <r>
    <n v="70"/>
    <s v="Barker Inc"/>
    <s v="Re-engineered 24/7 task-force"/>
    <n v="128000"/>
    <n v="158389"/>
    <n v="124"/>
    <x v="1"/>
    <n v="2475"/>
    <x v="6"/>
    <s v="EUR"/>
    <n v="1288674000"/>
    <x v="70"/>
    <n v="1292911200"/>
    <d v="2010-12-21T06:00:00"/>
    <b v="0"/>
    <b v="1"/>
    <s v="theater/plays"/>
    <n v="63.995555555555555"/>
    <x v="3"/>
    <x v="3"/>
  </r>
  <r>
    <n v="71"/>
    <s v="Tate, Bass and House"/>
    <s v="Organic object-oriented budgetary management"/>
    <n v="6000"/>
    <n v="6484"/>
    <n v="108"/>
    <x v="1"/>
    <n v="76"/>
    <x v="1"/>
    <s v="USD"/>
    <n v="1575093600"/>
    <x v="71"/>
    <n v="1575439200"/>
    <d v="2019-12-04T06:00:00"/>
    <b v="0"/>
    <b v="0"/>
    <s v="theater/plays"/>
    <n v="85.315789473684205"/>
    <x v="3"/>
    <x v="3"/>
  </r>
  <r>
    <n v="72"/>
    <s v="Hampton, Lewis and Ray"/>
    <s v="Seamless coherent parallelism"/>
    <n v="600"/>
    <n v="4022"/>
    <n v="670"/>
    <x v="1"/>
    <n v="54"/>
    <x v="1"/>
    <s v="USD"/>
    <n v="1435726800"/>
    <x v="72"/>
    <n v="1438837200"/>
    <d v="2015-08-06T05:00:00"/>
    <b v="0"/>
    <b v="0"/>
    <s v="film &amp; video/animation"/>
    <n v="74.481481481481481"/>
    <x v="4"/>
    <x v="10"/>
  </r>
  <r>
    <n v="73"/>
    <s v="Collins-Goodman"/>
    <s v="Cross-platform even-keeled initiative"/>
    <n v="1400"/>
    <n v="9253"/>
    <n v="661"/>
    <x v="1"/>
    <n v="88"/>
    <x v="1"/>
    <s v="USD"/>
    <n v="1480226400"/>
    <x v="73"/>
    <n v="1480485600"/>
    <d v="2016-11-30T06:00:00"/>
    <b v="0"/>
    <b v="0"/>
    <s v="music/jazz"/>
    <n v="105.14772727272727"/>
    <x v="1"/>
    <x v="17"/>
  </r>
  <r>
    <n v="74"/>
    <s v="Davis-Michael"/>
    <s v="Progressive tertiary framework"/>
    <n v="3900"/>
    <n v="4776"/>
    <n v="122"/>
    <x v="1"/>
    <n v="85"/>
    <x v="4"/>
    <s v="GBP"/>
    <n v="1459054800"/>
    <x v="74"/>
    <n v="1459141200"/>
    <d v="2016-03-28T05:00:00"/>
    <b v="0"/>
    <b v="0"/>
    <s v="music/metal"/>
    <n v="56.188235294117646"/>
    <x v="1"/>
    <x v="16"/>
  </r>
  <r>
    <n v="75"/>
    <s v="White, Torres and Bishop"/>
    <s v="Multi-layered dynamic protocol"/>
    <n v="9700"/>
    <n v="14606"/>
    <n v="151"/>
    <x v="1"/>
    <n v="170"/>
    <x v="1"/>
    <s v="USD"/>
    <n v="1531630800"/>
    <x v="75"/>
    <n v="1532322000"/>
    <d v="2018-07-23T05:00:00"/>
    <b v="0"/>
    <b v="0"/>
    <s v="photography/photography books"/>
    <n v="85.917647058823533"/>
    <x v="7"/>
    <x v="14"/>
  </r>
  <r>
    <n v="76"/>
    <s v="Martin, Conway and Larsen"/>
    <s v="Horizontal next generation function"/>
    <n v="122900"/>
    <n v="95993"/>
    <n v="78"/>
    <x v="0"/>
    <n v="1684"/>
    <x v="1"/>
    <s v="USD"/>
    <n v="1421992800"/>
    <x v="76"/>
    <n v="1426222800"/>
    <d v="2015-03-13T05:00:00"/>
    <b v="1"/>
    <b v="1"/>
    <s v="theater/plays"/>
    <n v="57.00296912114014"/>
    <x v="3"/>
    <x v="3"/>
  </r>
  <r>
    <n v="77"/>
    <s v="Acevedo-Huffman"/>
    <s v="Pre-emptive impactful model"/>
    <n v="9500"/>
    <n v="4460"/>
    <n v="47"/>
    <x v="0"/>
    <n v="56"/>
    <x v="1"/>
    <s v="USD"/>
    <n v="1285563600"/>
    <x v="77"/>
    <n v="1286773200"/>
    <d v="2010-10-11T05:00:00"/>
    <b v="0"/>
    <b v="1"/>
    <s v="film &amp; video/animation"/>
    <n v="79.642857142857139"/>
    <x v="4"/>
    <x v="10"/>
  </r>
  <r>
    <n v="78"/>
    <s v="Montgomery, Larson and Spencer"/>
    <s v="User-centric bifurcated knowledge user"/>
    <n v="4500"/>
    <n v="13536"/>
    <n v="301"/>
    <x v="1"/>
    <n v="330"/>
    <x v="1"/>
    <s v="USD"/>
    <n v="1523854800"/>
    <x v="78"/>
    <n v="1523941200"/>
    <d v="2018-04-17T05:00:00"/>
    <b v="0"/>
    <b v="0"/>
    <s v="publishing/translations"/>
    <n v="41.018181818181816"/>
    <x v="5"/>
    <x v="18"/>
  </r>
  <r>
    <n v="79"/>
    <s v="Soto LLC"/>
    <s v="Triple-buffered reciprocal project"/>
    <n v="57800"/>
    <n v="40228"/>
    <n v="70"/>
    <x v="0"/>
    <n v="838"/>
    <x v="1"/>
    <s v="USD"/>
    <n v="1529125200"/>
    <x v="79"/>
    <n v="1529557200"/>
    <d v="2018-06-21T05:00:00"/>
    <b v="0"/>
    <b v="0"/>
    <s v="theater/plays"/>
    <n v="48.004773269689736"/>
    <x v="3"/>
    <x v="3"/>
  </r>
  <r>
    <n v="80"/>
    <s v="Sutton, Barrett and Tucker"/>
    <s v="Cross-platform needs-based approach"/>
    <n v="1100"/>
    <n v="7012"/>
    <n v="637"/>
    <x v="1"/>
    <n v="127"/>
    <x v="1"/>
    <s v="USD"/>
    <n v="1503982800"/>
    <x v="80"/>
    <n v="1506574800"/>
    <d v="2017-09-28T05:00:00"/>
    <b v="0"/>
    <b v="0"/>
    <s v="games/video games"/>
    <n v="55.212598425196852"/>
    <x v="6"/>
    <x v="11"/>
  </r>
  <r>
    <n v="81"/>
    <s v="Gomez, Bailey and Flores"/>
    <s v="User-friendly static contingency"/>
    <n v="16800"/>
    <n v="37857"/>
    <n v="225"/>
    <x v="1"/>
    <n v="411"/>
    <x v="1"/>
    <s v="USD"/>
    <n v="1511416800"/>
    <x v="81"/>
    <n v="1513576800"/>
    <d v="2017-12-18T06:00:00"/>
    <b v="0"/>
    <b v="0"/>
    <s v="music/rock"/>
    <n v="92.109489051094897"/>
    <x v="1"/>
    <x v="1"/>
  </r>
  <r>
    <n v="82"/>
    <s v="Porter-George"/>
    <s v="Reactive content-based framework"/>
    <n v="1000"/>
    <n v="14973"/>
    <n v="1497"/>
    <x v="1"/>
    <n v="180"/>
    <x v="4"/>
    <s v="GBP"/>
    <n v="1547704800"/>
    <x v="82"/>
    <n v="1548309600"/>
    <d v="2019-01-24T06:00:00"/>
    <b v="0"/>
    <b v="1"/>
    <s v="games/video games"/>
    <n v="83.183333333333337"/>
    <x v="6"/>
    <x v="11"/>
  </r>
  <r>
    <n v="83"/>
    <s v="Fitzgerald PLC"/>
    <s v="Realigned user-facing concept"/>
    <n v="106400"/>
    <n v="39996"/>
    <n v="38"/>
    <x v="0"/>
    <n v="1000"/>
    <x v="1"/>
    <s v="USD"/>
    <n v="1469682000"/>
    <x v="83"/>
    <n v="1471582800"/>
    <d v="2016-08-19T05:00:00"/>
    <b v="0"/>
    <b v="0"/>
    <s v="music/electric music"/>
    <n v="39.996000000000002"/>
    <x v="1"/>
    <x v="5"/>
  </r>
  <r>
    <n v="84"/>
    <s v="Cisneros-Burton"/>
    <s v="Public-key zero tolerance orchestration"/>
    <n v="31400"/>
    <n v="41564"/>
    <n v="132"/>
    <x v="1"/>
    <n v="374"/>
    <x v="1"/>
    <s v="USD"/>
    <n v="1343451600"/>
    <x v="84"/>
    <n v="1344315600"/>
    <d v="2012-08-07T05:00:00"/>
    <b v="0"/>
    <b v="0"/>
    <s v="technology/wearables"/>
    <n v="111.1336898395722"/>
    <x v="2"/>
    <x v="8"/>
  </r>
  <r>
    <n v="85"/>
    <s v="Hill, Lawson and Wilkinson"/>
    <s v="Multi-tiered eco-centric architecture"/>
    <n v="4900"/>
    <n v="6430"/>
    <n v="131"/>
    <x v="1"/>
    <n v="71"/>
    <x v="2"/>
    <s v="AUD"/>
    <n v="1315717200"/>
    <x v="85"/>
    <n v="1316408400"/>
    <d v="2011-09-19T05:00:00"/>
    <b v="0"/>
    <b v="0"/>
    <s v="music/indie rock"/>
    <n v="90.563380281690144"/>
    <x v="1"/>
    <x v="7"/>
  </r>
  <r>
    <n v="86"/>
    <s v="Davis-Smith"/>
    <s v="Organic motivating firmware"/>
    <n v="7400"/>
    <n v="12405"/>
    <n v="168"/>
    <x v="1"/>
    <n v="203"/>
    <x v="1"/>
    <s v="USD"/>
    <n v="1430715600"/>
    <x v="86"/>
    <n v="1431838800"/>
    <d v="2015-05-17T05:00:00"/>
    <b v="1"/>
    <b v="0"/>
    <s v="theater/plays"/>
    <n v="61.108374384236456"/>
    <x v="3"/>
    <x v="3"/>
  </r>
  <r>
    <n v="87"/>
    <s v="Farrell and Sons"/>
    <s v="Synergized 4thgeneration conglomeration"/>
    <n v="198500"/>
    <n v="123040"/>
    <n v="62"/>
    <x v="0"/>
    <n v="1482"/>
    <x v="2"/>
    <s v="AUD"/>
    <n v="1299564000"/>
    <x v="87"/>
    <n v="1300510800"/>
    <d v="2011-03-19T05:00:00"/>
    <b v="0"/>
    <b v="1"/>
    <s v="music/rock"/>
    <n v="83.022941970310384"/>
    <x v="1"/>
    <x v="1"/>
  </r>
  <r>
    <n v="88"/>
    <s v="Clark Group"/>
    <s v="Grass-roots fault-tolerant policy"/>
    <n v="4800"/>
    <n v="12516"/>
    <n v="261"/>
    <x v="1"/>
    <n v="113"/>
    <x v="1"/>
    <s v="USD"/>
    <n v="1429160400"/>
    <x v="88"/>
    <n v="1431061200"/>
    <d v="2015-05-08T05:00:00"/>
    <b v="0"/>
    <b v="0"/>
    <s v="publishing/translations"/>
    <n v="110.76106194690266"/>
    <x v="5"/>
    <x v="18"/>
  </r>
  <r>
    <n v="89"/>
    <s v="White, Singleton and Zimmerman"/>
    <s v="Monitored scalable knowledgebase"/>
    <n v="3400"/>
    <n v="8588"/>
    <n v="253"/>
    <x v="1"/>
    <n v="96"/>
    <x v="1"/>
    <s v="USD"/>
    <n v="1271307600"/>
    <x v="89"/>
    <n v="1271480400"/>
    <d v="2010-04-17T05:00:00"/>
    <b v="0"/>
    <b v="0"/>
    <s v="theater/plays"/>
    <n v="89.458333333333329"/>
    <x v="3"/>
    <x v="3"/>
  </r>
  <r>
    <n v="90"/>
    <s v="Kramer Group"/>
    <s v="Synergistic explicit parallelism"/>
    <n v="7800"/>
    <n v="6132"/>
    <n v="79"/>
    <x v="0"/>
    <n v="106"/>
    <x v="1"/>
    <s v="USD"/>
    <n v="1456380000"/>
    <x v="90"/>
    <n v="1456380000"/>
    <d v="2016-02-25T06:00:00"/>
    <b v="0"/>
    <b v="1"/>
    <s v="theater/plays"/>
    <n v="57.849056603773583"/>
    <x v="3"/>
    <x v="3"/>
  </r>
  <r>
    <n v="91"/>
    <s v="Frazier, Patrick and Smith"/>
    <s v="Enhanced systemic analyzer"/>
    <n v="154300"/>
    <n v="74688"/>
    <n v="48"/>
    <x v="0"/>
    <n v="679"/>
    <x v="6"/>
    <s v="EUR"/>
    <n v="1470459600"/>
    <x v="91"/>
    <n v="1472878800"/>
    <d v="2016-09-03T05:00:00"/>
    <b v="0"/>
    <b v="0"/>
    <s v="publishing/translations"/>
    <n v="109.99705449189985"/>
    <x v="5"/>
    <x v="18"/>
  </r>
  <r>
    <n v="92"/>
    <s v="Santos, Bell and Lloyd"/>
    <s v="Object-based analyzing knowledge user"/>
    <n v="20000"/>
    <n v="51775"/>
    <n v="259"/>
    <x v="1"/>
    <n v="498"/>
    <x v="5"/>
    <s v="CHF"/>
    <n v="1277269200"/>
    <x v="92"/>
    <n v="1277355600"/>
    <d v="2010-06-24T05:00:00"/>
    <b v="0"/>
    <b v="1"/>
    <s v="games/video games"/>
    <n v="103.96586345381526"/>
    <x v="6"/>
    <x v="11"/>
  </r>
  <r>
    <n v="93"/>
    <s v="Hall and Sons"/>
    <s v="Pre-emptive radical architecture"/>
    <n v="108800"/>
    <n v="65877"/>
    <n v="61"/>
    <x v="3"/>
    <n v="610"/>
    <x v="1"/>
    <s v="USD"/>
    <n v="1350709200"/>
    <x v="93"/>
    <n v="1351054800"/>
    <d v="2012-10-24T05:00:00"/>
    <b v="0"/>
    <b v="1"/>
    <s v="theater/plays"/>
    <n v="107.99508196721311"/>
    <x v="3"/>
    <x v="3"/>
  </r>
  <r>
    <n v="94"/>
    <s v="Hanson Inc"/>
    <s v="Grass-roots web-enabled contingency"/>
    <n v="2900"/>
    <n v="8807"/>
    <n v="304"/>
    <x v="1"/>
    <n v="180"/>
    <x v="4"/>
    <s v="GBP"/>
    <n v="1554613200"/>
    <x v="94"/>
    <n v="1555563600"/>
    <d v="2019-04-18T05:00:00"/>
    <b v="0"/>
    <b v="0"/>
    <s v="technology/web"/>
    <n v="48.927777777777777"/>
    <x v="2"/>
    <x v="2"/>
  </r>
  <r>
    <n v="95"/>
    <s v="Sanchez LLC"/>
    <s v="Stand-alone system-worthy standardization"/>
    <n v="900"/>
    <n v="1017"/>
    <n v="113"/>
    <x v="1"/>
    <n v="27"/>
    <x v="1"/>
    <s v="USD"/>
    <n v="1571029200"/>
    <x v="95"/>
    <n v="1571634000"/>
    <d v="2019-10-21T05:00:00"/>
    <b v="0"/>
    <b v="0"/>
    <s v="film &amp; video/documentary"/>
    <n v="37.666666666666664"/>
    <x v="4"/>
    <x v="4"/>
  </r>
  <r>
    <n v="96"/>
    <s v="Howard Ltd"/>
    <s v="Down-sized systematic policy"/>
    <n v="69700"/>
    <n v="151513"/>
    <n v="217"/>
    <x v="1"/>
    <n v="2331"/>
    <x v="1"/>
    <s v="USD"/>
    <n v="1299736800"/>
    <x v="96"/>
    <n v="1300856400"/>
    <d v="2011-03-23T05:00:00"/>
    <b v="0"/>
    <b v="0"/>
    <s v="theater/plays"/>
    <n v="64.999141999141997"/>
    <x v="3"/>
    <x v="3"/>
  </r>
  <r>
    <n v="97"/>
    <s v="Stewart LLC"/>
    <s v="Cloned bi-directional architecture"/>
    <n v="1300"/>
    <n v="12047"/>
    <n v="927"/>
    <x v="1"/>
    <n v="113"/>
    <x v="1"/>
    <s v="USD"/>
    <n v="1435208400"/>
    <x v="48"/>
    <n v="1439874000"/>
    <d v="2015-08-18T05:00:00"/>
    <b v="0"/>
    <b v="0"/>
    <s v="food/food trucks"/>
    <n v="106.61061946902655"/>
    <x v="0"/>
    <x v="0"/>
  </r>
  <r>
    <n v="98"/>
    <s v="Arias, Allen and Miller"/>
    <s v="Seamless transitional portal"/>
    <n v="97800"/>
    <n v="32951"/>
    <n v="34"/>
    <x v="0"/>
    <n v="1220"/>
    <x v="2"/>
    <s v="AUD"/>
    <n v="1437973200"/>
    <x v="97"/>
    <n v="1438318800"/>
    <d v="2015-07-31T05:00:00"/>
    <b v="0"/>
    <b v="0"/>
    <s v="games/video games"/>
    <n v="27.009016393442622"/>
    <x v="6"/>
    <x v="11"/>
  </r>
  <r>
    <n v="99"/>
    <s v="Baker-Morris"/>
    <s v="Fully-configurable motivating approach"/>
    <n v="7600"/>
    <n v="14951"/>
    <n v="197"/>
    <x v="1"/>
    <n v="164"/>
    <x v="1"/>
    <s v="USD"/>
    <n v="1416895200"/>
    <x v="98"/>
    <n v="1419400800"/>
    <d v="2014-12-24T06:00:00"/>
    <b v="0"/>
    <b v="0"/>
    <s v="theater/plays"/>
    <n v="91.16463414634147"/>
    <x v="3"/>
    <x v="3"/>
  </r>
  <r>
    <n v="100"/>
    <s v="Tucker, Fox and Green"/>
    <s v="Upgradable fault-tolerant approach"/>
    <n v="100"/>
    <n v="1"/>
    <n v="1"/>
    <x v="0"/>
    <n v="1"/>
    <x v="1"/>
    <s v="USD"/>
    <n v="1319000400"/>
    <x v="99"/>
    <n v="1320555600"/>
    <d v="2011-11-06T05:00:00"/>
    <b v="0"/>
    <b v="0"/>
    <s v="theater/plays"/>
    <n v="1"/>
    <x v="3"/>
    <x v="3"/>
  </r>
  <r>
    <n v="101"/>
    <s v="Douglas LLC"/>
    <s v="Reduced heuristic moratorium"/>
    <n v="900"/>
    <n v="9193"/>
    <n v="1021"/>
    <x v="1"/>
    <n v="164"/>
    <x v="1"/>
    <s v="USD"/>
    <n v="1424498400"/>
    <x v="100"/>
    <n v="1425103200"/>
    <d v="2015-02-28T06:00:00"/>
    <b v="0"/>
    <b v="1"/>
    <s v="music/electric music"/>
    <n v="56.054878048780488"/>
    <x v="1"/>
    <x v="5"/>
  </r>
  <r>
    <n v="102"/>
    <s v="Garcia Inc"/>
    <s v="Front-line web-enabled model"/>
    <n v="3700"/>
    <n v="10422"/>
    <n v="282"/>
    <x v="1"/>
    <n v="336"/>
    <x v="1"/>
    <s v="USD"/>
    <n v="1526274000"/>
    <x v="101"/>
    <n v="1526878800"/>
    <d v="2018-05-21T05:00:00"/>
    <b v="0"/>
    <b v="1"/>
    <s v="technology/wearables"/>
    <n v="31.017857142857142"/>
    <x v="2"/>
    <x v="8"/>
  </r>
  <r>
    <n v="103"/>
    <s v="Frye, Hunt and Powell"/>
    <s v="Polarized incremental emulation"/>
    <n v="10000"/>
    <n v="2461"/>
    <n v="25"/>
    <x v="0"/>
    <n v="37"/>
    <x v="6"/>
    <s v="EUR"/>
    <n v="1287896400"/>
    <x v="102"/>
    <n v="1288674000"/>
    <d v="2010-11-02T05:00:00"/>
    <b v="0"/>
    <b v="0"/>
    <s v="music/electric music"/>
    <n v="66.513513513513516"/>
    <x v="1"/>
    <x v="5"/>
  </r>
  <r>
    <n v="104"/>
    <s v="Smith, Wells and Nguyen"/>
    <s v="Self-enabling grid-enabled initiative"/>
    <n v="119200"/>
    <n v="170623"/>
    <n v="143"/>
    <x v="1"/>
    <n v="1917"/>
    <x v="1"/>
    <s v="USD"/>
    <n v="1495515600"/>
    <x v="103"/>
    <n v="1495602000"/>
    <d v="2017-05-24T05:00:00"/>
    <b v="0"/>
    <b v="0"/>
    <s v="music/indie rock"/>
    <n v="89.005216484089729"/>
    <x v="1"/>
    <x v="7"/>
  </r>
  <r>
    <n v="105"/>
    <s v="Charles-Johnson"/>
    <s v="Total fresh-thinking system engine"/>
    <n v="6800"/>
    <n v="9829"/>
    <n v="145"/>
    <x v="1"/>
    <n v="95"/>
    <x v="1"/>
    <s v="USD"/>
    <n v="1364878800"/>
    <x v="104"/>
    <n v="1366434000"/>
    <d v="2013-04-20T05:00:00"/>
    <b v="0"/>
    <b v="0"/>
    <s v="technology/web"/>
    <n v="103.46315789473684"/>
    <x v="2"/>
    <x v="2"/>
  </r>
  <r>
    <n v="106"/>
    <s v="Brandt, Carter and Wood"/>
    <s v="Ameliorated clear-thinking circuit"/>
    <n v="3900"/>
    <n v="14006"/>
    <n v="359"/>
    <x v="1"/>
    <n v="147"/>
    <x v="1"/>
    <s v="USD"/>
    <n v="1567918800"/>
    <x v="105"/>
    <n v="1568350800"/>
    <d v="2019-09-13T05:00:00"/>
    <b v="0"/>
    <b v="0"/>
    <s v="theater/plays"/>
    <n v="95.278911564625844"/>
    <x v="3"/>
    <x v="3"/>
  </r>
  <r>
    <n v="107"/>
    <s v="Tucker, Schmidt and Reid"/>
    <s v="Multi-layered encompassing installation"/>
    <n v="3500"/>
    <n v="6527"/>
    <n v="186"/>
    <x v="1"/>
    <n v="86"/>
    <x v="1"/>
    <s v="USD"/>
    <n v="1524459600"/>
    <x v="106"/>
    <n v="1525928400"/>
    <d v="2018-05-10T05:00:00"/>
    <b v="0"/>
    <b v="1"/>
    <s v="theater/plays"/>
    <n v="75.895348837209298"/>
    <x v="3"/>
    <x v="3"/>
  </r>
  <r>
    <n v="108"/>
    <s v="Decker Inc"/>
    <s v="Universal encompassing implementation"/>
    <n v="1500"/>
    <n v="8929"/>
    <n v="595"/>
    <x v="1"/>
    <n v="83"/>
    <x v="1"/>
    <s v="USD"/>
    <n v="1333688400"/>
    <x v="107"/>
    <n v="1336885200"/>
    <d v="2012-05-13T05:00:00"/>
    <b v="0"/>
    <b v="0"/>
    <s v="film &amp; video/documentary"/>
    <n v="107.57831325301204"/>
    <x v="4"/>
    <x v="4"/>
  </r>
  <r>
    <n v="109"/>
    <s v="Romero and Sons"/>
    <s v="Object-based client-server application"/>
    <n v="5200"/>
    <n v="3079"/>
    <n v="59"/>
    <x v="0"/>
    <n v="60"/>
    <x v="1"/>
    <s v="USD"/>
    <n v="1389506400"/>
    <x v="108"/>
    <n v="1389679200"/>
    <d v="2014-01-14T06:00:00"/>
    <b v="0"/>
    <b v="0"/>
    <s v="film &amp; video/television"/>
    <n v="51.31666666666667"/>
    <x v="4"/>
    <x v="19"/>
  </r>
  <r>
    <n v="110"/>
    <s v="Castillo-Carey"/>
    <s v="Cross-platform solution-oriented process improvement"/>
    <n v="142400"/>
    <n v="21307"/>
    <n v="15"/>
    <x v="0"/>
    <n v="296"/>
    <x v="1"/>
    <s v="USD"/>
    <n v="1536642000"/>
    <x v="109"/>
    <n v="1538283600"/>
    <d v="2018-09-30T05:00:00"/>
    <b v="0"/>
    <b v="0"/>
    <s v="food/food trucks"/>
    <n v="71.983108108108112"/>
    <x v="0"/>
    <x v="0"/>
  </r>
  <r>
    <n v="111"/>
    <s v="Hart-Briggs"/>
    <s v="Re-engineered user-facing approach"/>
    <n v="61400"/>
    <n v="73653"/>
    <n v="120"/>
    <x v="1"/>
    <n v="676"/>
    <x v="1"/>
    <s v="USD"/>
    <n v="1348290000"/>
    <x v="110"/>
    <n v="1348808400"/>
    <d v="2012-09-28T05:00:00"/>
    <b v="0"/>
    <b v="0"/>
    <s v="publishing/radio &amp; podcasts"/>
    <n v="108.95414201183432"/>
    <x v="5"/>
    <x v="15"/>
  </r>
  <r>
    <n v="112"/>
    <s v="Jones-Meyer"/>
    <s v="Re-engineered client-driven hub"/>
    <n v="4700"/>
    <n v="12635"/>
    <n v="269"/>
    <x v="1"/>
    <n v="361"/>
    <x v="2"/>
    <s v="AUD"/>
    <n v="1408856400"/>
    <x v="111"/>
    <n v="1410152400"/>
    <d v="2014-09-08T05:00:00"/>
    <b v="0"/>
    <b v="0"/>
    <s v="technology/web"/>
    <n v="35"/>
    <x v="2"/>
    <x v="2"/>
  </r>
  <r>
    <n v="113"/>
    <s v="Wright, Hartman and Yu"/>
    <s v="User-friendly tertiary array"/>
    <n v="3300"/>
    <n v="12437"/>
    <n v="377"/>
    <x v="1"/>
    <n v="131"/>
    <x v="1"/>
    <s v="USD"/>
    <n v="1505192400"/>
    <x v="112"/>
    <n v="1505797200"/>
    <d v="2017-09-19T05:00:00"/>
    <b v="0"/>
    <b v="0"/>
    <s v="food/food trucks"/>
    <n v="94.938931297709928"/>
    <x v="0"/>
    <x v="0"/>
  </r>
  <r>
    <n v="114"/>
    <s v="Harper-Davis"/>
    <s v="Robust heuristic encoding"/>
    <n v="1900"/>
    <n v="13816"/>
    <n v="727"/>
    <x v="1"/>
    <n v="126"/>
    <x v="1"/>
    <s v="USD"/>
    <n v="1554786000"/>
    <x v="113"/>
    <n v="1554872400"/>
    <d v="2019-04-10T05:00:00"/>
    <b v="0"/>
    <b v="1"/>
    <s v="technology/wearables"/>
    <n v="109.65079365079364"/>
    <x v="2"/>
    <x v="8"/>
  </r>
  <r>
    <n v="115"/>
    <s v="Barrett PLC"/>
    <s v="Team-oriented clear-thinking capacity"/>
    <n v="166700"/>
    <n v="145382"/>
    <n v="87"/>
    <x v="0"/>
    <n v="3304"/>
    <x v="6"/>
    <s v="EUR"/>
    <n v="1510898400"/>
    <x v="114"/>
    <n v="1513922400"/>
    <d v="2017-12-22T06:00:00"/>
    <b v="0"/>
    <b v="0"/>
    <s v="publishing/fiction"/>
    <n v="44.001815980629537"/>
    <x v="5"/>
    <x v="13"/>
  </r>
  <r>
    <n v="116"/>
    <s v="David-Clark"/>
    <s v="De-engineered motivating standardization"/>
    <n v="7200"/>
    <n v="6336"/>
    <n v="88"/>
    <x v="0"/>
    <n v="73"/>
    <x v="1"/>
    <s v="USD"/>
    <n v="1442552400"/>
    <x v="115"/>
    <n v="1442638800"/>
    <d v="2015-09-19T05:00:00"/>
    <b v="0"/>
    <b v="0"/>
    <s v="theater/plays"/>
    <n v="86.794520547945211"/>
    <x v="3"/>
    <x v="3"/>
  </r>
  <r>
    <n v="117"/>
    <s v="Chaney-Dennis"/>
    <s v="Business-focused 24hour groupware"/>
    <n v="4900"/>
    <n v="8523"/>
    <n v="174"/>
    <x v="1"/>
    <n v="275"/>
    <x v="1"/>
    <s v="USD"/>
    <n v="1316667600"/>
    <x v="116"/>
    <n v="1317186000"/>
    <d v="2011-09-28T05:00:00"/>
    <b v="0"/>
    <b v="0"/>
    <s v="film &amp; video/television"/>
    <n v="30.992727272727272"/>
    <x v="4"/>
    <x v="19"/>
  </r>
  <r>
    <n v="118"/>
    <s v="Robinson, Lopez and Christensen"/>
    <s v="Organic next generation protocol"/>
    <n v="5400"/>
    <n v="6351"/>
    <n v="118"/>
    <x v="1"/>
    <n v="67"/>
    <x v="1"/>
    <s v="USD"/>
    <n v="1390716000"/>
    <x v="117"/>
    <n v="1391234400"/>
    <d v="2014-02-01T06:00:00"/>
    <b v="0"/>
    <b v="0"/>
    <s v="photography/photography books"/>
    <n v="94.791044776119406"/>
    <x v="7"/>
    <x v="14"/>
  </r>
  <r>
    <n v="119"/>
    <s v="Clark and Sons"/>
    <s v="Reverse-engineered full-range Internet solution"/>
    <n v="5000"/>
    <n v="10748"/>
    <n v="215"/>
    <x v="1"/>
    <n v="154"/>
    <x v="1"/>
    <s v="USD"/>
    <n v="1402894800"/>
    <x v="118"/>
    <n v="1404363600"/>
    <d v="2014-07-03T05:00:00"/>
    <b v="0"/>
    <b v="1"/>
    <s v="film &amp; video/documentary"/>
    <n v="69.79220779220779"/>
    <x v="4"/>
    <x v="4"/>
  </r>
  <r>
    <n v="120"/>
    <s v="Vega Group"/>
    <s v="Synchronized regional synergy"/>
    <n v="75100"/>
    <n v="112272"/>
    <n v="149"/>
    <x v="1"/>
    <n v="1782"/>
    <x v="1"/>
    <s v="USD"/>
    <n v="1429246800"/>
    <x v="119"/>
    <n v="1429592400"/>
    <d v="2015-04-21T05:00:00"/>
    <b v="0"/>
    <b v="1"/>
    <s v="games/mobile games"/>
    <n v="63.003367003367003"/>
    <x v="6"/>
    <x v="20"/>
  </r>
  <r>
    <n v="121"/>
    <s v="Brown-Brown"/>
    <s v="Multi-lateral homogeneous success"/>
    <n v="45300"/>
    <n v="99361"/>
    <n v="219"/>
    <x v="1"/>
    <n v="903"/>
    <x v="1"/>
    <s v="USD"/>
    <n v="1412485200"/>
    <x v="33"/>
    <n v="1413608400"/>
    <d v="2014-10-18T05:00:00"/>
    <b v="0"/>
    <b v="0"/>
    <s v="games/video games"/>
    <n v="110.0343300110742"/>
    <x v="6"/>
    <x v="11"/>
  </r>
  <r>
    <n v="122"/>
    <s v="Taylor PLC"/>
    <s v="Seamless zero-defect solution"/>
    <n v="136800"/>
    <n v="88055"/>
    <n v="64"/>
    <x v="0"/>
    <n v="3387"/>
    <x v="1"/>
    <s v="USD"/>
    <n v="1417068000"/>
    <x v="120"/>
    <n v="1419400800"/>
    <d v="2014-12-24T06:00:00"/>
    <b v="0"/>
    <b v="0"/>
    <s v="publishing/fiction"/>
    <n v="25.997933274284026"/>
    <x v="5"/>
    <x v="13"/>
  </r>
  <r>
    <n v="123"/>
    <s v="Edwards-Lewis"/>
    <s v="Enhanced scalable concept"/>
    <n v="177700"/>
    <n v="33092"/>
    <n v="19"/>
    <x v="0"/>
    <n v="662"/>
    <x v="0"/>
    <s v="CAD"/>
    <n v="1448344800"/>
    <x v="121"/>
    <n v="1448604000"/>
    <d v="2015-11-27T06:00:00"/>
    <b v="1"/>
    <b v="0"/>
    <s v="theater/plays"/>
    <n v="49.987915407854985"/>
    <x v="3"/>
    <x v="3"/>
  </r>
  <r>
    <n v="124"/>
    <s v="Stanton, Neal and Rodriguez"/>
    <s v="Polarized uniform software"/>
    <n v="2600"/>
    <n v="9562"/>
    <n v="368"/>
    <x v="1"/>
    <n v="94"/>
    <x v="6"/>
    <s v="EUR"/>
    <n v="1557723600"/>
    <x v="122"/>
    <n v="1562302800"/>
    <d v="2019-07-05T05:00:00"/>
    <b v="0"/>
    <b v="0"/>
    <s v="photography/photography books"/>
    <n v="101.72340425531915"/>
    <x v="7"/>
    <x v="14"/>
  </r>
  <r>
    <n v="125"/>
    <s v="Pratt LLC"/>
    <s v="Stand-alone web-enabled moderator"/>
    <n v="5300"/>
    <n v="8475"/>
    <n v="160"/>
    <x v="1"/>
    <n v="180"/>
    <x v="1"/>
    <s v="USD"/>
    <n v="1537333200"/>
    <x v="123"/>
    <n v="1537678800"/>
    <d v="2018-09-23T05:00:00"/>
    <b v="0"/>
    <b v="0"/>
    <s v="theater/plays"/>
    <n v="47.083333333333336"/>
    <x v="3"/>
    <x v="3"/>
  </r>
  <r>
    <n v="126"/>
    <s v="Gross PLC"/>
    <s v="Proactive methodical benchmark"/>
    <n v="180200"/>
    <n v="69617"/>
    <n v="39"/>
    <x v="0"/>
    <n v="774"/>
    <x v="1"/>
    <s v="USD"/>
    <n v="1471150800"/>
    <x v="124"/>
    <n v="1473570000"/>
    <d v="2016-09-11T05:00:00"/>
    <b v="0"/>
    <b v="1"/>
    <s v="theater/plays"/>
    <n v="89.944444444444443"/>
    <x v="3"/>
    <x v="3"/>
  </r>
  <r>
    <n v="127"/>
    <s v="Martinez, Gomez and Dalton"/>
    <s v="Team-oriented 6thgeneration matrix"/>
    <n v="103200"/>
    <n v="53067"/>
    <n v="51"/>
    <x v="0"/>
    <n v="672"/>
    <x v="0"/>
    <s v="CAD"/>
    <n v="1273640400"/>
    <x v="125"/>
    <n v="1273899600"/>
    <d v="2010-05-15T05:00:00"/>
    <b v="0"/>
    <b v="0"/>
    <s v="theater/plays"/>
    <n v="78.96875"/>
    <x v="3"/>
    <x v="3"/>
  </r>
  <r>
    <n v="128"/>
    <s v="Allen-Curtis"/>
    <s v="Phased human-resource core"/>
    <n v="70600"/>
    <n v="42596"/>
    <n v="60"/>
    <x v="3"/>
    <n v="532"/>
    <x v="1"/>
    <s v="USD"/>
    <n v="1282885200"/>
    <x v="126"/>
    <n v="1284008400"/>
    <d v="2010-09-09T05:00:00"/>
    <b v="0"/>
    <b v="0"/>
    <s v="music/rock"/>
    <n v="80.067669172932327"/>
    <x v="1"/>
    <x v="1"/>
  </r>
  <r>
    <n v="129"/>
    <s v="Morgan-Martinez"/>
    <s v="Mandatory tertiary implementation"/>
    <n v="148500"/>
    <n v="4756"/>
    <n v="3"/>
    <x v="3"/>
    <n v="55"/>
    <x v="2"/>
    <s v="AUD"/>
    <n v="1422943200"/>
    <x v="127"/>
    <n v="1425103200"/>
    <d v="2015-02-28T06:00:00"/>
    <b v="0"/>
    <b v="0"/>
    <s v="food/food trucks"/>
    <n v="86.472727272727269"/>
    <x v="0"/>
    <x v="0"/>
  </r>
  <r>
    <n v="130"/>
    <s v="Luna, Anderson and Fox"/>
    <s v="Secured directional encryption"/>
    <n v="9600"/>
    <n v="14925"/>
    <n v="155"/>
    <x v="1"/>
    <n v="533"/>
    <x v="3"/>
    <s v="DKK"/>
    <n v="1319605200"/>
    <x v="128"/>
    <n v="1320991200"/>
    <d v="2011-11-11T06:00:00"/>
    <b v="0"/>
    <b v="0"/>
    <s v="film &amp; video/drama"/>
    <n v="28.001876172607879"/>
    <x v="4"/>
    <x v="6"/>
  </r>
  <r>
    <n v="131"/>
    <s v="Fleming, Zhang and Henderson"/>
    <s v="Distributed 5thgeneration implementation"/>
    <n v="164700"/>
    <n v="166116"/>
    <n v="101"/>
    <x v="1"/>
    <n v="2443"/>
    <x v="4"/>
    <s v="GBP"/>
    <n v="1385704800"/>
    <x v="129"/>
    <n v="1386828000"/>
    <d v="2013-12-12T06:00:00"/>
    <b v="0"/>
    <b v="0"/>
    <s v="technology/web"/>
    <n v="67.996725337699544"/>
    <x v="2"/>
    <x v="2"/>
  </r>
  <r>
    <n v="132"/>
    <s v="Flowers and Sons"/>
    <s v="Virtual static core"/>
    <n v="3300"/>
    <n v="3834"/>
    <n v="116"/>
    <x v="1"/>
    <n v="89"/>
    <x v="1"/>
    <s v="USD"/>
    <n v="1515736800"/>
    <x v="130"/>
    <n v="1517119200"/>
    <d v="2018-01-28T06:00:00"/>
    <b v="0"/>
    <b v="1"/>
    <s v="theater/plays"/>
    <n v="43.078651685393261"/>
    <x v="3"/>
    <x v="3"/>
  </r>
  <r>
    <n v="133"/>
    <s v="Gates PLC"/>
    <s v="Secured content-based product"/>
    <n v="4500"/>
    <n v="13985"/>
    <n v="311"/>
    <x v="1"/>
    <n v="159"/>
    <x v="1"/>
    <s v="USD"/>
    <n v="1313125200"/>
    <x v="131"/>
    <n v="1315026000"/>
    <d v="2011-09-03T05:00:00"/>
    <b v="0"/>
    <b v="0"/>
    <s v="music/world music"/>
    <n v="87.95597484276729"/>
    <x v="1"/>
    <x v="21"/>
  </r>
  <r>
    <n v="134"/>
    <s v="Caldwell LLC"/>
    <s v="Secured executive concept"/>
    <n v="99500"/>
    <n v="89288"/>
    <n v="90"/>
    <x v="0"/>
    <n v="940"/>
    <x v="5"/>
    <s v="CHF"/>
    <n v="1308459600"/>
    <x v="132"/>
    <n v="1312693200"/>
    <d v="2011-08-07T05:00:00"/>
    <b v="0"/>
    <b v="1"/>
    <s v="film &amp; video/documentary"/>
    <n v="94.987234042553197"/>
    <x v="4"/>
    <x v="4"/>
  </r>
  <r>
    <n v="135"/>
    <s v="Le, Burton and Evans"/>
    <s v="Balanced zero-defect software"/>
    <n v="7700"/>
    <n v="5488"/>
    <n v="71"/>
    <x v="0"/>
    <n v="117"/>
    <x v="1"/>
    <s v="USD"/>
    <n v="1362636000"/>
    <x v="133"/>
    <n v="1363064400"/>
    <d v="2013-03-12T05:00:00"/>
    <b v="0"/>
    <b v="1"/>
    <s v="theater/plays"/>
    <n v="46.905982905982903"/>
    <x v="3"/>
    <x v="3"/>
  </r>
  <r>
    <n v="136"/>
    <s v="Briggs PLC"/>
    <s v="Distributed context-sensitive flexibility"/>
    <n v="82800"/>
    <n v="2721"/>
    <n v="3"/>
    <x v="3"/>
    <n v="58"/>
    <x v="1"/>
    <s v="USD"/>
    <n v="1402117200"/>
    <x v="134"/>
    <n v="1403154000"/>
    <d v="2014-06-19T05:00:00"/>
    <b v="0"/>
    <b v="1"/>
    <s v="film &amp; video/drama"/>
    <n v="46.913793103448278"/>
    <x v="4"/>
    <x v="6"/>
  </r>
  <r>
    <n v="137"/>
    <s v="Hudson-Nguyen"/>
    <s v="Down-sized disintermediate support"/>
    <n v="1800"/>
    <n v="4712"/>
    <n v="262"/>
    <x v="1"/>
    <n v="50"/>
    <x v="1"/>
    <s v="USD"/>
    <n v="1286341200"/>
    <x v="135"/>
    <n v="1286859600"/>
    <d v="2010-10-12T05:00:00"/>
    <b v="0"/>
    <b v="0"/>
    <s v="publishing/nonfiction"/>
    <n v="94.24"/>
    <x v="5"/>
    <x v="9"/>
  </r>
  <r>
    <n v="138"/>
    <s v="Hogan Ltd"/>
    <s v="Stand-alone mission-critical moratorium"/>
    <n v="9600"/>
    <n v="9216"/>
    <n v="96"/>
    <x v="0"/>
    <n v="115"/>
    <x v="1"/>
    <s v="USD"/>
    <n v="1348808400"/>
    <x v="136"/>
    <n v="1349326800"/>
    <d v="2012-10-04T05:00:00"/>
    <b v="0"/>
    <b v="0"/>
    <s v="games/mobile games"/>
    <n v="80.139130434782615"/>
    <x v="6"/>
    <x v="20"/>
  </r>
  <r>
    <n v="139"/>
    <s v="Hamilton, Wright and Chavez"/>
    <s v="Down-sized empowering protocol"/>
    <n v="92100"/>
    <n v="19246"/>
    <n v="21"/>
    <x v="0"/>
    <n v="326"/>
    <x v="1"/>
    <s v="USD"/>
    <n v="1429592400"/>
    <x v="137"/>
    <n v="1430974800"/>
    <d v="2015-05-07T05:00:00"/>
    <b v="0"/>
    <b v="1"/>
    <s v="technology/wearables"/>
    <n v="59.036809815950917"/>
    <x v="2"/>
    <x v="8"/>
  </r>
  <r>
    <n v="140"/>
    <s v="Bautista-Cross"/>
    <s v="Fully-configurable coherent Internet solution"/>
    <n v="5500"/>
    <n v="12274"/>
    <n v="223"/>
    <x v="1"/>
    <n v="186"/>
    <x v="1"/>
    <s v="USD"/>
    <n v="1519538400"/>
    <x v="138"/>
    <n v="1519970400"/>
    <d v="2018-03-02T06:00:00"/>
    <b v="0"/>
    <b v="0"/>
    <s v="film &amp; video/documentary"/>
    <n v="65.989247311827953"/>
    <x v="4"/>
    <x v="4"/>
  </r>
  <r>
    <n v="141"/>
    <s v="Jackson LLC"/>
    <s v="Distributed motivating algorithm"/>
    <n v="64300"/>
    <n v="65323"/>
    <n v="102"/>
    <x v="1"/>
    <n v="1071"/>
    <x v="1"/>
    <s v="USD"/>
    <n v="1434085200"/>
    <x v="139"/>
    <n v="1434603600"/>
    <d v="2015-06-18T05:00:00"/>
    <b v="0"/>
    <b v="0"/>
    <s v="technology/web"/>
    <n v="60.992530345471522"/>
    <x v="2"/>
    <x v="2"/>
  </r>
  <r>
    <n v="142"/>
    <s v="Figueroa Ltd"/>
    <s v="Expanded solution-oriented benchmark"/>
    <n v="5000"/>
    <n v="11502"/>
    <n v="230"/>
    <x v="1"/>
    <n v="117"/>
    <x v="1"/>
    <s v="USD"/>
    <n v="1333688400"/>
    <x v="107"/>
    <n v="1337230800"/>
    <d v="2012-05-17T05:00:00"/>
    <b v="0"/>
    <b v="0"/>
    <s v="technology/web"/>
    <n v="98.307692307692307"/>
    <x v="2"/>
    <x v="2"/>
  </r>
  <r>
    <n v="143"/>
    <s v="Avila-Jones"/>
    <s v="Implemented discrete secured line"/>
    <n v="5400"/>
    <n v="7322"/>
    <n v="136"/>
    <x v="1"/>
    <n v="70"/>
    <x v="1"/>
    <s v="USD"/>
    <n v="1277701200"/>
    <x v="140"/>
    <n v="1279429200"/>
    <d v="2010-07-18T05:00:00"/>
    <b v="0"/>
    <b v="0"/>
    <s v="music/indie rock"/>
    <n v="104.6"/>
    <x v="1"/>
    <x v="7"/>
  </r>
  <r>
    <n v="144"/>
    <s v="Martin, Lopez and Hunter"/>
    <s v="Multi-lateral actuating installation"/>
    <n v="9000"/>
    <n v="11619"/>
    <n v="129"/>
    <x v="1"/>
    <n v="135"/>
    <x v="1"/>
    <s v="USD"/>
    <n v="1560747600"/>
    <x v="141"/>
    <n v="1561438800"/>
    <d v="2019-06-25T05:00:00"/>
    <b v="0"/>
    <b v="0"/>
    <s v="theater/plays"/>
    <n v="86.066666666666663"/>
    <x v="3"/>
    <x v="3"/>
  </r>
  <r>
    <n v="145"/>
    <s v="Fields-Moore"/>
    <s v="Secured reciprocal array"/>
    <n v="25000"/>
    <n v="59128"/>
    <n v="237"/>
    <x v="1"/>
    <n v="768"/>
    <x v="5"/>
    <s v="CHF"/>
    <n v="1410066000"/>
    <x v="142"/>
    <n v="1410498000"/>
    <d v="2014-09-12T05:00:00"/>
    <b v="0"/>
    <b v="0"/>
    <s v="technology/wearables"/>
    <n v="76.989583333333329"/>
    <x v="2"/>
    <x v="8"/>
  </r>
  <r>
    <n v="146"/>
    <s v="Harris-Golden"/>
    <s v="Optional bandwidth-monitored middleware"/>
    <n v="8800"/>
    <n v="1518"/>
    <n v="17"/>
    <x v="3"/>
    <n v="51"/>
    <x v="1"/>
    <s v="USD"/>
    <n v="1320732000"/>
    <x v="143"/>
    <n v="1322460000"/>
    <d v="2011-11-28T06:00:00"/>
    <b v="0"/>
    <b v="0"/>
    <s v="theater/plays"/>
    <n v="29.764705882352942"/>
    <x v="3"/>
    <x v="3"/>
  </r>
  <r>
    <n v="147"/>
    <s v="Moss, Norman and Dunlap"/>
    <s v="Upgradable upward-trending workforce"/>
    <n v="8300"/>
    <n v="9337"/>
    <n v="112"/>
    <x v="1"/>
    <n v="199"/>
    <x v="1"/>
    <s v="USD"/>
    <n v="1465794000"/>
    <x v="144"/>
    <n v="1466312400"/>
    <d v="2016-06-19T05:00:00"/>
    <b v="0"/>
    <b v="1"/>
    <s v="theater/plays"/>
    <n v="46.91959798994975"/>
    <x v="3"/>
    <x v="3"/>
  </r>
  <r>
    <n v="148"/>
    <s v="White, Larson and Wright"/>
    <s v="Upgradable hybrid capability"/>
    <n v="9300"/>
    <n v="11255"/>
    <n v="121"/>
    <x v="1"/>
    <n v="107"/>
    <x v="1"/>
    <s v="USD"/>
    <n v="1500958800"/>
    <x v="145"/>
    <n v="1501736400"/>
    <d v="2017-08-03T05:00:00"/>
    <b v="0"/>
    <b v="0"/>
    <s v="technology/wearables"/>
    <n v="105.18691588785046"/>
    <x v="2"/>
    <x v="8"/>
  </r>
  <r>
    <n v="149"/>
    <s v="Payne, Oliver and Burch"/>
    <s v="Managed fresh-thinking flexibility"/>
    <n v="6200"/>
    <n v="13632"/>
    <n v="220"/>
    <x v="1"/>
    <n v="195"/>
    <x v="1"/>
    <s v="USD"/>
    <n v="1357020000"/>
    <x v="146"/>
    <n v="1361512800"/>
    <d v="2013-02-22T06:00:00"/>
    <b v="0"/>
    <b v="0"/>
    <s v="music/indie rock"/>
    <n v="69.907692307692301"/>
    <x v="1"/>
    <x v="7"/>
  </r>
  <r>
    <n v="150"/>
    <s v="Brown, Palmer and Pace"/>
    <s v="Networked stable workforce"/>
    <n v="100"/>
    <n v="1"/>
    <n v="1"/>
    <x v="0"/>
    <n v="1"/>
    <x v="1"/>
    <s v="USD"/>
    <n v="1544940000"/>
    <x v="147"/>
    <n v="1545026400"/>
    <d v="2018-12-17T06:00:00"/>
    <b v="0"/>
    <b v="0"/>
    <s v="music/rock"/>
    <n v="1"/>
    <x v="1"/>
    <x v="1"/>
  </r>
  <r>
    <n v="151"/>
    <s v="Parker LLC"/>
    <s v="Customizable intermediate extranet"/>
    <n v="137200"/>
    <n v="88037"/>
    <n v="64"/>
    <x v="0"/>
    <n v="1467"/>
    <x v="1"/>
    <s v="USD"/>
    <n v="1402290000"/>
    <x v="148"/>
    <n v="1406696400"/>
    <d v="2014-07-30T05:00:00"/>
    <b v="0"/>
    <b v="0"/>
    <s v="music/electric music"/>
    <n v="60.011588275391958"/>
    <x v="1"/>
    <x v="5"/>
  </r>
  <r>
    <n v="152"/>
    <s v="Bowen, Mcdonald and Hall"/>
    <s v="User-centric fault-tolerant task-force"/>
    <n v="41500"/>
    <n v="175573"/>
    <n v="423"/>
    <x v="1"/>
    <n v="3376"/>
    <x v="1"/>
    <s v="USD"/>
    <n v="1487311200"/>
    <x v="149"/>
    <n v="1487916000"/>
    <d v="2017-02-24T06:00:00"/>
    <b v="0"/>
    <b v="0"/>
    <s v="music/indie rock"/>
    <n v="52.006220379146917"/>
    <x v="1"/>
    <x v="7"/>
  </r>
  <r>
    <n v="153"/>
    <s v="Whitehead, Bell and Hughes"/>
    <s v="Multi-tiered radical definition"/>
    <n v="189400"/>
    <n v="176112"/>
    <n v="93"/>
    <x v="0"/>
    <n v="5681"/>
    <x v="1"/>
    <s v="USD"/>
    <n v="1350622800"/>
    <x v="150"/>
    <n v="1351141200"/>
    <d v="2012-10-25T05:00:00"/>
    <b v="0"/>
    <b v="0"/>
    <s v="theater/plays"/>
    <n v="31.000176025347649"/>
    <x v="3"/>
    <x v="3"/>
  </r>
  <r>
    <n v="154"/>
    <s v="Rodriguez-Brown"/>
    <s v="Devolved foreground benchmark"/>
    <n v="171300"/>
    <n v="100650"/>
    <n v="59"/>
    <x v="0"/>
    <n v="1059"/>
    <x v="1"/>
    <s v="USD"/>
    <n v="1463029200"/>
    <x v="151"/>
    <n v="1465016400"/>
    <d v="2016-06-04T05:00:00"/>
    <b v="0"/>
    <b v="1"/>
    <s v="music/indie rock"/>
    <n v="95.042492917847028"/>
    <x v="1"/>
    <x v="7"/>
  </r>
  <r>
    <n v="155"/>
    <s v="Hall-Schaefer"/>
    <s v="Distributed eco-centric methodology"/>
    <n v="139500"/>
    <n v="90706"/>
    <n v="65"/>
    <x v="0"/>
    <n v="1194"/>
    <x v="1"/>
    <s v="USD"/>
    <n v="1269493200"/>
    <x v="152"/>
    <n v="1270789200"/>
    <d v="2010-04-09T05:00:00"/>
    <b v="0"/>
    <b v="0"/>
    <s v="theater/plays"/>
    <n v="75.968174204355108"/>
    <x v="3"/>
    <x v="3"/>
  </r>
  <r>
    <n v="156"/>
    <s v="Meza-Rogers"/>
    <s v="Streamlined encompassing encryption"/>
    <n v="36400"/>
    <n v="26914"/>
    <n v="74"/>
    <x v="3"/>
    <n v="379"/>
    <x v="2"/>
    <s v="AUD"/>
    <n v="1570251600"/>
    <x v="153"/>
    <n v="1572325200"/>
    <d v="2019-10-29T05:00:00"/>
    <b v="0"/>
    <b v="0"/>
    <s v="music/rock"/>
    <n v="71.013192612137203"/>
    <x v="1"/>
    <x v="1"/>
  </r>
  <r>
    <n v="157"/>
    <s v="Curtis-Curtis"/>
    <s v="User-friendly reciprocal initiative"/>
    <n v="4200"/>
    <n v="2212"/>
    <n v="53"/>
    <x v="0"/>
    <n v="30"/>
    <x v="2"/>
    <s v="AUD"/>
    <n v="1388383200"/>
    <x v="154"/>
    <n v="1389420000"/>
    <d v="2014-01-11T06:00:00"/>
    <b v="0"/>
    <b v="0"/>
    <s v="photography/photography books"/>
    <n v="73.733333333333334"/>
    <x v="7"/>
    <x v="14"/>
  </r>
  <r>
    <n v="158"/>
    <s v="Carlson Inc"/>
    <s v="Ergonomic fresh-thinking installation"/>
    <n v="2100"/>
    <n v="4640"/>
    <n v="221"/>
    <x v="1"/>
    <n v="41"/>
    <x v="1"/>
    <s v="USD"/>
    <n v="1449554400"/>
    <x v="155"/>
    <n v="1449640800"/>
    <d v="2015-12-09T06:00:00"/>
    <b v="0"/>
    <b v="0"/>
    <s v="music/rock"/>
    <n v="113.17073170731707"/>
    <x v="1"/>
    <x v="1"/>
  </r>
  <r>
    <n v="159"/>
    <s v="Clarke, Anderson and Lee"/>
    <s v="Robust explicit hardware"/>
    <n v="191200"/>
    <n v="191222"/>
    <n v="100"/>
    <x v="1"/>
    <n v="1821"/>
    <x v="1"/>
    <s v="USD"/>
    <n v="1553662800"/>
    <x v="156"/>
    <n v="1555218000"/>
    <d v="2019-04-14T05:00:00"/>
    <b v="0"/>
    <b v="1"/>
    <s v="theater/plays"/>
    <n v="105.00933552992861"/>
    <x v="3"/>
    <x v="3"/>
  </r>
  <r>
    <n v="160"/>
    <s v="Evans Group"/>
    <s v="Stand-alone actuating support"/>
    <n v="8000"/>
    <n v="12985"/>
    <n v="162"/>
    <x v="1"/>
    <n v="164"/>
    <x v="1"/>
    <s v="USD"/>
    <n v="1556341200"/>
    <x v="157"/>
    <n v="1557723600"/>
    <d v="2019-05-13T05:00:00"/>
    <b v="0"/>
    <b v="0"/>
    <s v="technology/wearables"/>
    <n v="79.176829268292678"/>
    <x v="2"/>
    <x v="8"/>
  </r>
  <r>
    <n v="161"/>
    <s v="Bruce Group"/>
    <s v="Cross-platform methodical process improvement"/>
    <n v="5500"/>
    <n v="4300"/>
    <n v="78"/>
    <x v="0"/>
    <n v="75"/>
    <x v="1"/>
    <s v="USD"/>
    <n v="1442984400"/>
    <x v="158"/>
    <n v="1443502800"/>
    <d v="2015-09-29T05:00:00"/>
    <b v="0"/>
    <b v="1"/>
    <s v="technology/web"/>
    <n v="57.333333333333336"/>
    <x v="2"/>
    <x v="2"/>
  </r>
  <r>
    <n v="162"/>
    <s v="Keith, Alvarez and Potter"/>
    <s v="Extended bottom-line open architecture"/>
    <n v="6100"/>
    <n v="9134"/>
    <n v="150"/>
    <x v="1"/>
    <n v="157"/>
    <x v="5"/>
    <s v="CHF"/>
    <n v="1544248800"/>
    <x v="159"/>
    <n v="1546840800"/>
    <d v="2019-01-07T06:00:00"/>
    <b v="0"/>
    <b v="0"/>
    <s v="music/rock"/>
    <n v="58.178343949044589"/>
    <x v="1"/>
    <x v="1"/>
  </r>
  <r>
    <n v="163"/>
    <s v="Burton-Watkins"/>
    <s v="Extended reciprocal circuit"/>
    <n v="3500"/>
    <n v="8864"/>
    <n v="253"/>
    <x v="1"/>
    <n v="246"/>
    <x v="1"/>
    <s v="USD"/>
    <n v="1508475600"/>
    <x v="160"/>
    <n v="1512712800"/>
    <d v="2017-12-08T06:00:00"/>
    <b v="0"/>
    <b v="1"/>
    <s v="photography/photography books"/>
    <n v="36.032520325203251"/>
    <x v="7"/>
    <x v="14"/>
  </r>
  <r>
    <n v="164"/>
    <s v="Lopez and Sons"/>
    <s v="Polarized human-resource protocol"/>
    <n v="150500"/>
    <n v="150755"/>
    <n v="100"/>
    <x v="1"/>
    <n v="1396"/>
    <x v="1"/>
    <s v="USD"/>
    <n v="1507438800"/>
    <x v="161"/>
    <n v="1507525200"/>
    <d v="2017-10-09T05:00:00"/>
    <b v="0"/>
    <b v="0"/>
    <s v="theater/plays"/>
    <n v="107.99068767908309"/>
    <x v="3"/>
    <x v="3"/>
  </r>
  <r>
    <n v="165"/>
    <s v="Cordova Ltd"/>
    <s v="Synergized radical product"/>
    <n v="90400"/>
    <n v="110279"/>
    <n v="122"/>
    <x v="1"/>
    <n v="2506"/>
    <x v="1"/>
    <s v="USD"/>
    <n v="1501563600"/>
    <x v="162"/>
    <n v="1504328400"/>
    <d v="2017-09-02T05:00:00"/>
    <b v="0"/>
    <b v="0"/>
    <s v="technology/web"/>
    <n v="44.005985634477256"/>
    <x v="2"/>
    <x v="2"/>
  </r>
  <r>
    <n v="166"/>
    <s v="Brown-Vang"/>
    <s v="Robust heuristic artificial intelligence"/>
    <n v="9800"/>
    <n v="13439"/>
    <n v="137"/>
    <x v="1"/>
    <n v="244"/>
    <x v="1"/>
    <s v="USD"/>
    <n v="1292997600"/>
    <x v="163"/>
    <n v="1293343200"/>
    <d v="2010-12-26T06:00:00"/>
    <b v="0"/>
    <b v="0"/>
    <s v="photography/photography books"/>
    <n v="55.077868852459019"/>
    <x v="7"/>
    <x v="14"/>
  </r>
  <r>
    <n v="167"/>
    <s v="Cruz-Ward"/>
    <s v="Robust content-based emulation"/>
    <n v="2600"/>
    <n v="10804"/>
    <n v="416"/>
    <x v="1"/>
    <n v="146"/>
    <x v="2"/>
    <s v="AUD"/>
    <n v="1370840400"/>
    <x v="164"/>
    <n v="1371704400"/>
    <d v="2013-06-20T05:00:00"/>
    <b v="0"/>
    <b v="0"/>
    <s v="theater/plays"/>
    <n v="74"/>
    <x v="3"/>
    <x v="3"/>
  </r>
  <r>
    <n v="168"/>
    <s v="Hernandez Group"/>
    <s v="Ergonomic uniform open system"/>
    <n v="128100"/>
    <n v="40107"/>
    <n v="31"/>
    <x v="0"/>
    <n v="955"/>
    <x v="3"/>
    <s v="DKK"/>
    <n v="1550815200"/>
    <x v="165"/>
    <n v="1552798800"/>
    <d v="2019-03-17T05:00:00"/>
    <b v="0"/>
    <b v="1"/>
    <s v="music/indie rock"/>
    <n v="41.996858638743454"/>
    <x v="1"/>
    <x v="7"/>
  </r>
  <r>
    <n v="169"/>
    <s v="Tran, Steele and Wilson"/>
    <s v="Profit-focused modular product"/>
    <n v="23300"/>
    <n v="98811"/>
    <n v="424"/>
    <x v="1"/>
    <n v="1267"/>
    <x v="1"/>
    <s v="USD"/>
    <n v="1339909200"/>
    <x v="166"/>
    <n v="1342328400"/>
    <d v="2012-07-15T05:00:00"/>
    <b v="0"/>
    <b v="1"/>
    <s v="film &amp; video/shorts"/>
    <n v="77.988161010260455"/>
    <x v="4"/>
    <x v="12"/>
  </r>
  <r>
    <n v="170"/>
    <s v="Summers, Gallegos and Stein"/>
    <s v="Mandatory mobile product"/>
    <n v="188100"/>
    <n v="5528"/>
    <n v="3"/>
    <x v="0"/>
    <n v="67"/>
    <x v="1"/>
    <s v="USD"/>
    <n v="1501736400"/>
    <x v="167"/>
    <n v="1502341200"/>
    <d v="2017-08-10T05:00:00"/>
    <b v="0"/>
    <b v="0"/>
    <s v="music/indie rock"/>
    <n v="82.507462686567166"/>
    <x v="1"/>
    <x v="7"/>
  </r>
  <r>
    <n v="171"/>
    <s v="Blair Group"/>
    <s v="Public-key 3rdgeneration budgetary management"/>
    <n v="4900"/>
    <n v="521"/>
    <n v="11"/>
    <x v="0"/>
    <n v="5"/>
    <x v="1"/>
    <s v="USD"/>
    <n v="1395291600"/>
    <x v="168"/>
    <n v="1397192400"/>
    <d v="2014-04-11T05:00:00"/>
    <b v="0"/>
    <b v="0"/>
    <s v="publishing/translations"/>
    <n v="104.2"/>
    <x v="5"/>
    <x v="18"/>
  </r>
  <r>
    <n v="172"/>
    <s v="Nixon Inc"/>
    <s v="Centralized national firmware"/>
    <n v="800"/>
    <n v="663"/>
    <n v="83"/>
    <x v="0"/>
    <n v="26"/>
    <x v="1"/>
    <s v="USD"/>
    <n v="1405746000"/>
    <x v="169"/>
    <n v="1407042000"/>
    <d v="2014-08-03T05:00:00"/>
    <b v="0"/>
    <b v="1"/>
    <s v="film &amp; video/documentary"/>
    <n v="25.5"/>
    <x v="4"/>
    <x v="4"/>
  </r>
  <r>
    <n v="173"/>
    <s v="White LLC"/>
    <s v="Cross-group 4thgeneration middleware"/>
    <n v="96700"/>
    <n v="157635"/>
    <n v="163"/>
    <x v="1"/>
    <n v="1561"/>
    <x v="1"/>
    <s v="USD"/>
    <n v="1368853200"/>
    <x v="170"/>
    <n v="1369371600"/>
    <d v="2013-05-24T05:00:00"/>
    <b v="0"/>
    <b v="0"/>
    <s v="theater/plays"/>
    <n v="100.98334401024984"/>
    <x v="3"/>
    <x v="3"/>
  </r>
  <r>
    <n v="174"/>
    <s v="Santos, Black and Donovan"/>
    <s v="Pre-emptive scalable access"/>
    <n v="600"/>
    <n v="5368"/>
    <n v="895"/>
    <x v="1"/>
    <n v="48"/>
    <x v="1"/>
    <s v="USD"/>
    <n v="1444021200"/>
    <x v="171"/>
    <n v="1444107600"/>
    <d v="2015-10-06T05:00:00"/>
    <b v="0"/>
    <b v="1"/>
    <s v="technology/wearables"/>
    <n v="111.83333333333333"/>
    <x v="2"/>
    <x v="8"/>
  </r>
  <r>
    <n v="175"/>
    <s v="Jones, Contreras and Burnett"/>
    <s v="Sharable intangible migration"/>
    <n v="181200"/>
    <n v="47459"/>
    <n v="26"/>
    <x v="0"/>
    <n v="1130"/>
    <x v="1"/>
    <s v="USD"/>
    <n v="1472619600"/>
    <x v="172"/>
    <n v="1474261200"/>
    <d v="2016-09-19T05:00:00"/>
    <b v="0"/>
    <b v="0"/>
    <s v="theater/plays"/>
    <n v="41.999115044247787"/>
    <x v="3"/>
    <x v="3"/>
  </r>
  <r>
    <n v="176"/>
    <s v="Stone-Orozco"/>
    <s v="Proactive scalable Graphical User Interface"/>
    <n v="115000"/>
    <n v="86060"/>
    <n v="75"/>
    <x v="0"/>
    <n v="782"/>
    <x v="1"/>
    <s v="USD"/>
    <n v="1472878800"/>
    <x v="173"/>
    <n v="1473656400"/>
    <d v="2016-09-12T05:00:00"/>
    <b v="0"/>
    <b v="0"/>
    <s v="theater/plays"/>
    <n v="110.05115089514067"/>
    <x v="3"/>
    <x v="3"/>
  </r>
  <r>
    <n v="177"/>
    <s v="Lee, Gibson and Morgan"/>
    <s v="Digitized solution-oriented product"/>
    <n v="38800"/>
    <n v="161593"/>
    <n v="416"/>
    <x v="1"/>
    <n v="2739"/>
    <x v="1"/>
    <s v="USD"/>
    <n v="1289800800"/>
    <x v="174"/>
    <n v="1291960800"/>
    <d v="2010-12-10T06:00:00"/>
    <b v="0"/>
    <b v="0"/>
    <s v="theater/plays"/>
    <n v="58.997079225994888"/>
    <x v="3"/>
    <x v="3"/>
  </r>
  <r>
    <n v="178"/>
    <s v="Alexander-Williams"/>
    <s v="Triple-buffered cohesive structure"/>
    <n v="7200"/>
    <n v="6927"/>
    <n v="96"/>
    <x v="0"/>
    <n v="210"/>
    <x v="1"/>
    <s v="USD"/>
    <n v="1505970000"/>
    <x v="175"/>
    <n v="1506747600"/>
    <d v="2017-09-30T05:00:00"/>
    <b v="0"/>
    <b v="0"/>
    <s v="food/food trucks"/>
    <n v="32.985714285714288"/>
    <x v="0"/>
    <x v="0"/>
  </r>
  <r>
    <n v="179"/>
    <s v="Marks Ltd"/>
    <s v="Realigned human-resource orchestration"/>
    <n v="44500"/>
    <n v="159185"/>
    <n v="358"/>
    <x v="1"/>
    <n v="3537"/>
    <x v="0"/>
    <s v="CAD"/>
    <n v="1363496400"/>
    <x v="176"/>
    <n v="1363582800"/>
    <d v="2013-03-18T05:00:00"/>
    <b v="0"/>
    <b v="1"/>
    <s v="theater/plays"/>
    <n v="45.005654509471306"/>
    <x v="3"/>
    <x v="3"/>
  </r>
  <r>
    <n v="180"/>
    <s v="Olsen, Edwards and Reid"/>
    <s v="Optional clear-thinking software"/>
    <n v="56000"/>
    <n v="172736"/>
    <n v="308"/>
    <x v="1"/>
    <n v="2107"/>
    <x v="2"/>
    <s v="AUD"/>
    <n v="1269234000"/>
    <x v="177"/>
    <n v="1269666000"/>
    <d v="2010-03-27T05:00:00"/>
    <b v="0"/>
    <b v="0"/>
    <s v="technology/wearables"/>
    <n v="81.98196487897485"/>
    <x v="2"/>
    <x v="8"/>
  </r>
  <r>
    <n v="181"/>
    <s v="Daniels, Rose and Tyler"/>
    <s v="Centralized global approach"/>
    <n v="8600"/>
    <n v="5315"/>
    <n v="62"/>
    <x v="0"/>
    <n v="136"/>
    <x v="1"/>
    <s v="USD"/>
    <n v="1507093200"/>
    <x v="178"/>
    <n v="1508648400"/>
    <d v="2017-10-22T05:00:00"/>
    <b v="0"/>
    <b v="0"/>
    <s v="technology/web"/>
    <n v="39.080882352941174"/>
    <x v="2"/>
    <x v="2"/>
  </r>
  <r>
    <n v="182"/>
    <s v="Adams Group"/>
    <s v="Reverse-engineered bandwidth-monitored contingency"/>
    <n v="27100"/>
    <n v="195750"/>
    <n v="722"/>
    <x v="1"/>
    <n v="3318"/>
    <x v="3"/>
    <s v="DKK"/>
    <n v="1560574800"/>
    <x v="179"/>
    <n v="1561957200"/>
    <d v="2019-07-01T05:00:00"/>
    <b v="0"/>
    <b v="0"/>
    <s v="theater/plays"/>
    <n v="58.996383363471971"/>
    <x v="3"/>
    <x v="3"/>
  </r>
  <r>
    <n v="183"/>
    <s v="Rogers, Huerta and Medina"/>
    <s v="Pre-emptive bandwidth-monitored instruction set"/>
    <n v="5100"/>
    <n v="3525"/>
    <n v="69"/>
    <x v="0"/>
    <n v="86"/>
    <x v="0"/>
    <s v="CAD"/>
    <n v="1284008400"/>
    <x v="180"/>
    <n v="1285131600"/>
    <d v="2010-09-22T05:00:00"/>
    <b v="0"/>
    <b v="0"/>
    <s v="music/rock"/>
    <n v="40.988372093023258"/>
    <x v="1"/>
    <x v="1"/>
  </r>
  <r>
    <n v="184"/>
    <s v="Howard, Carter and Griffith"/>
    <s v="Adaptive asynchronous emulation"/>
    <n v="3600"/>
    <n v="10550"/>
    <n v="293"/>
    <x v="1"/>
    <n v="340"/>
    <x v="1"/>
    <s v="USD"/>
    <n v="1556859600"/>
    <x v="181"/>
    <n v="1556946000"/>
    <d v="2019-05-04T05:00:00"/>
    <b v="0"/>
    <b v="0"/>
    <s v="theater/plays"/>
    <n v="31.029411764705884"/>
    <x v="3"/>
    <x v="3"/>
  </r>
  <r>
    <n v="185"/>
    <s v="Bailey PLC"/>
    <s v="Innovative actuating conglomeration"/>
    <n v="1000"/>
    <n v="718"/>
    <n v="72"/>
    <x v="0"/>
    <n v="19"/>
    <x v="1"/>
    <s v="USD"/>
    <n v="1526187600"/>
    <x v="182"/>
    <n v="1527138000"/>
    <d v="2018-05-24T05:00:00"/>
    <b v="0"/>
    <b v="0"/>
    <s v="film &amp; video/television"/>
    <n v="37.789473684210527"/>
    <x v="4"/>
    <x v="19"/>
  </r>
  <r>
    <n v="186"/>
    <s v="Parker Group"/>
    <s v="Grass-roots foreground policy"/>
    <n v="88800"/>
    <n v="28358"/>
    <n v="32"/>
    <x v="0"/>
    <n v="886"/>
    <x v="1"/>
    <s v="USD"/>
    <n v="1400821200"/>
    <x v="183"/>
    <n v="1402117200"/>
    <d v="2014-06-07T05:00:00"/>
    <b v="0"/>
    <b v="0"/>
    <s v="theater/plays"/>
    <n v="32.006772009029348"/>
    <x v="3"/>
    <x v="3"/>
  </r>
  <r>
    <n v="187"/>
    <s v="Fox Group"/>
    <s v="Horizontal transitional paradigm"/>
    <n v="60200"/>
    <n v="138384"/>
    <n v="230"/>
    <x v="1"/>
    <n v="1442"/>
    <x v="0"/>
    <s v="CAD"/>
    <n v="1361599200"/>
    <x v="184"/>
    <n v="1364014800"/>
    <d v="2013-03-23T05:00:00"/>
    <b v="0"/>
    <b v="1"/>
    <s v="film &amp; video/shorts"/>
    <n v="95.966712898751737"/>
    <x v="4"/>
    <x v="12"/>
  </r>
  <r>
    <n v="188"/>
    <s v="Walker, Jones and Rodriguez"/>
    <s v="Networked didactic info-mediaries"/>
    <n v="8200"/>
    <n v="2625"/>
    <n v="32"/>
    <x v="0"/>
    <n v="35"/>
    <x v="6"/>
    <s v="EUR"/>
    <n v="1417500000"/>
    <x v="185"/>
    <n v="1417586400"/>
    <d v="2014-12-03T06:00:00"/>
    <b v="0"/>
    <b v="0"/>
    <s v="theater/plays"/>
    <n v="75"/>
    <x v="3"/>
    <x v="3"/>
  </r>
  <r>
    <n v="189"/>
    <s v="Anthony-Shaw"/>
    <s v="Switchable contextually-based access"/>
    <n v="191300"/>
    <n v="45004"/>
    <n v="24"/>
    <x v="3"/>
    <n v="441"/>
    <x v="1"/>
    <s v="USD"/>
    <n v="1457071200"/>
    <x v="186"/>
    <n v="1457071200"/>
    <d v="2016-03-04T06:00:00"/>
    <b v="0"/>
    <b v="0"/>
    <s v="theater/plays"/>
    <n v="102.0498866213152"/>
    <x v="3"/>
    <x v="3"/>
  </r>
  <r>
    <n v="190"/>
    <s v="Cook LLC"/>
    <s v="Up-sized dynamic throughput"/>
    <n v="3700"/>
    <n v="2538"/>
    <n v="69"/>
    <x v="0"/>
    <n v="24"/>
    <x v="1"/>
    <s v="USD"/>
    <n v="1370322000"/>
    <x v="187"/>
    <n v="1370408400"/>
    <d v="2013-06-05T05:00:00"/>
    <b v="0"/>
    <b v="1"/>
    <s v="theater/plays"/>
    <n v="105.75"/>
    <x v="3"/>
    <x v="3"/>
  </r>
  <r>
    <n v="191"/>
    <s v="Sutton PLC"/>
    <s v="Mandatory reciprocal superstructure"/>
    <n v="8400"/>
    <n v="3188"/>
    <n v="38"/>
    <x v="0"/>
    <n v="86"/>
    <x v="6"/>
    <s v="EUR"/>
    <n v="1552366800"/>
    <x v="188"/>
    <n v="1552626000"/>
    <d v="2019-03-15T05:00:00"/>
    <b v="0"/>
    <b v="0"/>
    <s v="theater/plays"/>
    <n v="37.069767441860463"/>
    <x v="3"/>
    <x v="3"/>
  </r>
  <r>
    <n v="192"/>
    <s v="Long, Morgan and Mitchell"/>
    <s v="Upgradable 4thgeneration productivity"/>
    <n v="42600"/>
    <n v="8517"/>
    <n v="20"/>
    <x v="0"/>
    <n v="243"/>
    <x v="1"/>
    <s v="USD"/>
    <n v="1403845200"/>
    <x v="189"/>
    <n v="1404190800"/>
    <d v="2014-07-01T05:00:00"/>
    <b v="0"/>
    <b v="0"/>
    <s v="music/rock"/>
    <n v="35.049382716049379"/>
    <x v="1"/>
    <x v="1"/>
  </r>
  <r>
    <n v="193"/>
    <s v="Calhoun, Rogers and Long"/>
    <s v="Progressive discrete hub"/>
    <n v="6600"/>
    <n v="3012"/>
    <n v="46"/>
    <x v="0"/>
    <n v="65"/>
    <x v="1"/>
    <s v="USD"/>
    <n v="1523163600"/>
    <x v="190"/>
    <n v="1523509200"/>
    <d v="2018-04-12T05:00:00"/>
    <b v="1"/>
    <b v="0"/>
    <s v="music/indie rock"/>
    <n v="46.338461538461537"/>
    <x v="1"/>
    <x v="7"/>
  </r>
  <r>
    <n v="194"/>
    <s v="Sandoval Group"/>
    <s v="Assimilated multi-tasking archive"/>
    <n v="7100"/>
    <n v="8716"/>
    <n v="123"/>
    <x v="1"/>
    <n v="126"/>
    <x v="1"/>
    <s v="USD"/>
    <n v="1442206800"/>
    <x v="191"/>
    <n v="1443589200"/>
    <d v="2015-09-30T05:00:00"/>
    <b v="0"/>
    <b v="0"/>
    <s v="music/metal"/>
    <n v="69.174603174603178"/>
    <x v="1"/>
    <x v="16"/>
  </r>
  <r>
    <n v="195"/>
    <s v="Smith and Sons"/>
    <s v="Upgradable high-level solution"/>
    <n v="15800"/>
    <n v="57157"/>
    <n v="362"/>
    <x v="1"/>
    <n v="524"/>
    <x v="1"/>
    <s v="USD"/>
    <n v="1532840400"/>
    <x v="192"/>
    <n v="1533445200"/>
    <d v="2018-08-05T05:00:00"/>
    <b v="0"/>
    <b v="0"/>
    <s v="music/electric music"/>
    <n v="109.07824427480917"/>
    <x v="1"/>
    <x v="5"/>
  </r>
  <r>
    <n v="196"/>
    <s v="King Inc"/>
    <s v="Organic bandwidth-monitored frame"/>
    <n v="8200"/>
    <n v="5178"/>
    <n v="63"/>
    <x v="0"/>
    <n v="100"/>
    <x v="3"/>
    <s v="DKK"/>
    <n v="1472878800"/>
    <x v="173"/>
    <n v="1474520400"/>
    <d v="2016-09-22T05:00:00"/>
    <b v="0"/>
    <b v="0"/>
    <s v="technology/wearables"/>
    <n v="51.78"/>
    <x v="2"/>
    <x v="8"/>
  </r>
  <r>
    <n v="197"/>
    <s v="Perry and Sons"/>
    <s v="Business-focused logistical framework"/>
    <n v="54700"/>
    <n v="163118"/>
    <n v="298"/>
    <x v="1"/>
    <n v="1989"/>
    <x v="1"/>
    <s v="USD"/>
    <n v="1498194000"/>
    <x v="193"/>
    <n v="1499403600"/>
    <d v="2017-07-07T05:00:00"/>
    <b v="0"/>
    <b v="0"/>
    <s v="film &amp; video/drama"/>
    <n v="82.010055304172951"/>
    <x v="4"/>
    <x v="6"/>
  </r>
  <r>
    <n v="198"/>
    <s v="Palmer Inc"/>
    <s v="Universal multi-state capability"/>
    <n v="63200"/>
    <n v="6041"/>
    <n v="10"/>
    <x v="0"/>
    <n v="168"/>
    <x v="1"/>
    <s v="USD"/>
    <n v="1281070800"/>
    <x v="194"/>
    <n v="1283576400"/>
    <d v="2010-09-04T05:00:00"/>
    <b v="0"/>
    <b v="0"/>
    <s v="music/electric music"/>
    <n v="35.958333333333336"/>
    <x v="1"/>
    <x v="5"/>
  </r>
  <r>
    <n v="199"/>
    <s v="Hull, Baker and Martinez"/>
    <s v="Digitized reciprocal infrastructure"/>
    <n v="1800"/>
    <n v="968"/>
    <n v="54"/>
    <x v="0"/>
    <n v="13"/>
    <x v="1"/>
    <s v="USD"/>
    <n v="1436245200"/>
    <x v="195"/>
    <n v="1436590800"/>
    <d v="2015-07-11T05:00:00"/>
    <b v="0"/>
    <b v="0"/>
    <s v="music/rock"/>
    <n v="74.461538461538467"/>
    <x v="1"/>
    <x v="1"/>
  </r>
  <r>
    <n v="200"/>
    <s v="Becker, Rice and White"/>
    <s v="Reduced dedicated capability"/>
    <n v="100"/>
    <n v="2"/>
    <n v="2"/>
    <x v="0"/>
    <n v="1"/>
    <x v="0"/>
    <s v="CAD"/>
    <n v="1269493200"/>
    <x v="152"/>
    <n v="1270443600"/>
    <d v="2010-04-05T05:00:00"/>
    <b v="0"/>
    <b v="0"/>
    <s v="theater/plays"/>
    <n v="2"/>
    <x v="3"/>
    <x v="3"/>
  </r>
  <r>
    <n v="201"/>
    <s v="Osborne, Perkins and Knox"/>
    <s v="Cross-platform bi-directional workforce"/>
    <n v="2100"/>
    <n v="14305"/>
    <n v="681"/>
    <x v="1"/>
    <n v="157"/>
    <x v="1"/>
    <s v="USD"/>
    <n v="1406264400"/>
    <x v="196"/>
    <n v="1407819600"/>
    <d v="2014-08-12T05:00:00"/>
    <b v="0"/>
    <b v="0"/>
    <s v="technology/web"/>
    <n v="91.114649681528661"/>
    <x v="2"/>
    <x v="2"/>
  </r>
  <r>
    <n v="202"/>
    <s v="Mcknight-Freeman"/>
    <s v="Upgradable scalable methodology"/>
    <n v="8300"/>
    <n v="6543"/>
    <n v="79"/>
    <x v="3"/>
    <n v="82"/>
    <x v="1"/>
    <s v="USD"/>
    <n v="1317531600"/>
    <x v="197"/>
    <n v="1317877200"/>
    <d v="2011-10-06T05:00:00"/>
    <b v="0"/>
    <b v="0"/>
    <s v="food/food trucks"/>
    <n v="79.792682926829272"/>
    <x v="0"/>
    <x v="0"/>
  </r>
  <r>
    <n v="203"/>
    <s v="Hayden, Shannon and Stein"/>
    <s v="Customer-focused client-server service-desk"/>
    <n v="143900"/>
    <n v="193413"/>
    <n v="134"/>
    <x v="1"/>
    <n v="4498"/>
    <x v="2"/>
    <s v="AUD"/>
    <n v="1484632800"/>
    <x v="198"/>
    <n v="1484805600"/>
    <d v="2017-01-19T06:00:00"/>
    <b v="0"/>
    <b v="0"/>
    <s v="theater/plays"/>
    <n v="42.999777678968428"/>
    <x v="3"/>
    <x v="3"/>
  </r>
  <r>
    <n v="204"/>
    <s v="Daniel-Luna"/>
    <s v="Mandatory multimedia leverage"/>
    <n v="75000"/>
    <n v="2529"/>
    <n v="3"/>
    <x v="0"/>
    <n v="40"/>
    <x v="1"/>
    <s v="USD"/>
    <n v="1301806800"/>
    <x v="199"/>
    <n v="1302670800"/>
    <d v="2011-04-13T05:00:00"/>
    <b v="0"/>
    <b v="0"/>
    <s v="music/jazz"/>
    <n v="63.225000000000001"/>
    <x v="1"/>
    <x v="17"/>
  </r>
  <r>
    <n v="205"/>
    <s v="Weaver-Marquez"/>
    <s v="Focused analyzing circuit"/>
    <n v="1300"/>
    <n v="5614"/>
    <n v="432"/>
    <x v="1"/>
    <n v="80"/>
    <x v="1"/>
    <s v="USD"/>
    <n v="1539752400"/>
    <x v="200"/>
    <n v="1540789200"/>
    <d v="2018-10-29T05:00:00"/>
    <b v="1"/>
    <b v="0"/>
    <s v="theater/plays"/>
    <n v="70.174999999999997"/>
    <x v="3"/>
    <x v="3"/>
  </r>
  <r>
    <n v="206"/>
    <s v="Austin, Baker and Kelley"/>
    <s v="Fundamental grid-enabled strategy"/>
    <n v="9000"/>
    <n v="3496"/>
    <n v="39"/>
    <x v="3"/>
    <n v="57"/>
    <x v="1"/>
    <s v="USD"/>
    <n v="1267250400"/>
    <x v="201"/>
    <n v="1268028000"/>
    <d v="2010-03-08T06:00:00"/>
    <b v="0"/>
    <b v="0"/>
    <s v="publishing/fiction"/>
    <n v="61.333333333333336"/>
    <x v="5"/>
    <x v="13"/>
  </r>
  <r>
    <n v="207"/>
    <s v="Carney-Anderson"/>
    <s v="Digitized 5thgeneration knowledgebase"/>
    <n v="1000"/>
    <n v="4257"/>
    <n v="426"/>
    <x v="1"/>
    <n v="43"/>
    <x v="1"/>
    <s v="USD"/>
    <n v="1535432400"/>
    <x v="202"/>
    <n v="1537160400"/>
    <d v="2018-09-17T05:00:00"/>
    <b v="0"/>
    <b v="1"/>
    <s v="music/rock"/>
    <n v="99"/>
    <x v="1"/>
    <x v="1"/>
  </r>
  <r>
    <n v="208"/>
    <s v="Jackson Inc"/>
    <s v="Mandatory multi-tasking encryption"/>
    <n v="196900"/>
    <n v="199110"/>
    <n v="101"/>
    <x v="1"/>
    <n v="2053"/>
    <x v="1"/>
    <s v="USD"/>
    <n v="1510207200"/>
    <x v="203"/>
    <n v="1512280800"/>
    <d v="2017-12-03T06:00:00"/>
    <b v="0"/>
    <b v="0"/>
    <s v="film &amp; video/documentary"/>
    <n v="96.984900146127615"/>
    <x v="4"/>
    <x v="4"/>
  </r>
  <r>
    <n v="209"/>
    <s v="Warren Ltd"/>
    <s v="Distributed system-worthy application"/>
    <n v="194500"/>
    <n v="41212"/>
    <n v="21"/>
    <x v="2"/>
    <n v="808"/>
    <x v="2"/>
    <s v="AUD"/>
    <n v="1462510800"/>
    <x v="204"/>
    <n v="1463115600"/>
    <d v="2016-05-13T05:00:00"/>
    <b v="0"/>
    <b v="0"/>
    <s v="film &amp; video/documentary"/>
    <n v="51.004950495049506"/>
    <x v="4"/>
    <x v="4"/>
  </r>
  <r>
    <n v="210"/>
    <s v="Schultz Inc"/>
    <s v="Synergistic tertiary time-frame"/>
    <n v="9400"/>
    <n v="6338"/>
    <n v="67"/>
    <x v="0"/>
    <n v="226"/>
    <x v="3"/>
    <s v="DKK"/>
    <n v="1488520800"/>
    <x v="205"/>
    <n v="1490850000"/>
    <d v="2017-03-30T05:00:00"/>
    <b v="0"/>
    <b v="0"/>
    <s v="film &amp; video/science fiction"/>
    <n v="28.044247787610619"/>
    <x v="4"/>
    <x v="22"/>
  </r>
  <r>
    <n v="211"/>
    <s v="Thompson LLC"/>
    <s v="Customer-focused impactful benchmark"/>
    <n v="104400"/>
    <n v="99100"/>
    <n v="95"/>
    <x v="0"/>
    <n v="1625"/>
    <x v="1"/>
    <s v="USD"/>
    <n v="1377579600"/>
    <x v="206"/>
    <n v="1379653200"/>
    <d v="2013-09-20T05:00:00"/>
    <b v="0"/>
    <b v="0"/>
    <s v="theater/plays"/>
    <n v="60.984615384615381"/>
    <x v="3"/>
    <x v="3"/>
  </r>
  <r>
    <n v="212"/>
    <s v="Johnson Inc"/>
    <s v="Profound next generation infrastructure"/>
    <n v="8100"/>
    <n v="12300"/>
    <n v="152"/>
    <x v="1"/>
    <n v="168"/>
    <x v="1"/>
    <s v="USD"/>
    <n v="1576389600"/>
    <x v="207"/>
    <n v="1580364000"/>
    <d v="2020-01-30T06:00:00"/>
    <b v="0"/>
    <b v="0"/>
    <s v="theater/plays"/>
    <n v="73.214285714285708"/>
    <x v="3"/>
    <x v="3"/>
  </r>
  <r>
    <n v="213"/>
    <s v="Morgan-Warren"/>
    <s v="Face-to-face encompassing info-mediaries"/>
    <n v="87900"/>
    <n v="171549"/>
    <n v="195"/>
    <x v="1"/>
    <n v="4289"/>
    <x v="1"/>
    <s v="USD"/>
    <n v="1289019600"/>
    <x v="208"/>
    <n v="1289714400"/>
    <d v="2010-11-14T06:00:00"/>
    <b v="0"/>
    <b v="1"/>
    <s v="music/indie rock"/>
    <n v="39.997435299603637"/>
    <x v="1"/>
    <x v="7"/>
  </r>
  <r>
    <n v="214"/>
    <s v="Sullivan Group"/>
    <s v="Open-source fresh-thinking policy"/>
    <n v="1400"/>
    <n v="14324"/>
    <n v="1023"/>
    <x v="1"/>
    <n v="165"/>
    <x v="1"/>
    <s v="USD"/>
    <n v="1282194000"/>
    <x v="209"/>
    <n v="1282712400"/>
    <d v="2010-08-25T05:00:00"/>
    <b v="0"/>
    <b v="0"/>
    <s v="music/rock"/>
    <n v="86.812121212121212"/>
    <x v="1"/>
    <x v="1"/>
  </r>
  <r>
    <n v="215"/>
    <s v="Vargas, Banks and Palmer"/>
    <s v="Extended 24/7 implementation"/>
    <n v="156800"/>
    <n v="6024"/>
    <n v="4"/>
    <x v="0"/>
    <n v="143"/>
    <x v="1"/>
    <s v="USD"/>
    <n v="1550037600"/>
    <x v="210"/>
    <n v="1550210400"/>
    <d v="2019-02-15T06:00:00"/>
    <b v="0"/>
    <b v="0"/>
    <s v="theater/plays"/>
    <n v="42.125874125874127"/>
    <x v="3"/>
    <x v="3"/>
  </r>
  <r>
    <n v="216"/>
    <s v="Johnson, Dixon and Zimmerman"/>
    <s v="Organic dynamic algorithm"/>
    <n v="121700"/>
    <n v="188721"/>
    <n v="155"/>
    <x v="1"/>
    <n v="1815"/>
    <x v="1"/>
    <s v="USD"/>
    <n v="1321941600"/>
    <x v="211"/>
    <n v="1322114400"/>
    <d v="2011-11-24T06:00:00"/>
    <b v="0"/>
    <b v="0"/>
    <s v="theater/plays"/>
    <n v="103.97851239669421"/>
    <x v="3"/>
    <x v="3"/>
  </r>
  <r>
    <n v="217"/>
    <s v="Moore, Dudley and Navarro"/>
    <s v="Organic multi-tasking focus group"/>
    <n v="129400"/>
    <n v="57911"/>
    <n v="45"/>
    <x v="0"/>
    <n v="934"/>
    <x v="1"/>
    <s v="USD"/>
    <n v="1556427600"/>
    <x v="212"/>
    <n v="1557205200"/>
    <d v="2019-05-07T05:00:00"/>
    <b v="0"/>
    <b v="0"/>
    <s v="film &amp; video/science fiction"/>
    <n v="62.003211991434689"/>
    <x v="4"/>
    <x v="22"/>
  </r>
  <r>
    <n v="218"/>
    <s v="Price-Rodriguez"/>
    <s v="Adaptive logistical initiative"/>
    <n v="5700"/>
    <n v="12309"/>
    <n v="216"/>
    <x v="1"/>
    <n v="397"/>
    <x v="4"/>
    <s v="GBP"/>
    <n v="1320991200"/>
    <x v="213"/>
    <n v="1323928800"/>
    <d v="2011-12-15T06:00:00"/>
    <b v="0"/>
    <b v="1"/>
    <s v="film &amp; video/shorts"/>
    <n v="31.005037783375315"/>
    <x v="4"/>
    <x v="12"/>
  </r>
  <r>
    <n v="219"/>
    <s v="Huang-Henderson"/>
    <s v="Stand-alone mobile customer loyalty"/>
    <n v="41700"/>
    <n v="138497"/>
    <n v="332"/>
    <x v="1"/>
    <n v="1539"/>
    <x v="1"/>
    <s v="USD"/>
    <n v="1345093200"/>
    <x v="214"/>
    <n v="1346130000"/>
    <d v="2012-08-28T05:00:00"/>
    <b v="0"/>
    <b v="0"/>
    <s v="film &amp; video/animation"/>
    <n v="89.991552956465242"/>
    <x v="4"/>
    <x v="10"/>
  </r>
  <r>
    <n v="220"/>
    <s v="Owens-Le"/>
    <s v="Focused composite approach"/>
    <n v="7900"/>
    <n v="667"/>
    <n v="8"/>
    <x v="0"/>
    <n v="17"/>
    <x v="1"/>
    <s v="USD"/>
    <n v="1309496400"/>
    <x v="215"/>
    <n v="1311051600"/>
    <d v="2011-07-19T05:00:00"/>
    <b v="1"/>
    <b v="0"/>
    <s v="theater/plays"/>
    <n v="39.235294117647058"/>
    <x v="3"/>
    <x v="3"/>
  </r>
  <r>
    <n v="221"/>
    <s v="Huff LLC"/>
    <s v="Face-to-face clear-thinking Local Area Network"/>
    <n v="121500"/>
    <n v="119830"/>
    <n v="99"/>
    <x v="0"/>
    <n v="2179"/>
    <x v="1"/>
    <s v="USD"/>
    <n v="1340254800"/>
    <x v="216"/>
    <n v="1340427600"/>
    <d v="2012-06-23T05:00:00"/>
    <b v="1"/>
    <b v="0"/>
    <s v="food/food trucks"/>
    <n v="54.993116108306566"/>
    <x v="0"/>
    <x v="0"/>
  </r>
  <r>
    <n v="222"/>
    <s v="Johnson LLC"/>
    <s v="Cross-group cohesive circuit"/>
    <n v="4800"/>
    <n v="6623"/>
    <n v="138"/>
    <x v="1"/>
    <n v="138"/>
    <x v="1"/>
    <s v="USD"/>
    <n v="1412226000"/>
    <x v="217"/>
    <n v="1412312400"/>
    <d v="2014-10-03T05:00:00"/>
    <b v="0"/>
    <b v="0"/>
    <s v="photography/photography books"/>
    <n v="47.992753623188406"/>
    <x v="7"/>
    <x v="14"/>
  </r>
  <r>
    <n v="223"/>
    <s v="Chavez, Garcia and Cantu"/>
    <s v="Synergistic explicit capability"/>
    <n v="87300"/>
    <n v="81897"/>
    <n v="94"/>
    <x v="0"/>
    <n v="931"/>
    <x v="1"/>
    <s v="USD"/>
    <n v="1458104400"/>
    <x v="218"/>
    <n v="1459314000"/>
    <d v="2016-03-30T05:00:00"/>
    <b v="0"/>
    <b v="0"/>
    <s v="theater/plays"/>
    <n v="87.966702470461868"/>
    <x v="3"/>
    <x v="3"/>
  </r>
  <r>
    <n v="224"/>
    <s v="Lester-Moore"/>
    <s v="Diverse analyzing definition"/>
    <n v="46300"/>
    <n v="186885"/>
    <n v="404"/>
    <x v="1"/>
    <n v="3594"/>
    <x v="1"/>
    <s v="USD"/>
    <n v="1411534800"/>
    <x v="219"/>
    <n v="1415426400"/>
    <d v="2014-11-08T06:00:00"/>
    <b v="0"/>
    <b v="0"/>
    <s v="film &amp; video/science fiction"/>
    <n v="51.999165275459099"/>
    <x v="4"/>
    <x v="22"/>
  </r>
  <r>
    <n v="225"/>
    <s v="Fox-Quinn"/>
    <s v="Enterprise-wide reciprocal success"/>
    <n v="67800"/>
    <n v="176398"/>
    <n v="260"/>
    <x v="1"/>
    <n v="5880"/>
    <x v="1"/>
    <s v="USD"/>
    <n v="1399093200"/>
    <x v="220"/>
    <n v="1399093200"/>
    <d v="2014-05-03T05:00:00"/>
    <b v="1"/>
    <b v="0"/>
    <s v="music/rock"/>
    <n v="29.999659863945578"/>
    <x v="1"/>
    <x v="1"/>
  </r>
  <r>
    <n v="226"/>
    <s v="Garcia Inc"/>
    <s v="Progressive neutral middleware"/>
    <n v="3000"/>
    <n v="10999"/>
    <n v="367"/>
    <x v="1"/>
    <n v="112"/>
    <x v="1"/>
    <s v="USD"/>
    <n v="1270702800"/>
    <x v="221"/>
    <n v="1273899600"/>
    <d v="2010-05-15T05:00:00"/>
    <b v="0"/>
    <b v="0"/>
    <s v="photography/photography books"/>
    <n v="98.205357142857139"/>
    <x v="7"/>
    <x v="14"/>
  </r>
  <r>
    <n v="227"/>
    <s v="Johnson-Lee"/>
    <s v="Intuitive exuding process improvement"/>
    <n v="60900"/>
    <n v="102751"/>
    <n v="169"/>
    <x v="1"/>
    <n v="943"/>
    <x v="1"/>
    <s v="USD"/>
    <n v="1431666000"/>
    <x v="222"/>
    <n v="1432184400"/>
    <d v="2015-05-21T05:00:00"/>
    <b v="0"/>
    <b v="0"/>
    <s v="games/mobile games"/>
    <n v="108.96182396606575"/>
    <x v="6"/>
    <x v="20"/>
  </r>
  <r>
    <n v="228"/>
    <s v="Pineda Group"/>
    <s v="Exclusive real-time protocol"/>
    <n v="137900"/>
    <n v="165352"/>
    <n v="120"/>
    <x v="1"/>
    <n v="2468"/>
    <x v="1"/>
    <s v="USD"/>
    <n v="1472619600"/>
    <x v="172"/>
    <n v="1474779600"/>
    <d v="2016-09-25T05:00:00"/>
    <b v="0"/>
    <b v="0"/>
    <s v="film &amp; video/animation"/>
    <n v="66.998379254457049"/>
    <x v="4"/>
    <x v="10"/>
  </r>
  <r>
    <n v="229"/>
    <s v="Hoffman-Howard"/>
    <s v="Extended encompassing application"/>
    <n v="85600"/>
    <n v="165798"/>
    <n v="194"/>
    <x v="1"/>
    <n v="2551"/>
    <x v="1"/>
    <s v="USD"/>
    <n v="1496293200"/>
    <x v="223"/>
    <n v="1500440400"/>
    <d v="2017-07-19T05:00:00"/>
    <b v="0"/>
    <b v="1"/>
    <s v="games/mobile games"/>
    <n v="64.99333594668758"/>
    <x v="6"/>
    <x v="20"/>
  </r>
  <r>
    <n v="230"/>
    <s v="Miranda, Hall and Mcgrath"/>
    <s v="Progressive value-added ability"/>
    <n v="2400"/>
    <n v="10084"/>
    <n v="420"/>
    <x v="1"/>
    <n v="101"/>
    <x v="1"/>
    <s v="USD"/>
    <n v="1575612000"/>
    <x v="224"/>
    <n v="1575612000"/>
    <d v="2019-12-06T06:00:00"/>
    <b v="0"/>
    <b v="0"/>
    <s v="games/video games"/>
    <n v="99.841584158415841"/>
    <x v="6"/>
    <x v="11"/>
  </r>
  <r>
    <n v="231"/>
    <s v="Williams, Carter and Gonzalez"/>
    <s v="Cross-platform uniform hardware"/>
    <n v="7200"/>
    <n v="5523"/>
    <n v="77"/>
    <x v="3"/>
    <n v="67"/>
    <x v="1"/>
    <s v="USD"/>
    <n v="1369112400"/>
    <x v="225"/>
    <n v="1374123600"/>
    <d v="2013-07-18T05:00:00"/>
    <b v="0"/>
    <b v="0"/>
    <s v="theater/plays"/>
    <n v="82.432835820895519"/>
    <x v="3"/>
    <x v="3"/>
  </r>
  <r>
    <n v="232"/>
    <s v="Davis-Rodriguez"/>
    <s v="Progressive secondary portal"/>
    <n v="3400"/>
    <n v="5823"/>
    <n v="171"/>
    <x v="1"/>
    <n v="92"/>
    <x v="1"/>
    <s v="USD"/>
    <n v="1469422800"/>
    <x v="226"/>
    <n v="1469509200"/>
    <d v="2016-07-26T05:00:00"/>
    <b v="0"/>
    <b v="0"/>
    <s v="theater/plays"/>
    <n v="63.293478260869563"/>
    <x v="3"/>
    <x v="3"/>
  </r>
  <r>
    <n v="233"/>
    <s v="Reid, Rivera and Perry"/>
    <s v="Multi-lateral national adapter"/>
    <n v="3800"/>
    <n v="6000"/>
    <n v="158"/>
    <x v="1"/>
    <n v="62"/>
    <x v="1"/>
    <s v="USD"/>
    <n v="1307854800"/>
    <x v="227"/>
    <n v="1309237200"/>
    <d v="2011-06-28T05:00:00"/>
    <b v="0"/>
    <b v="0"/>
    <s v="film &amp; video/animation"/>
    <n v="96.774193548387103"/>
    <x v="4"/>
    <x v="10"/>
  </r>
  <r>
    <n v="234"/>
    <s v="Mendoza-Parker"/>
    <s v="Enterprise-wide motivating matrices"/>
    <n v="7500"/>
    <n v="8181"/>
    <n v="109"/>
    <x v="1"/>
    <n v="149"/>
    <x v="6"/>
    <s v="EUR"/>
    <n v="1503378000"/>
    <x v="228"/>
    <n v="1503982800"/>
    <d v="2017-08-29T05:00:00"/>
    <b v="0"/>
    <b v="1"/>
    <s v="games/video games"/>
    <n v="54.906040268456373"/>
    <x v="6"/>
    <x v="11"/>
  </r>
  <r>
    <n v="235"/>
    <s v="Lee, Ali and Guzman"/>
    <s v="Polarized upward-trending Local Area Network"/>
    <n v="8600"/>
    <n v="3589"/>
    <n v="42"/>
    <x v="0"/>
    <n v="92"/>
    <x v="1"/>
    <s v="USD"/>
    <n v="1486965600"/>
    <x v="229"/>
    <n v="1487397600"/>
    <d v="2017-02-18T06:00:00"/>
    <b v="0"/>
    <b v="0"/>
    <s v="film &amp; video/animation"/>
    <n v="39.010869565217391"/>
    <x v="4"/>
    <x v="10"/>
  </r>
  <r>
    <n v="236"/>
    <s v="Gallegos-Cobb"/>
    <s v="Object-based directional function"/>
    <n v="39500"/>
    <n v="4323"/>
    <n v="11"/>
    <x v="0"/>
    <n v="57"/>
    <x v="2"/>
    <s v="AUD"/>
    <n v="1561438800"/>
    <x v="230"/>
    <n v="1562043600"/>
    <d v="2019-07-02T05:00:00"/>
    <b v="0"/>
    <b v="1"/>
    <s v="music/rock"/>
    <n v="75.84210526315789"/>
    <x v="1"/>
    <x v="1"/>
  </r>
  <r>
    <n v="237"/>
    <s v="Ellison PLC"/>
    <s v="Re-contextualized tangible open architecture"/>
    <n v="9300"/>
    <n v="14822"/>
    <n v="159"/>
    <x v="1"/>
    <n v="329"/>
    <x v="1"/>
    <s v="USD"/>
    <n v="1398402000"/>
    <x v="231"/>
    <n v="1398574800"/>
    <d v="2014-04-27T05:00:00"/>
    <b v="0"/>
    <b v="0"/>
    <s v="film &amp; video/animation"/>
    <n v="45.051671732522799"/>
    <x v="4"/>
    <x v="10"/>
  </r>
  <r>
    <n v="238"/>
    <s v="Bolton, Sanchez and Carrillo"/>
    <s v="Distributed systemic adapter"/>
    <n v="2400"/>
    <n v="10138"/>
    <n v="422"/>
    <x v="1"/>
    <n v="97"/>
    <x v="3"/>
    <s v="DKK"/>
    <n v="1513231200"/>
    <x v="232"/>
    <n v="1515391200"/>
    <d v="2018-01-08T06:00:00"/>
    <b v="0"/>
    <b v="1"/>
    <s v="theater/plays"/>
    <n v="104.51546391752578"/>
    <x v="3"/>
    <x v="3"/>
  </r>
  <r>
    <n v="239"/>
    <s v="Mason-Sanders"/>
    <s v="Networked web-enabled instruction set"/>
    <n v="3200"/>
    <n v="3127"/>
    <n v="98"/>
    <x v="0"/>
    <n v="41"/>
    <x v="1"/>
    <s v="USD"/>
    <n v="1440824400"/>
    <x v="233"/>
    <n v="1441170000"/>
    <d v="2015-09-02T05:00:00"/>
    <b v="0"/>
    <b v="0"/>
    <s v="technology/wearables"/>
    <n v="76.268292682926827"/>
    <x v="2"/>
    <x v="8"/>
  </r>
  <r>
    <n v="240"/>
    <s v="Pitts-Reed"/>
    <s v="Vision-oriented dynamic service-desk"/>
    <n v="29400"/>
    <n v="123124"/>
    <n v="419"/>
    <x v="1"/>
    <n v="1784"/>
    <x v="1"/>
    <s v="USD"/>
    <n v="1281070800"/>
    <x v="194"/>
    <n v="1281157200"/>
    <d v="2010-08-07T05:00:00"/>
    <b v="0"/>
    <b v="0"/>
    <s v="theater/plays"/>
    <n v="69.015695067264573"/>
    <x v="3"/>
    <x v="3"/>
  </r>
  <r>
    <n v="241"/>
    <s v="Gonzalez-Martinez"/>
    <s v="Vision-oriented actuating open system"/>
    <n v="168500"/>
    <n v="171729"/>
    <n v="102"/>
    <x v="1"/>
    <n v="1684"/>
    <x v="2"/>
    <s v="AUD"/>
    <n v="1397365200"/>
    <x v="234"/>
    <n v="1398229200"/>
    <d v="2014-04-23T05:00:00"/>
    <b v="0"/>
    <b v="1"/>
    <s v="publishing/nonfiction"/>
    <n v="101.97684085510689"/>
    <x v="5"/>
    <x v="9"/>
  </r>
  <r>
    <n v="242"/>
    <s v="Hill, Martin and Garcia"/>
    <s v="Sharable scalable core"/>
    <n v="8400"/>
    <n v="10729"/>
    <n v="128"/>
    <x v="1"/>
    <n v="250"/>
    <x v="1"/>
    <s v="USD"/>
    <n v="1494392400"/>
    <x v="235"/>
    <n v="1495256400"/>
    <d v="2017-05-20T05:00:00"/>
    <b v="0"/>
    <b v="1"/>
    <s v="music/rock"/>
    <n v="42.915999999999997"/>
    <x v="1"/>
    <x v="1"/>
  </r>
  <r>
    <n v="243"/>
    <s v="Garcia PLC"/>
    <s v="Customer-focused attitude-oriented function"/>
    <n v="2300"/>
    <n v="10240"/>
    <n v="445"/>
    <x v="1"/>
    <n v="238"/>
    <x v="1"/>
    <s v="USD"/>
    <n v="1520143200"/>
    <x v="236"/>
    <n v="1520402400"/>
    <d v="2018-03-07T06:00:00"/>
    <b v="0"/>
    <b v="0"/>
    <s v="theater/plays"/>
    <n v="43.025210084033617"/>
    <x v="3"/>
    <x v="3"/>
  </r>
  <r>
    <n v="244"/>
    <s v="Herring-Bailey"/>
    <s v="Reverse-engineered system-worthy extranet"/>
    <n v="700"/>
    <n v="3988"/>
    <n v="570"/>
    <x v="1"/>
    <n v="53"/>
    <x v="1"/>
    <s v="USD"/>
    <n v="1405314000"/>
    <x v="237"/>
    <n v="1409806800"/>
    <d v="2014-09-04T05:00:00"/>
    <b v="0"/>
    <b v="0"/>
    <s v="theater/plays"/>
    <n v="75.245283018867923"/>
    <x v="3"/>
    <x v="3"/>
  </r>
  <r>
    <n v="245"/>
    <s v="Russell-Gardner"/>
    <s v="Re-engineered systematic monitoring"/>
    <n v="2900"/>
    <n v="14771"/>
    <n v="509"/>
    <x v="1"/>
    <n v="214"/>
    <x v="1"/>
    <s v="USD"/>
    <n v="1396846800"/>
    <x v="238"/>
    <n v="1396933200"/>
    <d v="2014-04-08T05:00:00"/>
    <b v="0"/>
    <b v="0"/>
    <s v="theater/plays"/>
    <n v="69.023364485981304"/>
    <x v="3"/>
    <x v="3"/>
  </r>
  <r>
    <n v="246"/>
    <s v="Walters-Carter"/>
    <s v="Seamless value-added standardization"/>
    <n v="4500"/>
    <n v="14649"/>
    <n v="326"/>
    <x v="1"/>
    <n v="222"/>
    <x v="1"/>
    <s v="USD"/>
    <n v="1375678800"/>
    <x v="239"/>
    <n v="1376024400"/>
    <d v="2013-08-09T05:00:00"/>
    <b v="0"/>
    <b v="0"/>
    <s v="technology/web"/>
    <n v="65.986486486486484"/>
    <x v="2"/>
    <x v="2"/>
  </r>
  <r>
    <n v="247"/>
    <s v="Johnson, Patterson and Montoya"/>
    <s v="Triple-buffered fresh-thinking frame"/>
    <n v="19800"/>
    <n v="184658"/>
    <n v="933"/>
    <x v="1"/>
    <n v="1884"/>
    <x v="1"/>
    <s v="USD"/>
    <n v="1482386400"/>
    <x v="240"/>
    <n v="1483682400"/>
    <d v="2017-01-06T06:00:00"/>
    <b v="0"/>
    <b v="1"/>
    <s v="publishing/fiction"/>
    <n v="98.013800424628457"/>
    <x v="5"/>
    <x v="13"/>
  </r>
  <r>
    <n v="248"/>
    <s v="Roberts and Sons"/>
    <s v="Streamlined holistic knowledgebase"/>
    <n v="6200"/>
    <n v="13103"/>
    <n v="211"/>
    <x v="1"/>
    <n v="218"/>
    <x v="2"/>
    <s v="AUD"/>
    <n v="1420005600"/>
    <x v="241"/>
    <n v="1420437600"/>
    <d v="2015-01-05T06:00:00"/>
    <b v="0"/>
    <b v="0"/>
    <s v="games/mobile games"/>
    <n v="60.105504587155963"/>
    <x v="6"/>
    <x v="20"/>
  </r>
  <r>
    <n v="249"/>
    <s v="Avila-Nelson"/>
    <s v="Up-sized intermediate website"/>
    <n v="61500"/>
    <n v="168095"/>
    <n v="273"/>
    <x v="1"/>
    <n v="6465"/>
    <x v="1"/>
    <s v="USD"/>
    <n v="1420178400"/>
    <x v="242"/>
    <n v="1420783200"/>
    <d v="2015-01-09T06:00:00"/>
    <b v="0"/>
    <b v="0"/>
    <s v="publishing/translations"/>
    <n v="26.000773395204948"/>
    <x v="5"/>
    <x v="18"/>
  </r>
  <r>
    <n v="250"/>
    <s v="Robbins and Sons"/>
    <s v="Future-proofed directional synergy"/>
    <n v="100"/>
    <n v="3"/>
    <n v="3"/>
    <x v="0"/>
    <n v="1"/>
    <x v="1"/>
    <s v="USD"/>
    <n v="1264399200"/>
    <x v="67"/>
    <n v="1267423200"/>
    <d v="2010-03-01T06:00:00"/>
    <b v="0"/>
    <b v="0"/>
    <s v="music/rock"/>
    <n v="3"/>
    <x v="1"/>
    <x v="1"/>
  </r>
  <r>
    <n v="251"/>
    <s v="Singleton Ltd"/>
    <s v="Enhanced user-facing function"/>
    <n v="7100"/>
    <n v="3840"/>
    <n v="54"/>
    <x v="0"/>
    <n v="101"/>
    <x v="1"/>
    <s v="USD"/>
    <n v="1355032800"/>
    <x v="243"/>
    <n v="1355205600"/>
    <d v="2012-12-11T06:00:00"/>
    <b v="0"/>
    <b v="0"/>
    <s v="theater/plays"/>
    <n v="38.019801980198018"/>
    <x v="3"/>
    <x v="3"/>
  </r>
  <r>
    <n v="252"/>
    <s v="Perez PLC"/>
    <s v="Operative bandwidth-monitored interface"/>
    <n v="1000"/>
    <n v="6263"/>
    <n v="626"/>
    <x v="1"/>
    <n v="59"/>
    <x v="1"/>
    <s v="USD"/>
    <n v="1382677200"/>
    <x v="244"/>
    <n v="1383109200"/>
    <d v="2013-10-30T05:00:00"/>
    <b v="0"/>
    <b v="0"/>
    <s v="theater/plays"/>
    <n v="106.15254237288136"/>
    <x v="3"/>
    <x v="3"/>
  </r>
  <r>
    <n v="253"/>
    <s v="Rogers, Jacobs and Jackson"/>
    <s v="Upgradable multi-state instruction set"/>
    <n v="121500"/>
    <n v="108161"/>
    <n v="89"/>
    <x v="0"/>
    <n v="1335"/>
    <x v="0"/>
    <s v="CAD"/>
    <n v="1302238800"/>
    <x v="245"/>
    <n v="1303275600"/>
    <d v="2011-04-20T05:00:00"/>
    <b v="0"/>
    <b v="0"/>
    <s v="film &amp; video/drama"/>
    <n v="81.019475655430711"/>
    <x v="4"/>
    <x v="6"/>
  </r>
  <r>
    <n v="254"/>
    <s v="Barry Group"/>
    <s v="De-engineered static Local Area Network"/>
    <n v="4600"/>
    <n v="8505"/>
    <n v="185"/>
    <x v="1"/>
    <n v="88"/>
    <x v="1"/>
    <s v="USD"/>
    <n v="1487656800"/>
    <x v="246"/>
    <n v="1487829600"/>
    <d v="2017-02-23T06:00:00"/>
    <b v="0"/>
    <b v="0"/>
    <s v="publishing/nonfiction"/>
    <n v="96.647727272727266"/>
    <x v="5"/>
    <x v="9"/>
  </r>
  <r>
    <n v="255"/>
    <s v="Rosales, Branch and Harmon"/>
    <s v="Upgradable grid-enabled superstructure"/>
    <n v="80500"/>
    <n v="96735"/>
    <n v="120"/>
    <x v="1"/>
    <n v="1697"/>
    <x v="1"/>
    <s v="USD"/>
    <n v="1297836000"/>
    <x v="247"/>
    <n v="1298268000"/>
    <d v="2011-02-21T06:00:00"/>
    <b v="0"/>
    <b v="1"/>
    <s v="music/rock"/>
    <n v="57.003535651149086"/>
    <x v="1"/>
    <x v="1"/>
  </r>
  <r>
    <n v="256"/>
    <s v="Smith-Reid"/>
    <s v="Optimized actuating toolset"/>
    <n v="4100"/>
    <n v="959"/>
    <n v="23"/>
    <x v="0"/>
    <n v="15"/>
    <x v="4"/>
    <s v="GBP"/>
    <n v="1453615200"/>
    <x v="248"/>
    <n v="1456812000"/>
    <d v="2016-03-01T06:00:00"/>
    <b v="0"/>
    <b v="0"/>
    <s v="music/rock"/>
    <n v="63.93333333333333"/>
    <x v="1"/>
    <x v="1"/>
  </r>
  <r>
    <n v="257"/>
    <s v="Williams Inc"/>
    <s v="Decentralized exuding strategy"/>
    <n v="5700"/>
    <n v="8322"/>
    <n v="146"/>
    <x v="1"/>
    <n v="92"/>
    <x v="1"/>
    <s v="USD"/>
    <n v="1362463200"/>
    <x v="249"/>
    <n v="1363669200"/>
    <d v="2013-03-19T05:00:00"/>
    <b v="0"/>
    <b v="0"/>
    <s v="theater/plays"/>
    <n v="90.456521739130437"/>
    <x v="3"/>
    <x v="3"/>
  </r>
  <r>
    <n v="258"/>
    <s v="Duncan, Mcdonald and Miller"/>
    <s v="Assimilated coherent hardware"/>
    <n v="5000"/>
    <n v="13424"/>
    <n v="268"/>
    <x v="1"/>
    <n v="186"/>
    <x v="1"/>
    <s v="USD"/>
    <n v="1481176800"/>
    <x v="250"/>
    <n v="1482904800"/>
    <d v="2016-12-28T06:00:00"/>
    <b v="0"/>
    <b v="1"/>
    <s v="theater/plays"/>
    <n v="72.172043010752688"/>
    <x v="3"/>
    <x v="3"/>
  </r>
  <r>
    <n v="259"/>
    <s v="Watkins Ltd"/>
    <s v="Multi-channeled responsive implementation"/>
    <n v="1800"/>
    <n v="10755"/>
    <n v="598"/>
    <x v="1"/>
    <n v="138"/>
    <x v="1"/>
    <s v="USD"/>
    <n v="1354946400"/>
    <x v="251"/>
    <n v="1356588000"/>
    <d v="2012-12-27T06:00:00"/>
    <b v="1"/>
    <b v="0"/>
    <s v="photography/photography books"/>
    <n v="77.934782608695656"/>
    <x v="7"/>
    <x v="14"/>
  </r>
  <r>
    <n v="260"/>
    <s v="Allen-Jones"/>
    <s v="Centralized modular initiative"/>
    <n v="6300"/>
    <n v="9935"/>
    <n v="158"/>
    <x v="1"/>
    <n v="261"/>
    <x v="1"/>
    <s v="USD"/>
    <n v="1348808400"/>
    <x v="136"/>
    <n v="1349845200"/>
    <d v="2012-10-10T05:00:00"/>
    <b v="0"/>
    <b v="0"/>
    <s v="music/rock"/>
    <n v="38.065134099616856"/>
    <x v="1"/>
    <x v="1"/>
  </r>
  <r>
    <n v="261"/>
    <s v="Mason-Smith"/>
    <s v="Reverse-engineered cohesive migration"/>
    <n v="84300"/>
    <n v="26303"/>
    <n v="31"/>
    <x v="0"/>
    <n v="454"/>
    <x v="1"/>
    <s v="USD"/>
    <n v="1282712400"/>
    <x v="252"/>
    <n v="1283058000"/>
    <d v="2010-08-29T05:00:00"/>
    <b v="0"/>
    <b v="1"/>
    <s v="music/rock"/>
    <n v="57.936123348017624"/>
    <x v="1"/>
    <x v="1"/>
  </r>
  <r>
    <n v="262"/>
    <s v="Lloyd, Kennedy and Davis"/>
    <s v="Compatible multimedia hub"/>
    <n v="1700"/>
    <n v="5328"/>
    <n v="313"/>
    <x v="1"/>
    <n v="107"/>
    <x v="1"/>
    <s v="USD"/>
    <n v="1301979600"/>
    <x v="253"/>
    <n v="1304226000"/>
    <d v="2011-05-01T05:00:00"/>
    <b v="0"/>
    <b v="1"/>
    <s v="music/indie rock"/>
    <n v="49.794392523364486"/>
    <x v="1"/>
    <x v="7"/>
  </r>
  <r>
    <n v="263"/>
    <s v="Walker Ltd"/>
    <s v="Organic eco-centric success"/>
    <n v="2900"/>
    <n v="10756"/>
    <n v="371"/>
    <x v="1"/>
    <n v="199"/>
    <x v="1"/>
    <s v="USD"/>
    <n v="1263016800"/>
    <x v="254"/>
    <n v="1263016800"/>
    <d v="2010-01-09T06:00:00"/>
    <b v="0"/>
    <b v="0"/>
    <s v="photography/photography books"/>
    <n v="54.050251256281406"/>
    <x v="7"/>
    <x v="14"/>
  </r>
  <r>
    <n v="264"/>
    <s v="Gordon PLC"/>
    <s v="Virtual reciprocal policy"/>
    <n v="45600"/>
    <n v="165375"/>
    <n v="363"/>
    <x v="1"/>
    <n v="5512"/>
    <x v="1"/>
    <s v="USD"/>
    <n v="1360648800"/>
    <x v="255"/>
    <n v="1362031200"/>
    <d v="2013-02-28T06:00:00"/>
    <b v="0"/>
    <b v="0"/>
    <s v="theater/plays"/>
    <n v="30.002721335268504"/>
    <x v="3"/>
    <x v="3"/>
  </r>
  <r>
    <n v="265"/>
    <s v="Lee and Sons"/>
    <s v="Persevering interactive emulation"/>
    <n v="4900"/>
    <n v="6031"/>
    <n v="123"/>
    <x v="1"/>
    <n v="86"/>
    <x v="1"/>
    <s v="USD"/>
    <n v="1451800800"/>
    <x v="256"/>
    <n v="1455602400"/>
    <d v="2016-02-16T06:00:00"/>
    <b v="0"/>
    <b v="0"/>
    <s v="theater/plays"/>
    <n v="70.127906976744185"/>
    <x v="3"/>
    <x v="3"/>
  </r>
  <r>
    <n v="266"/>
    <s v="Cole LLC"/>
    <s v="Proactive responsive emulation"/>
    <n v="111900"/>
    <n v="85902"/>
    <n v="77"/>
    <x v="0"/>
    <n v="3182"/>
    <x v="6"/>
    <s v="EUR"/>
    <n v="1415340000"/>
    <x v="257"/>
    <n v="1418191200"/>
    <d v="2014-12-10T06:00:00"/>
    <b v="0"/>
    <b v="1"/>
    <s v="music/jazz"/>
    <n v="26.996228786926462"/>
    <x v="1"/>
    <x v="17"/>
  </r>
  <r>
    <n v="267"/>
    <s v="Acosta PLC"/>
    <s v="Extended eco-centric function"/>
    <n v="61600"/>
    <n v="143910"/>
    <n v="234"/>
    <x v="1"/>
    <n v="2768"/>
    <x v="2"/>
    <s v="AUD"/>
    <n v="1351054800"/>
    <x v="258"/>
    <n v="1352440800"/>
    <d v="2012-11-09T06:00:00"/>
    <b v="0"/>
    <b v="0"/>
    <s v="theater/plays"/>
    <n v="51.990606936416185"/>
    <x v="3"/>
    <x v="3"/>
  </r>
  <r>
    <n v="268"/>
    <s v="Brown-Mckee"/>
    <s v="Networked optimal productivity"/>
    <n v="1500"/>
    <n v="2708"/>
    <n v="181"/>
    <x v="1"/>
    <n v="48"/>
    <x v="1"/>
    <s v="USD"/>
    <n v="1349326800"/>
    <x v="259"/>
    <n v="1353304800"/>
    <d v="2012-11-19T06:00:00"/>
    <b v="0"/>
    <b v="0"/>
    <s v="film &amp; video/documentary"/>
    <n v="56.416666666666664"/>
    <x v="4"/>
    <x v="4"/>
  </r>
  <r>
    <n v="269"/>
    <s v="Miles and Sons"/>
    <s v="Persistent attitude-oriented approach"/>
    <n v="3500"/>
    <n v="8842"/>
    <n v="253"/>
    <x v="1"/>
    <n v="87"/>
    <x v="1"/>
    <s v="USD"/>
    <n v="1548914400"/>
    <x v="260"/>
    <n v="1550728800"/>
    <d v="2019-02-21T06:00:00"/>
    <b v="0"/>
    <b v="0"/>
    <s v="film &amp; video/television"/>
    <n v="101.63218390804597"/>
    <x v="4"/>
    <x v="19"/>
  </r>
  <r>
    <n v="270"/>
    <s v="Sawyer, Horton and Williams"/>
    <s v="Triple-buffered 4thgeneration toolset"/>
    <n v="173900"/>
    <n v="47260"/>
    <n v="27"/>
    <x v="3"/>
    <n v="1890"/>
    <x v="1"/>
    <s v="USD"/>
    <n v="1291269600"/>
    <x v="261"/>
    <n v="1291442400"/>
    <d v="2010-12-04T06:00:00"/>
    <b v="0"/>
    <b v="0"/>
    <s v="games/video games"/>
    <n v="25.005291005291006"/>
    <x v="6"/>
    <x v="11"/>
  </r>
  <r>
    <n v="271"/>
    <s v="Foley-Cox"/>
    <s v="Progressive zero administration leverage"/>
    <n v="153700"/>
    <n v="1953"/>
    <n v="1"/>
    <x v="2"/>
    <n v="61"/>
    <x v="1"/>
    <s v="USD"/>
    <n v="1449468000"/>
    <x v="262"/>
    <n v="1452146400"/>
    <d v="2016-01-07T06:00:00"/>
    <b v="0"/>
    <b v="0"/>
    <s v="photography/photography books"/>
    <n v="32.016393442622949"/>
    <x v="7"/>
    <x v="14"/>
  </r>
  <r>
    <n v="272"/>
    <s v="Horton, Morrison and Clark"/>
    <s v="Networked radical neural-net"/>
    <n v="51100"/>
    <n v="155349"/>
    <n v="304"/>
    <x v="1"/>
    <n v="1894"/>
    <x v="1"/>
    <s v="USD"/>
    <n v="1562734800"/>
    <x v="263"/>
    <n v="1564894800"/>
    <d v="2019-08-04T05:00:00"/>
    <b v="0"/>
    <b v="1"/>
    <s v="theater/plays"/>
    <n v="82.021647307286173"/>
    <x v="3"/>
    <x v="3"/>
  </r>
  <r>
    <n v="273"/>
    <s v="Thomas and Sons"/>
    <s v="Re-engineered heuristic forecast"/>
    <n v="7800"/>
    <n v="10704"/>
    <n v="137"/>
    <x v="1"/>
    <n v="282"/>
    <x v="0"/>
    <s v="CAD"/>
    <n v="1505624400"/>
    <x v="264"/>
    <n v="1505883600"/>
    <d v="2017-09-20T05:00:00"/>
    <b v="0"/>
    <b v="0"/>
    <s v="theater/plays"/>
    <n v="37.957446808510639"/>
    <x v="3"/>
    <x v="3"/>
  </r>
  <r>
    <n v="274"/>
    <s v="Morgan-Jenkins"/>
    <s v="Fully-configurable background algorithm"/>
    <n v="2400"/>
    <n v="773"/>
    <n v="32"/>
    <x v="0"/>
    <n v="15"/>
    <x v="1"/>
    <s v="USD"/>
    <n v="1509948000"/>
    <x v="265"/>
    <n v="1510380000"/>
    <d v="2017-11-11T06:00:00"/>
    <b v="0"/>
    <b v="0"/>
    <s v="theater/plays"/>
    <n v="51.533333333333331"/>
    <x v="3"/>
    <x v="3"/>
  </r>
  <r>
    <n v="275"/>
    <s v="Ward, Sanchez and Kemp"/>
    <s v="Stand-alone discrete Graphical User Interface"/>
    <n v="3900"/>
    <n v="9419"/>
    <n v="242"/>
    <x v="1"/>
    <n v="116"/>
    <x v="1"/>
    <s v="USD"/>
    <n v="1554526800"/>
    <x v="266"/>
    <n v="1555218000"/>
    <d v="2019-04-14T05:00:00"/>
    <b v="0"/>
    <b v="0"/>
    <s v="publishing/translations"/>
    <n v="81.198275862068968"/>
    <x v="5"/>
    <x v="18"/>
  </r>
  <r>
    <n v="276"/>
    <s v="Fields Ltd"/>
    <s v="Front-line foreground project"/>
    <n v="5500"/>
    <n v="5324"/>
    <n v="97"/>
    <x v="0"/>
    <n v="133"/>
    <x v="1"/>
    <s v="USD"/>
    <n v="1334811600"/>
    <x v="267"/>
    <n v="1335243600"/>
    <d v="2012-04-24T05:00:00"/>
    <b v="0"/>
    <b v="1"/>
    <s v="games/video games"/>
    <n v="40.030075187969928"/>
    <x v="6"/>
    <x v="11"/>
  </r>
  <r>
    <n v="277"/>
    <s v="Ramos-Mitchell"/>
    <s v="Persevering system-worthy info-mediaries"/>
    <n v="700"/>
    <n v="7465"/>
    <n v="1066"/>
    <x v="1"/>
    <n v="83"/>
    <x v="1"/>
    <s v="USD"/>
    <n v="1279515600"/>
    <x v="268"/>
    <n v="1279688400"/>
    <d v="2010-07-21T05:00:00"/>
    <b v="0"/>
    <b v="0"/>
    <s v="theater/plays"/>
    <n v="89.939759036144579"/>
    <x v="3"/>
    <x v="3"/>
  </r>
  <r>
    <n v="278"/>
    <s v="Higgins, Davis and Salazar"/>
    <s v="Distributed multi-tasking strategy"/>
    <n v="2700"/>
    <n v="8799"/>
    <n v="326"/>
    <x v="1"/>
    <n v="91"/>
    <x v="1"/>
    <s v="USD"/>
    <n v="1353909600"/>
    <x v="269"/>
    <n v="1356069600"/>
    <d v="2012-12-21T06:00:00"/>
    <b v="0"/>
    <b v="0"/>
    <s v="technology/web"/>
    <n v="96.692307692307693"/>
    <x v="2"/>
    <x v="2"/>
  </r>
  <r>
    <n v="279"/>
    <s v="Smith-Jenkins"/>
    <s v="Vision-oriented methodical application"/>
    <n v="8000"/>
    <n v="13656"/>
    <n v="171"/>
    <x v="1"/>
    <n v="546"/>
    <x v="1"/>
    <s v="USD"/>
    <n v="1535950800"/>
    <x v="270"/>
    <n v="1536210000"/>
    <d v="2018-09-06T05:00:00"/>
    <b v="0"/>
    <b v="0"/>
    <s v="theater/plays"/>
    <n v="25.010989010989011"/>
    <x v="3"/>
    <x v="3"/>
  </r>
  <r>
    <n v="280"/>
    <s v="Braun PLC"/>
    <s v="Function-based high-level infrastructure"/>
    <n v="2500"/>
    <n v="14536"/>
    <n v="581"/>
    <x v="1"/>
    <n v="393"/>
    <x v="1"/>
    <s v="USD"/>
    <n v="1511244000"/>
    <x v="271"/>
    <n v="1511762400"/>
    <d v="2017-11-27T06:00:00"/>
    <b v="0"/>
    <b v="0"/>
    <s v="film &amp; video/animation"/>
    <n v="36.987277353689571"/>
    <x v="4"/>
    <x v="10"/>
  </r>
  <r>
    <n v="281"/>
    <s v="Drake PLC"/>
    <s v="Profound object-oriented paradigm"/>
    <n v="164500"/>
    <n v="150552"/>
    <n v="92"/>
    <x v="0"/>
    <n v="2062"/>
    <x v="1"/>
    <s v="USD"/>
    <n v="1331445600"/>
    <x v="272"/>
    <n v="1333256400"/>
    <d v="2012-04-01T05:00:00"/>
    <b v="0"/>
    <b v="1"/>
    <s v="theater/plays"/>
    <n v="73.012609117361791"/>
    <x v="3"/>
    <x v="3"/>
  </r>
  <r>
    <n v="282"/>
    <s v="Ross, Kelly and Brown"/>
    <s v="Virtual contextually-based circuit"/>
    <n v="8400"/>
    <n v="9076"/>
    <n v="108"/>
    <x v="1"/>
    <n v="133"/>
    <x v="1"/>
    <s v="USD"/>
    <n v="1480226400"/>
    <x v="73"/>
    <n v="1480744800"/>
    <d v="2016-12-03T06:00:00"/>
    <b v="0"/>
    <b v="1"/>
    <s v="film &amp; video/television"/>
    <n v="68.240601503759393"/>
    <x v="4"/>
    <x v="19"/>
  </r>
  <r>
    <n v="283"/>
    <s v="Lucas-Mullins"/>
    <s v="Business-focused dynamic instruction set"/>
    <n v="8100"/>
    <n v="1517"/>
    <n v="19"/>
    <x v="0"/>
    <n v="29"/>
    <x v="3"/>
    <s v="DKK"/>
    <n v="1464584400"/>
    <x v="273"/>
    <n v="1465016400"/>
    <d v="2016-06-04T05:00:00"/>
    <b v="0"/>
    <b v="0"/>
    <s v="music/rock"/>
    <n v="52.310344827586206"/>
    <x v="1"/>
    <x v="1"/>
  </r>
  <r>
    <n v="284"/>
    <s v="Tran LLC"/>
    <s v="Ameliorated fresh-thinking protocol"/>
    <n v="9800"/>
    <n v="8153"/>
    <n v="83"/>
    <x v="0"/>
    <n v="132"/>
    <x v="1"/>
    <s v="USD"/>
    <n v="1335848400"/>
    <x v="274"/>
    <n v="1336280400"/>
    <d v="2012-05-06T05:00:00"/>
    <b v="0"/>
    <b v="0"/>
    <s v="technology/web"/>
    <n v="61.765151515151516"/>
    <x v="2"/>
    <x v="2"/>
  </r>
  <r>
    <n v="285"/>
    <s v="Dawson, Brady and Gilbert"/>
    <s v="Front-line optimizing emulation"/>
    <n v="900"/>
    <n v="6357"/>
    <n v="706"/>
    <x v="1"/>
    <n v="254"/>
    <x v="1"/>
    <s v="USD"/>
    <n v="1473483600"/>
    <x v="275"/>
    <n v="1476766800"/>
    <d v="2016-10-18T05:00:00"/>
    <b v="0"/>
    <b v="0"/>
    <s v="theater/plays"/>
    <n v="25.027559055118111"/>
    <x v="3"/>
    <x v="3"/>
  </r>
  <r>
    <n v="286"/>
    <s v="Obrien-Aguirre"/>
    <s v="Devolved uniform complexity"/>
    <n v="112100"/>
    <n v="19557"/>
    <n v="17"/>
    <x v="3"/>
    <n v="184"/>
    <x v="1"/>
    <s v="USD"/>
    <n v="1479880800"/>
    <x v="276"/>
    <n v="1480485600"/>
    <d v="2016-11-30T06:00:00"/>
    <b v="0"/>
    <b v="0"/>
    <s v="theater/plays"/>
    <n v="106.28804347826087"/>
    <x v="3"/>
    <x v="3"/>
  </r>
  <r>
    <n v="287"/>
    <s v="Ferguson PLC"/>
    <s v="Public-key intangible superstructure"/>
    <n v="6300"/>
    <n v="13213"/>
    <n v="210"/>
    <x v="1"/>
    <n v="176"/>
    <x v="1"/>
    <s v="USD"/>
    <n v="1430197200"/>
    <x v="277"/>
    <n v="1430197200"/>
    <d v="2015-04-28T05:00:00"/>
    <b v="0"/>
    <b v="0"/>
    <s v="music/electric music"/>
    <n v="75.07386363636364"/>
    <x v="1"/>
    <x v="5"/>
  </r>
  <r>
    <n v="288"/>
    <s v="Garcia Ltd"/>
    <s v="Secured global success"/>
    <n v="5600"/>
    <n v="5476"/>
    <n v="98"/>
    <x v="0"/>
    <n v="137"/>
    <x v="3"/>
    <s v="DKK"/>
    <n v="1331701200"/>
    <x v="278"/>
    <n v="1331787600"/>
    <d v="2012-03-15T05:00:00"/>
    <b v="0"/>
    <b v="1"/>
    <s v="music/metal"/>
    <n v="39.970802919708028"/>
    <x v="1"/>
    <x v="16"/>
  </r>
  <r>
    <n v="289"/>
    <s v="Smith, Love and Smith"/>
    <s v="Grass-roots mission-critical capability"/>
    <n v="800"/>
    <n v="13474"/>
    <n v="1684"/>
    <x v="1"/>
    <n v="337"/>
    <x v="0"/>
    <s v="CAD"/>
    <n v="1438578000"/>
    <x v="279"/>
    <n v="1438837200"/>
    <d v="2015-08-06T05:00:00"/>
    <b v="0"/>
    <b v="0"/>
    <s v="theater/plays"/>
    <n v="39.982195845697326"/>
    <x v="3"/>
    <x v="3"/>
  </r>
  <r>
    <n v="290"/>
    <s v="Wilson, Hall and Osborne"/>
    <s v="Advanced global data-warehouse"/>
    <n v="168600"/>
    <n v="91722"/>
    <n v="54"/>
    <x v="0"/>
    <n v="908"/>
    <x v="1"/>
    <s v="USD"/>
    <n v="1368162000"/>
    <x v="280"/>
    <n v="1370926800"/>
    <d v="2013-06-11T05:00:00"/>
    <b v="0"/>
    <b v="1"/>
    <s v="film &amp; video/documentary"/>
    <n v="101.01541850220265"/>
    <x v="4"/>
    <x v="4"/>
  </r>
  <r>
    <n v="291"/>
    <s v="Bell, Grimes and Kerr"/>
    <s v="Self-enabling uniform complexity"/>
    <n v="1800"/>
    <n v="8219"/>
    <n v="457"/>
    <x v="1"/>
    <n v="107"/>
    <x v="1"/>
    <s v="USD"/>
    <n v="1318654800"/>
    <x v="281"/>
    <n v="1319000400"/>
    <d v="2011-10-19T05:00:00"/>
    <b v="1"/>
    <b v="0"/>
    <s v="technology/web"/>
    <n v="76.813084112149539"/>
    <x v="2"/>
    <x v="2"/>
  </r>
  <r>
    <n v="292"/>
    <s v="Ho-Harris"/>
    <s v="Versatile cohesive encoding"/>
    <n v="7300"/>
    <n v="717"/>
    <n v="10"/>
    <x v="0"/>
    <n v="10"/>
    <x v="1"/>
    <s v="USD"/>
    <n v="1331874000"/>
    <x v="282"/>
    <n v="1333429200"/>
    <d v="2012-04-03T05:00:00"/>
    <b v="0"/>
    <b v="0"/>
    <s v="food/food trucks"/>
    <n v="71.7"/>
    <x v="0"/>
    <x v="0"/>
  </r>
  <r>
    <n v="293"/>
    <s v="Ross Group"/>
    <s v="Organized executive solution"/>
    <n v="6500"/>
    <n v="1065"/>
    <n v="16"/>
    <x v="3"/>
    <n v="32"/>
    <x v="6"/>
    <s v="EUR"/>
    <n v="1286254800"/>
    <x v="283"/>
    <n v="1287032400"/>
    <d v="2010-10-14T05:00:00"/>
    <b v="0"/>
    <b v="0"/>
    <s v="theater/plays"/>
    <n v="33.28125"/>
    <x v="3"/>
    <x v="3"/>
  </r>
  <r>
    <n v="294"/>
    <s v="Turner-Davis"/>
    <s v="Automated local emulation"/>
    <n v="600"/>
    <n v="8038"/>
    <n v="1340"/>
    <x v="1"/>
    <n v="183"/>
    <x v="1"/>
    <s v="USD"/>
    <n v="1540530000"/>
    <x v="284"/>
    <n v="1541570400"/>
    <d v="2018-11-07T06:00:00"/>
    <b v="0"/>
    <b v="0"/>
    <s v="theater/plays"/>
    <n v="43.923497267759565"/>
    <x v="3"/>
    <x v="3"/>
  </r>
  <r>
    <n v="295"/>
    <s v="Smith, Jackson and Herrera"/>
    <s v="Enterprise-wide intermediate middleware"/>
    <n v="192900"/>
    <n v="68769"/>
    <n v="36"/>
    <x v="0"/>
    <n v="1910"/>
    <x v="5"/>
    <s v="CHF"/>
    <n v="1381813200"/>
    <x v="285"/>
    <n v="1383976800"/>
    <d v="2013-11-09T06:00:00"/>
    <b v="0"/>
    <b v="0"/>
    <s v="theater/plays"/>
    <n v="36.004712041884815"/>
    <x v="3"/>
    <x v="3"/>
  </r>
  <r>
    <n v="296"/>
    <s v="Smith-Hess"/>
    <s v="Grass-roots real-time Local Area Network"/>
    <n v="6100"/>
    <n v="3352"/>
    <n v="55"/>
    <x v="0"/>
    <n v="38"/>
    <x v="2"/>
    <s v="AUD"/>
    <n v="1548655200"/>
    <x v="286"/>
    <n v="1550556000"/>
    <d v="2019-02-19T06:00:00"/>
    <b v="0"/>
    <b v="0"/>
    <s v="theater/plays"/>
    <n v="88.21052631578948"/>
    <x v="3"/>
    <x v="3"/>
  </r>
  <r>
    <n v="297"/>
    <s v="Brown, Herring and Bass"/>
    <s v="Organized client-driven capacity"/>
    <n v="7200"/>
    <n v="6785"/>
    <n v="94"/>
    <x v="0"/>
    <n v="104"/>
    <x v="2"/>
    <s v="AUD"/>
    <n v="1389679200"/>
    <x v="287"/>
    <n v="1390456800"/>
    <d v="2014-01-23T06:00:00"/>
    <b v="0"/>
    <b v="1"/>
    <s v="theater/plays"/>
    <n v="65.240384615384613"/>
    <x v="3"/>
    <x v="3"/>
  </r>
  <r>
    <n v="298"/>
    <s v="Chase, Garcia and Johnson"/>
    <s v="Adaptive intangible database"/>
    <n v="3500"/>
    <n v="5037"/>
    <n v="144"/>
    <x v="1"/>
    <n v="72"/>
    <x v="1"/>
    <s v="USD"/>
    <n v="1456466400"/>
    <x v="288"/>
    <n v="1458018000"/>
    <d v="2016-03-15T05:00:00"/>
    <b v="0"/>
    <b v="1"/>
    <s v="music/rock"/>
    <n v="69.958333333333329"/>
    <x v="1"/>
    <x v="1"/>
  </r>
  <r>
    <n v="299"/>
    <s v="Ramsey and Sons"/>
    <s v="Grass-roots contextually-based algorithm"/>
    <n v="3800"/>
    <n v="1954"/>
    <n v="51"/>
    <x v="0"/>
    <n v="49"/>
    <x v="1"/>
    <s v="USD"/>
    <n v="1456984800"/>
    <x v="289"/>
    <n v="1461819600"/>
    <d v="2016-04-28T05:00:00"/>
    <b v="0"/>
    <b v="0"/>
    <s v="food/food trucks"/>
    <n v="39.877551020408163"/>
    <x v="0"/>
    <x v="0"/>
  </r>
  <r>
    <n v="300"/>
    <s v="Cooke PLC"/>
    <s v="Focused executive core"/>
    <n v="100"/>
    <n v="5"/>
    <n v="5"/>
    <x v="0"/>
    <n v="1"/>
    <x v="3"/>
    <s v="DKK"/>
    <n v="1504069200"/>
    <x v="290"/>
    <n v="1504155600"/>
    <d v="2017-08-31T05:00:00"/>
    <b v="0"/>
    <b v="1"/>
    <s v="publishing/nonfiction"/>
    <n v="5"/>
    <x v="5"/>
    <x v="9"/>
  </r>
  <r>
    <n v="301"/>
    <s v="Wong-Walker"/>
    <s v="Multi-channeled disintermediate policy"/>
    <n v="900"/>
    <n v="12102"/>
    <n v="1345"/>
    <x v="1"/>
    <n v="295"/>
    <x v="1"/>
    <s v="USD"/>
    <n v="1424930400"/>
    <x v="291"/>
    <n v="1426395600"/>
    <d v="2015-03-15T05:00:00"/>
    <b v="0"/>
    <b v="0"/>
    <s v="film &amp; video/documentary"/>
    <n v="41.023728813559323"/>
    <x v="4"/>
    <x v="4"/>
  </r>
  <r>
    <n v="302"/>
    <s v="Ferguson, Collins and Mata"/>
    <s v="Customizable bi-directional hardware"/>
    <n v="76100"/>
    <n v="24234"/>
    <n v="32"/>
    <x v="0"/>
    <n v="245"/>
    <x v="1"/>
    <s v="USD"/>
    <n v="1535864400"/>
    <x v="292"/>
    <n v="1537074000"/>
    <d v="2018-09-16T05:00:00"/>
    <b v="0"/>
    <b v="0"/>
    <s v="theater/plays"/>
    <n v="98.914285714285711"/>
    <x v="3"/>
    <x v="3"/>
  </r>
  <r>
    <n v="303"/>
    <s v="Guerrero, Flores and Jenkins"/>
    <s v="Networked optimal architecture"/>
    <n v="3400"/>
    <n v="2809"/>
    <n v="83"/>
    <x v="0"/>
    <n v="32"/>
    <x v="1"/>
    <s v="USD"/>
    <n v="1452146400"/>
    <x v="293"/>
    <n v="1452578400"/>
    <d v="2016-01-12T06:00:00"/>
    <b v="0"/>
    <b v="0"/>
    <s v="music/indie rock"/>
    <n v="87.78125"/>
    <x v="1"/>
    <x v="7"/>
  </r>
  <r>
    <n v="304"/>
    <s v="Peterson PLC"/>
    <s v="User-friendly discrete benchmark"/>
    <n v="2100"/>
    <n v="11469"/>
    <n v="546"/>
    <x v="1"/>
    <n v="142"/>
    <x v="1"/>
    <s v="USD"/>
    <n v="1470546000"/>
    <x v="294"/>
    <n v="1474088400"/>
    <d v="2016-09-17T05:00:00"/>
    <b v="0"/>
    <b v="0"/>
    <s v="film &amp; video/documentary"/>
    <n v="80.767605633802816"/>
    <x v="4"/>
    <x v="4"/>
  </r>
  <r>
    <n v="305"/>
    <s v="Townsend Ltd"/>
    <s v="Grass-roots actuating policy"/>
    <n v="2800"/>
    <n v="8014"/>
    <n v="286"/>
    <x v="1"/>
    <n v="85"/>
    <x v="1"/>
    <s v="USD"/>
    <n v="1458363600"/>
    <x v="295"/>
    <n v="1461906000"/>
    <d v="2016-04-29T05:00:00"/>
    <b v="0"/>
    <b v="0"/>
    <s v="theater/plays"/>
    <n v="94.28235294117647"/>
    <x v="3"/>
    <x v="3"/>
  </r>
  <r>
    <n v="306"/>
    <s v="Rush, Reed and Hall"/>
    <s v="Enterprise-wide 3rdgeneration knowledge user"/>
    <n v="6500"/>
    <n v="514"/>
    <n v="8"/>
    <x v="0"/>
    <n v="7"/>
    <x v="1"/>
    <s v="USD"/>
    <n v="1500008400"/>
    <x v="296"/>
    <n v="1500267600"/>
    <d v="2017-07-17T05:00:00"/>
    <b v="0"/>
    <b v="1"/>
    <s v="theater/plays"/>
    <n v="73.428571428571431"/>
    <x v="3"/>
    <x v="3"/>
  </r>
  <r>
    <n v="307"/>
    <s v="Salazar-Dodson"/>
    <s v="Face-to-face zero tolerance moderator"/>
    <n v="32900"/>
    <n v="43473"/>
    <n v="132"/>
    <x v="1"/>
    <n v="659"/>
    <x v="3"/>
    <s v="DKK"/>
    <n v="1338958800"/>
    <x v="297"/>
    <n v="1340686800"/>
    <d v="2012-06-26T05:00:00"/>
    <b v="0"/>
    <b v="1"/>
    <s v="publishing/fiction"/>
    <n v="65.968133535660087"/>
    <x v="5"/>
    <x v="13"/>
  </r>
  <r>
    <n v="308"/>
    <s v="Davis Ltd"/>
    <s v="Grass-roots optimizing projection"/>
    <n v="118200"/>
    <n v="87560"/>
    <n v="74"/>
    <x v="0"/>
    <n v="803"/>
    <x v="1"/>
    <s v="USD"/>
    <n v="1303102800"/>
    <x v="298"/>
    <n v="1303189200"/>
    <d v="2011-04-19T05:00:00"/>
    <b v="0"/>
    <b v="0"/>
    <s v="theater/plays"/>
    <n v="109.04109589041096"/>
    <x v="3"/>
    <x v="3"/>
  </r>
  <r>
    <n v="309"/>
    <s v="Harris-Perry"/>
    <s v="User-centric 6thgeneration attitude"/>
    <n v="4100"/>
    <n v="3087"/>
    <n v="75"/>
    <x v="3"/>
    <n v="75"/>
    <x v="1"/>
    <s v="USD"/>
    <n v="1316581200"/>
    <x v="299"/>
    <n v="1318309200"/>
    <d v="2011-10-11T05:00:00"/>
    <b v="0"/>
    <b v="1"/>
    <s v="music/indie rock"/>
    <n v="41.16"/>
    <x v="1"/>
    <x v="7"/>
  </r>
  <r>
    <n v="310"/>
    <s v="Velazquez, Hunt and Ortiz"/>
    <s v="Switchable zero tolerance website"/>
    <n v="7800"/>
    <n v="1586"/>
    <n v="20"/>
    <x v="0"/>
    <n v="16"/>
    <x v="1"/>
    <s v="USD"/>
    <n v="1270789200"/>
    <x v="300"/>
    <n v="1272171600"/>
    <d v="2010-04-25T05:00:00"/>
    <b v="0"/>
    <b v="0"/>
    <s v="games/video games"/>
    <n v="99.125"/>
    <x v="6"/>
    <x v="11"/>
  </r>
  <r>
    <n v="311"/>
    <s v="Flores PLC"/>
    <s v="Focused real-time help-desk"/>
    <n v="6300"/>
    <n v="12812"/>
    <n v="203"/>
    <x v="1"/>
    <n v="121"/>
    <x v="1"/>
    <s v="USD"/>
    <n v="1297836000"/>
    <x v="247"/>
    <n v="1298872800"/>
    <d v="2011-02-28T06:00:00"/>
    <b v="0"/>
    <b v="0"/>
    <s v="theater/plays"/>
    <n v="105.88429752066116"/>
    <x v="3"/>
    <x v="3"/>
  </r>
  <r>
    <n v="312"/>
    <s v="Martinez LLC"/>
    <s v="Robust impactful approach"/>
    <n v="59100"/>
    <n v="183345"/>
    <n v="310"/>
    <x v="1"/>
    <n v="3742"/>
    <x v="1"/>
    <s v="USD"/>
    <n v="1382677200"/>
    <x v="244"/>
    <n v="1383282000"/>
    <d v="2013-11-01T05:00:00"/>
    <b v="0"/>
    <b v="0"/>
    <s v="theater/plays"/>
    <n v="48.996525921966864"/>
    <x v="3"/>
    <x v="3"/>
  </r>
  <r>
    <n v="313"/>
    <s v="Miller-Irwin"/>
    <s v="Secured maximized policy"/>
    <n v="2200"/>
    <n v="8697"/>
    <n v="395"/>
    <x v="1"/>
    <n v="223"/>
    <x v="1"/>
    <s v="USD"/>
    <n v="1330322400"/>
    <x v="301"/>
    <n v="1330495200"/>
    <d v="2012-02-29T06:00:00"/>
    <b v="0"/>
    <b v="0"/>
    <s v="music/rock"/>
    <n v="39"/>
    <x v="1"/>
    <x v="1"/>
  </r>
  <r>
    <n v="314"/>
    <s v="Sanchez-Morgan"/>
    <s v="Realigned upward-trending strategy"/>
    <n v="1400"/>
    <n v="4126"/>
    <n v="295"/>
    <x v="1"/>
    <n v="133"/>
    <x v="1"/>
    <s v="USD"/>
    <n v="1552366800"/>
    <x v="188"/>
    <n v="1552798800"/>
    <d v="2019-03-17T05:00:00"/>
    <b v="0"/>
    <b v="1"/>
    <s v="film &amp; video/documentary"/>
    <n v="31.022556390977442"/>
    <x v="4"/>
    <x v="4"/>
  </r>
  <r>
    <n v="315"/>
    <s v="Lopez, Adams and Johnson"/>
    <s v="Open-source interactive knowledge user"/>
    <n v="9500"/>
    <n v="3220"/>
    <n v="34"/>
    <x v="0"/>
    <n v="31"/>
    <x v="1"/>
    <s v="USD"/>
    <n v="1400907600"/>
    <x v="302"/>
    <n v="1403413200"/>
    <d v="2014-06-22T05:00:00"/>
    <b v="0"/>
    <b v="0"/>
    <s v="theater/plays"/>
    <n v="103.87096774193549"/>
    <x v="3"/>
    <x v="3"/>
  </r>
  <r>
    <n v="316"/>
    <s v="Martin-Marshall"/>
    <s v="Configurable demand-driven matrix"/>
    <n v="9600"/>
    <n v="6401"/>
    <n v="67"/>
    <x v="0"/>
    <n v="108"/>
    <x v="6"/>
    <s v="EUR"/>
    <n v="1574143200"/>
    <x v="303"/>
    <n v="1574229600"/>
    <d v="2019-11-20T06:00:00"/>
    <b v="0"/>
    <b v="1"/>
    <s v="food/food trucks"/>
    <n v="59.268518518518519"/>
    <x v="0"/>
    <x v="0"/>
  </r>
  <r>
    <n v="317"/>
    <s v="Summers PLC"/>
    <s v="Cross-group coherent hierarchy"/>
    <n v="6600"/>
    <n v="1269"/>
    <n v="19"/>
    <x v="0"/>
    <n v="30"/>
    <x v="1"/>
    <s v="USD"/>
    <n v="1494738000"/>
    <x v="304"/>
    <n v="1495861200"/>
    <d v="2017-05-27T05:00:00"/>
    <b v="0"/>
    <b v="0"/>
    <s v="theater/plays"/>
    <n v="42.3"/>
    <x v="3"/>
    <x v="3"/>
  </r>
  <r>
    <n v="318"/>
    <s v="Young, Hart and Ryan"/>
    <s v="Decentralized demand-driven open system"/>
    <n v="5700"/>
    <n v="903"/>
    <n v="16"/>
    <x v="0"/>
    <n v="17"/>
    <x v="1"/>
    <s v="USD"/>
    <n v="1392357600"/>
    <x v="305"/>
    <n v="1392530400"/>
    <d v="2014-02-16T06:00:00"/>
    <b v="0"/>
    <b v="0"/>
    <s v="music/rock"/>
    <n v="53.117647058823529"/>
    <x v="1"/>
    <x v="1"/>
  </r>
  <r>
    <n v="319"/>
    <s v="Mills Group"/>
    <s v="Advanced empowering matrix"/>
    <n v="8400"/>
    <n v="3251"/>
    <n v="39"/>
    <x v="3"/>
    <n v="64"/>
    <x v="1"/>
    <s v="USD"/>
    <n v="1281589200"/>
    <x v="306"/>
    <n v="1283662800"/>
    <d v="2010-09-05T05:00:00"/>
    <b v="0"/>
    <b v="0"/>
    <s v="technology/web"/>
    <n v="50.796875"/>
    <x v="2"/>
    <x v="2"/>
  </r>
  <r>
    <n v="320"/>
    <s v="Sandoval-Powell"/>
    <s v="Phased holistic implementation"/>
    <n v="84400"/>
    <n v="8092"/>
    <n v="10"/>
    <x v="0"/>
    <n v="80"/>
    <x v="1"/>
    <s v="USD"/>
    <n v="1305003600"/>
    <x v="307"/>
    <n v="1305781200"/>
    <d v="2011-05-19T05:00:00"/>
    <b v="0"/>
    <b v="0"/>
    <s v="publishing/fiction"/>
    <n v="101.15"/>
    <x v="5"/>
    <x v="13"/>
  </r>
  <r>
    <n v="321"/>
    <s v="Mills, Frazier and Perez"/>
    <s v="Proactive attitude-oriented knowledge user"/>
    <n v="170400"/>
    <n v="160422"/>
    <n v="94"/>
    <x v="0"/>
    <n v="2468"/>
    <x v="1"/>
    <s v="USD"/>
    <n v="1301634000"/>
    <x v="308"/>
    <n v="1302325200"/>
    <d v="2011-04-09T05:00:00"/>
    <b v="0"/>
    <b v="0"/>
    <s v="film &amp; video/shorts"/>
    <n v="65.000810372771468"/>
    <x v="4"/>
    <x v="12"/>
  </r>
  <r>
    <n v="322"/>
    <s v="Hebert Group"/>
    <s v="Visionary asymmetric Graphical User Interface"/>
    <n v="117900"/>
    <n v="196377"/>
    <n v="167"/>
    <x v="1"/>
    <n v="5168"/>
    <x v="1"/>
    <s v="USD"/>
    <n v="1290664800"/>
    <x v="309"/>
    <n v="1291788000"/>
    <d v="2010-12-08T06:00:00"/>
    <b v="0"/>
    <b v="0"/>
    <s v="theater/plays"/>
    <n v="37.998645510835914"/>
    <x v="3"/>
    <x v="3"/>
  </r>
  <r>
    <n v="323"/>
    <s v="Cole, Smith and Wood"/>
    <s v="Integrated zero-defect help-desk"/>
    <n v="8900"/>
    <n v="2148"/>
    <n v="24"/>
    <x v="0"/>
    <n v="26"/>
    <x v="4"/>
    <s v="GBP"/>
    <n v="1395896400"/>
    <x v="310"/>
    <n v="1396069200"/>
    <d v="2014-03-29T05:00:00"/>
    <b v="0"/>
    <b v="0"/>
    <s v="film &amp; video/documentary"/>
    <n v="82.615384615384613"/>
    <x v="4"/>
    <x v="4"/>
  </r>
  <r>
    <n v="324"/>
    <s v="Harris, Hall and Harris"/>
    <s v="Inverse analyzing matrices"/>
    <n v="7100"/>
    <n v="11648"/>
    <n v="164"/>
    <x v="1"/>
    <n v="307"/>
    <x v="1"/>
    <s v="USD"/>
    <n v="1434862800"/>
    <x v="311"/>
    <n v="1435899600"/>
    <d v="2015-07-03T05:00:00"/>
    <b v="0"/>
    <b v="1"/>
    <s v="theater/plays"/>
    <n v="37.941368078175898"/>
    <x v="3"/>
    <x v="3"/>
  </r>
  <r>
    <n v="325"/>
    <s v="Saunders Group"/>
    <s v="Programmable systemic implementation"/>
    <n v="6500"/>
    <n v="5897"/>
    <n v="91"/>
    <x v="0"/>
    <n v="73"/>
    <x v="1"/>
    <s v="USD"/>
    <n v="1529125200"/>
    <x v="79"/>
    <n v="1531112400"/>
    <d v="2018-07-09T05:00:00"/>
    <b v="0"/>
    <b v="1"/>
    <s v="theater/plays"/>
    <n v="80.780821917808225"/>
    <x v="3"/>
    <x v="3"/>
  </r>
  <r>
    <n v="326"/>
    <s v="Pham, Avila and Nash"/>
    <s v="Multi-channeled next generation architecture"/>
    <n v="7200"/>
    <n v="3326"/>
    <n v="46"/>
    <x v="0"/>
    <n v="128"/>
    <x v="1"/>
    <s v="USD"/>
    <n v="1451109600"/>
    <x v="312"/>
    <n v="1451628000"/>
    <d v="2016-01-01T06:00:00"/>
    <b v="0"/>
    <b v="0"/>
    <s v="film &amp; video/animation"/>
    <n v="25.984375"/>
    <x v="4"/>
    <x v="10"/>
  </r>
  <r>
    <n v="327"/>
    <s v="Patterson, Salinas and Lucas"/>
    <s v="Digitized 3rdgeneration encoding"/>
    <n v="2600"/>
    <n v="1002"/>
    <n v="39"/>
    <x v="0"/>
    <n v="33"/>
    <x v="1"/>
    <s v="USD"/>
    <n v="1566968400"/>
    <x v="313"/>
    <n v="1567314000"/>
    <d v="2019-09-01T05:00:00"/>
    <b v="0"/>
    <b v="1"/>
    <s v="theater/plays"/>
    <n v="30.363636363636363"/>
    <x v="3"/>
    <x v="3"/>
  </r>
  <r>
    <n v="328"/>
    <s v="Young PLC"/>
    <s v="Innovative well-modulated functionalities"/>
    <n v="98700"/>
    <n v="131826"/>
    <n v="134"/>
    <x v="1"/>
    <n v="2441"/>
    <x v="1"/>
    <s v="USD"/>
    <n v="1543557600"/>
    <x v="314"/>
    <n v="1544508000"/>
    <d v="2018-12-11T06:00:00"/>
    <b v="0"/>
    <b v="0"/>
    <s v="music/rock"/>
    <n v="54.004916018025398"/>
    <x v="1"/>
    <x v="1"/>
  </r>
  <r>
    <n v="329"/>
    <s v="Willis and Sons"/>
    <s v="Fundamental incremental database"/>
    <n v="93800"/>
    <n v="21477"/>
    <n v="23"/>
    <x v="2"/>
    <n v="211"/>
    <x v="1"/>
    <s v="USD"/>
    <n v="1481522400"/>
    <x v="315"/>
    <n v="1482472800"/>
    <d v="2016-12-23T06:00:00"/>
    <b v="0"/>
    <b v="0"/>
    <s v="games/video games"/>
    <n v="101.78672985781991"/>
    <x v="6"/>
    <x v="11"/>
  </r>
  <r>
    <n v="330"/>
    <s v="Thompson-Bates"/>
    <s v="Expanded encompassing open architecture"/>
    <n v="33700"/>
    <n v="62330"/>
    <n v="185"/>
    <x v="1"/>
    <n v="1385"/>
    <x v="4"/>
    <s v="GBP"/>
    <n v="1512712800"/>
    <x v="316"/>
    <n v="1512799200"/>
    <d v="2017-12-09T06:00:00"/>
    <b v="0"/>
    <b v="0"/>
    <s v="film &amp; video/documentary"/>
    <n v="45.003610108303249"/>
    <x v="4"/>
    <x v="4"/>
  </r>
  <r>
    <n v="331"/>
    <s v="Rose-Silva"/>
    <s v="Intuitive static portal"/>
    <n v="3300"/>
    <n v="14643"/>
    <n v="444"/>
    <x v="1"/>
    <n v="190"/>
    <x v="1"/>
    <s v="USD"/>
    <n v="1324274400"/>
    <x v="317"/>
    <n v="1324360800"/>
    <d v="2011-12-20T06:00:00"/>
    <b v="0"/>
    <b v="0"/>
    <s v="food/food trucks"/>
    <n v="77.068421052631578"/>
    <x v="0"/>
    <x v="0"/>
  </r>
  <r>
    <n v="332"/>
    <s v="Pacheco, Johnson and Torres"/>
    <s v="Optional bandwidth-monitored definition"/>
    <n v="20700"/>
    <n v="41396"/>
    <n v="200"/>
    <x v="1"/>
    <n v="470"/>
    <x v="1"/>
    <s v="USD"/>
    <n v="1364446800"/>
    <x v="318"/>
    <n v="1364533200"/>
    <d v="2013-03-29T05:00:00"/>
    <b v="0"/>
    <b v="0"/>
    <s v="technology/wearables"/>
    <n v="88.076595744680844"/>
    <x v="2"/>
    <x v="8"/>
  </r>
  <r>
    <n v="333"/>
    <s v="Carlson, Dixon and Jones"/>
    <s v="Persistent well-modulated synergy"/>
    <n v="9600"/>
    <n v="11900"/>
    <n v="124"/>
    <x v="1"/>
    <n v="253"/>
    <x v="1"/>
    <s v="USD"/>
    <n v="1542693600"/>
    <x v="319"/>
    <n v="1545112800"/>
    <d v="2018-12-18T06:00:00"/>
    <b v="0"/>
    <b v="0"/>
    <s v="theater/plays"/>
    <n v="47.035573122529641"/>
    <x v="3"/>
    <x v="3"/>
  </r>
  <r>
    <n v="334"/>
    <s v="Mcgee Group"/>
    <s v="Assimilated discrete algorithm"/>
    <n v="66200"/>
    <n v="123538"/>
    <n v="187"/>
    <x v="1"/>
    <n v="1113"/>
    <x v="1"/>
    <s v="USD"/>
    <n v="1515564000"/>
    <x v="32"/>
    <n v="1516168800"/>
    <d v="2018-01-17T06:00:00"/>
    <b v="0"/>
    <b v="0"/>
    <s v="music/rock"/>
    <n v="110.99550763701707"/>
    <x v="1"/>
    <x v="1"/>
  </r>
  <r>
    <n v="335"/>
    <s v="Jordan-Acosta"/>
    <s v="Operative uniform hub"/>
    <n v="173800"/>
    <n v="198628"/>
    <n v="114"/>
    <x v="1"/>
    <n v="2283"/>
    <x v="1"/>
    <s v="USD"/>
    <n v="1573797600"/>
    <x v="320"/>
    <n v="1574920800"/>
    <d v="2019-11-28T06:00:00"/>
    <b v="0"/>
    <b v="0"/>
    <s v="music/rock"/>
    <n v="87.003066141042481"/>
    <x v="1"/>
    <x v="1"/>
  </r>
  <r>
    <n v="336"/>
    <s v="Nunez Inc"/>
    <s v="Customizable intangible capability"/>
    <n v="70700"/>
    <n v="68602"/>
    <n v="97"/>
    <x v="0"/>
    <n v="1072"/>
    <x v="1"/>
    <s v="USD"/>
    <n v="1292392800"/>
    <x v="321"/>
    <n v="1292479200"/>
    <d v="2010-12-16T06:00:00"/>
    <b v="0"/>
    <b v="1"/>
    <s v="music/rock"/>
    <n v="63.994402985074629"/>
    <x v="1"/>
    <x v="1"/>
  </r>
  <r>
    <n v="337"/>
    <s v="Hayden Ltd"/>
    <s v="Innovative didactic analyzer"/>
    <n v="94500"/>
    <n v="116064"/>
    <n v="123"/>
    <x v="1"/>
    <n v="1095"/>
    <x v="1"/>
    <s v="USD"/>
    <n v="1573452000"/>
    <x v="322"/>
    <n v="1573538400"/>
    <d v="2019-11-12T06:00:00"/>
    <b v="0"/>
    <b v="0"/>
    <s v="theater/plays"/>
    <n v="105.9945205479452"/>
    <x v="3"/>
    <x v="3"/>
  </r>
  <r>
    <n v="338"/>
    <s v="Gonzalez-Burton"/>
    <s v="Decentralized intangible encoding"/>
    <n v="69800"/>
    <n v="125042"/>
    <n v="179"/>
    <x v="1"/>
    <n v="1690"/>
    <x v="1"/>
    <s v="USD"/>
    <n v="1317790800"/>
    <x v="323"/>
    <n v="1320382800"/>
    <d v="2011-11-04T05:00:00"/>
    <b v="0"/>
    <b v="0"/>
    <s v="theater/plays"/>
    <n v="73.989349112426041"/>
    <x v="3"/>
    <x v="3"/>
  </r>
  <r>
    <n v="339"/>
    <s v="Lewis, Taylor and Rivers"/>
    <s v="Front-line transitional algorithm"/>
    <n v="136300"/>
    <n v="108974"/>
    <n v="80"/>
    <x v="3"/>
    <n v="1297"/>
    <x v="0"/>
    <s v="CAD"/>
    <n v="1501650000"/>
    <x v="324"/>
    <n v="1502859600"/>
    <d v="2017-08-16T05:00:00"/>
    <b v="0"/>
    <b v="0"/>
    <s v="theater/plays"/>
    <n v="84.02004626060139"/>
    <x v="3"/>
    <x v="3"/>
  </r>
  <r>
    <n v="340"/>
    <s v="Butler, Henry and Espinoza"/>
    <s v="Switchable didactic matrices"/>
    <n v="37100"/>
    <n v="34964"/>
    <n v="94"/>
    <x v="0"/>
    <n v="393"/>
    <x v="1"/>
    <s v="USD"/>
    <n v="1323669600"/>
    <x v="325"/>
    <n v="1323756000"/>
    <d v="2011-12-13T06:00:00"/>
    <b v="0"/>
    <b v="0"/>
    <s v="photography/photography books"/>
    <n v="88.966921119592882"/>
    <x v="7"/>
    <x v="14"/>
  </r>
  <r>
    <n v="341"/>
    <s v="Guzman Group"/>
    <s v="Ameliorated disintermediate utilization"/>
    <n v="114300"/>
    <n v="96777"/>
    <n v="85"/>
    <x v="0"/>
    <n v="1257"/>
    <x v="1"/>
    <s v="USD"/>
    <n v="1440738000"/>
    <x v="326"/>
    <n v="1441342800"/>
    <d v="2015-09-04T05:00:00"/>
    <b v="0"/>
    <b v="0"/>
    <s v="music/indie rock"/>
    <n v="76.990453460620529"/>
    <x v="1"/>
    <x v="7"/>
  </r>
  <r>
    <n v="342"/>
    <s v="Gibson-Hernandez"/>
    <s v="Visionary foreground middleware"/>
    <n v="47900"/>
    <n v="31864"/>
    <n v="67"/>
    <x v="0"/>
    <n v="328"/>
    <x v="1"/>
    <s v="USD"/>
    <n v="1374296400"/>
    <x v="327"/>
    <n v="1375333200"/>
    <d v="2013-08-01T05:00:00"/>
    <b v="0"/>
    <b v="0"/>
    <s v="theater/plays"/>
    <n v="97.146341463414629"/>
    <x v="3"/>
    <x v="3"/>
  </r>
  <r>
    <n v="343"/>
    <s v="Spencer-Weber"/>
    <s v="Optional zero-defect task-force"/>
    <n v="9000"/>
    <n v="4853"/>
    <n v="54"/>
    <x v="0"/>
    <n v="147"/>
    <x v="1"/>
    <s v="USD"/>
    <n v="1384840800"/>
    <x v="328"/>
    <n v="1389420000"/>
    <d v="2014-01-11T06:00:00"/>
    <b v="0"/>
    <b v="0"/>
    <s v="theater/plays"/>
    <n v="33.013605442176868"/>
    <x v="3"/>
    <x v="3"/>
  </r>
  <r>
    <n v="344"/>
    <s v="Berger, Johnson and Marshall"/>
    <s v="Devolved exuding emulation"/>
    <n v="197600"/>
    <n v="82959"/>
    <n v="42"/>
    <x v="0"/>
    <n v="830"/>
    <x v="1"/>
    <s v="USD"/>
    <n v="1516600800"/>
    <x v="329"/>
    <n v="1520056800"/>
    <d v="2018-03-03T06:00:00"/>
    <b v="0"/>
    <b v="0"/>
    <s v="games/video games"/>
    <n v="99.950602409638549"/>
    <x v="6"/>
    <x v="11"/>
  </r>
  <r>
    <n v="345"/>
    <s v="Taylor, Cisneros and Romero"/>
    <s v="Open-source neutral task-force"/>
    <n v="157600"/>
    <n v="23159"/>
    <n v="15"/>
    <x v="0"/>
    <n v="331"/>
    <x v="4"/>
    <s v="GBP"/>
    <n v="1436418000"/>
    <x v="330"/>
    <n v="1436504400"/>
    <d v="2015-07-10T05:00:00"/>
    <b v="0"/>
    <b v="0"/>
    <s v="film &amp; video/drama"/>
    <n v="69.966767371601208"/>
    <x v="4"/>
    <x v="6"/>
  </r>
  <r>
    <n v="346"/>
    <s v="Little-Marsh"/>
    <s v="Virtual attitude-oriented migration"/>
    <n v="8000"/>
    <n v="2758"/>
    <n v="34"/>
    <x v="0"/>
    <n v="25"/>
    <x v="1"/>
    <s v="USD"/>
    <n v="1503550800"/>
    <x v="331"/>
    <n v="1508302800"/>
    <d v="2017-10-18T05:00:00"/>
    <b v="0"/>
    <b v="1"/>
    <s v="music/indie rock"/>
    <n v="110.32"/>
    <x v="1"/>
    <x v="7"/>
  </r>
  <r>
    <n v="347"/>
    <s v="Petersen and Sons"/>
    <s v="Open-source full-range portal"/>
    <n v="900"/>
    <n v="12607"/>
    <n v="1401"/>
    <x v="1"/>
    <n v="191"/>
    <x v="1"/>
    <s v="USD"/>
    <n v="1423634400"/>
    <x v="332"/>
    <n v="1425708000"/>
    <d v="2015-03-07T06:00:00"/>
    <b v="0"/>
    <b v="0"/>
    <s v="technology/web"/>
    <n v="66.005235602094245"/>
    <x v="2"/>
    <x v="2"/>
  </r>
  <r>
    <n v="348"/>
    <s v="Hensley Ltd"/>
    <s v="Versatile cohesive open system"/>
    <n v="199000"/>
    <n v="142823"/>
    <n v="72"/>
    <x v="0"/>
    <n v="3483"/>
    <x v="1"/>
    <s v="USD"/>
    <n v="1487224800"/>
    <x v="333"/>
    <n v="1488348000"/>
    <d v="2017-03-01T06:00:00"/>
    <b v="0"/>
    <b v="0"/>
    <s v="food/food trucks"/>
    <n v="41.005742176284812"/>
    <x v="0"/>
    <x v="0"/>
  </r>
  <r>
    <n v="349"/>
    <s v="Navarro and Sons"/>
    <s v="Multi-layered bottom-line frame"/>
    <n v="180800"/>
    <n v="95958"/>
    <n v="53"/>
    <x v="0"/>
    <n v="923"/>
    <x v="1"/>
    <s v="USD"/>
    <n v="1500008400"/>
    <x v="296"/>
    <n v="1502600400"/>
    <d v="2017-08-13T05:00:00"/>
    <b v="0"/>
    <b v="0"/>
    <s v="theater/plays"/>
    <n v="103.96316359696641"/>
    <x v="3"/>
    <x v="3"/>
  </r>
  <r>
    <n v="350"/>
    <s v="Shannon Ltd"/>
    <s v="Pre-emptive neutral capacity"/>
    <n v="100"/>
    <n v="5"/>
    <n v="5"/>
    <x v="0"/>
    <n v="1"/>
    <x v="1"/>
    <s v="USD"/>
    <n v="1432098000"/>
    <x v="334"/>
    <n v="1433653200"/>
    <d v="2015-06-07T05:00:00"/>
    <b v="0"/>
    <b v="1"/>
    <s v="music/jazz"/>
    <n v="5"/>
    <x v="1"/>
    <x v="17"/>
  </r>
  <r>
    <n v="351"/>
    <s v="Young LLC"/>
    <s v="Universal maximized methodology"/>
    <n v="74100"/>
    <n v="94631"/>
    <n v="128"/>
    <x v="1"/>
    <n v="2013"/>
    <x v="1"/>
    <s v="USD"/>
    <n v="1440392400"/>
    <x v="335"/>
    <n v="1441602000"/>
    <d v="2015-09-07T05:00:00"/>
    <b v="0"/>
    <b v="0"/>
    <s v="music/rock"/>
    <n v="47.009935419771487"/>
    <x v="1"/>
    <x v="1"/>
  </r>
  <r>
    <n v="352"/>
    <s v="Adams, Willis and Sanchez"/>
    <s v="Expanded hybrid hardware"/>
    <n v="2800"/>
    <n v="977"/>
    <n v="35"/>
    <x v="0"/>
    <n v="33"/>
    <x v="0"/>
    <s v="CAD"/>
    <n v="1446876000"/>
    <x v="336"/>
    <n v="1447567200"/>
    <d v="2015-11-15T06:00:00"/>
    <b v="0"/>
    <b v="0"/>
    <s v="theater/plays"/>
    <n v="29.606060606060606"/>
    <x v="3"/>
    <x v="3"/>
  </r>
  <r>
    <n v="353"/>
    <s v="Mills-Roy"/>
    <s v="Profit-focused multi-tasking access"/>
    <n v="33600"/>
    <n v="137961"/>
    <n v="411"/>
    <x v="1"/>
    <n v="1703"/>
    <x v="1"/>
    <s v="USD"/>
    <n v="1562302800"/>
    <x v="337"/>
    <n v="1562389200"/>
    <d v="2019-07-06T05:00:00"/>
    <b v="0"/>
    <b v="0"/>
    <s v="theater/plays"/>
    <n v="81.010569583088667"/>
    <x v="3"/>
    <x v="3"/>
  </r>
  <r>
    <n v="354"/>
    <s v="Brown Group"/>
    <s v="Profit-focused transitional capability"/>
    <n v="6100"/>
    <n v="7548"/>
    <n v="124"/>
    <x v="1"/>
    <n v="80"/>
    <x v="3"/>
    <s v="DKK"/>
    <n v="1378184400"/>
    <x v="338"/>
    <n v="1378789200"/>
    <d v="2013-09-10T05:00:00"/>
    <b v="0"/>
    <b v="0"/>
    <s v="film &amp; video/documentary"/>
    <n v="94.35"/>
    <x v="4"/>
    <x v="4"/>
  </r>
  <r>
    <n v="355"/>
    <s v="Burns-Burnett"/>
    <s v="Front-line scalable definition"/>
    <n v="3800"/>
    <n v="2241"/>
    <n v="59"/>
    <x v="2"/>
    <n v="86"/>
    <x v="1"/>
    <s v="USD"/>
    <n v="1485064800"/>
    <x v="339"/>
    <n v="1488520800"/>
    <d v="2017-03-03T06:00:00"/>
    <b v="0"/>
    <b v="0"/>
    <s v="technology/wearables"/>
    <n v="26.058139534883722"/>
    <x v="2"/>
    <x v="8"/>
  </r>
  <r>
    <n v="356"/>
    <s v="Glass, Nunez and Mcdonald"/>
    <s v="Open-source systematic protocol"/>
    <n v="9300"/>
    <n v="3431"/>
    <n v="37"/>
    <x v="0"/>
    <n v="40"/>
    <x v="6"/>
    <s v="EUR"/>
    <n v="1326520800"/>
    <x v="340"/>
    <n v="1327298400"/>
    <d v="2012-01-23T06:00:00"/>
    <b v="0"/>
    <b v="0"/>
    <s v="theater/plays"/>
    <n v="85.775000000000006"/>
    <x v="3"/>
    <x v="3"/>
  </r>
  <r>
    <n v="357"/>
    <s v="Perez, Davis and Wilson"/>
    <s v="Implemented tangible algorithm"/>
    <n v="2300"/>
    <n v="4253"/>
    <n v="185"/>
    <x v="1"/>
    <n v="41"/>
    <x v="1"/>
    <s v="USD"/>
    <n v="1441256400"/>
    <x v="341"/>
    <n v="1443416400"/>
    <d v="2015-09-28T05:00:00"/>
    <b v="0"/>
    <b v="0"/>
    <s v="games/video games"/>
    <n v="103.73170731707317"/>
    <x v="6"/>
    <x v="11"/>
  </r>
  <r>
    <n v="358"/>
    <s v="Diaz-Garcia"/>
    <s v="Profit-focused 3rdgeneration circuit"/>
    <n v="9700"/>
    <n v="1146"/>
    <n v="12"/>
    <x v="0"/>
    <n v="23"/>
    <x v="0"/>
    <s v="CAD"/>
    <n v="1533877200"/>
    <x v="342"/>
    <n v="1534136400"/>
    <d v="2018-08-13T05:00:00"/>
    <b v="1"/>
    <b v="0"/>
    <s v="photography/photography books"/>
    <n v="49.826086956521742"/>
    <x v="7"/>
    <x v="14"/>
  </r>
  <r>
    <n v="359"/>
    <s v="Salazar-Moon"/>
    <s v="Compatible needs-based architecture"/>
    <n v="4000"/>
    <n v="11948"/>
    <n v="299"/>
    <x v="1"/>
    <n v="187"/>
    <x v="1"/>
    <s v="USD"/>
    <n v="1314421200"/>
    <x v="343"/>
    <n v="1315026000"/>
    <d v="2011-09-03T05:00:00"/>
    <b v="0"/>
    <b v="0"/>
    <s v="film &amp; video/animation"/>
    <n v="63.893048128342244"/>
    <x v="4"/>
    <x v="10"/>
  </r>
  <r>
    <n v="360"/>
    <s v="Larsen-Chung"/>
    <s v="Right-sized zero tolerance migration"/>
    <n v="59700"/>
    <n v="135132"/>
    <n v="226"/>
    <x v="1"/>
    <n v="2875"/>
    <x v="4"/>
    <s v="GBP"/>
    <n v="1293861600"/>
    <x v="344"/>
    <n v="1295071200"/>
    <d v="2011-01-15T06:00:00"/>
    <b v="0"/>
    <b v="1"/>
    <s v="theater/plays"/>
    <n v="47.002434782608695"/>
    <x v="3"/>
    <x v="3"/>
  </r>
  <r>
    <n v="361"/>
    <s v="Anderson and Sons"/>
    <s v="Quality-focused reciprocal structure"/>
    <n v="5500"/>
    <n v="9546"/>
    <n v="174"/>
    <x v="1"/>
    <n v="88"/>
    <x v="1"/>
    <s v="USD"/>
    <n v="1507352400"/>
    <x v="345"/>
    <n v="1509426000"/>
    <d v="2017-10-31T05:00:00"/>
    <b v="0"/>
    <b v="0"/>
    <s v="theater/plays"/>
    <n v="108.47727272727273"/>
    <x v="3"/>
    <x v="3"/>
  </r>
  <r>
    <n v="362"/>
    <s v="Lawrence Group"/>
    <s v="Automated actuating conglomeration"/>
    <n v="3700"/>
    <n v="13755"/>
    <n v="372"/>
    <x v="1"/>
    <n v="191"/>
    <x v="1"/>
    <s v="USD"/>
    <n v="1296108000"/>
    <x v="65"/>
    <n v="1299391200"/>
    <d v="2011-03-06T06:00:00"/>
    <b v="0"/>
    <b v="0"/>
    <s v="music/rock"/>
    <n v="72.015706806282722"/>
    <x v="1"/>
    <x v="1"/>
  </r>
  <r>
    <n v="363"/>
    <s v="Gray-Davis"/>
    <s v="Re-contextualized local initiative"/>
    <n v="5200"/>
    <n v="8330"/>
    <n v="160"/>
    <x v="1"/>
    <n v="139"/>
    <x v="1"/>
    <s v="USD"/>
    <n v="1324965600"/>
    <x v="346"/>
    <n v="1325052000"/>
    <d v="2011-12-28T06:00:00"/>
    <b v="0"/>
    <b v="0"/>
    <s v="music/rock"/>
    <n v="59.928057553956833"/>
    <x v="1"/>
    <x v="1"/>
  </r>
  <r>
    <n v="364"/>
    <s v="Ramirez-Myers"/>
    <s v="Switchable intangible definition"/>
    <n v="900"/>
    <n v="14547"/>
    <n v="1616"/>
    <x v="1"/>
    <n v="186"/>
    <x v="1"/>
    <s v="USD"/>
    <n v="1520229600"/>
    <x v="347"/>
    <n v="1522818000"/>
    <d v="2018-04-04T05:00:00"/>
    <b v="0"/>
    <b v="0"/>
    <s v="music/indie rock"/>
    <n v="78.209677419354833"/>
    <x v="1"/>
    <x v="7"/>
  </r>
  <r>
    <n v="365"/>
    <s v="Lucas, Hall and Bonilla"/>
    <s v="Networked bottom-line initiative"/>
    <n v="1600"/>
    <n v="11735"/>
    <n v="733"/>
    <x v="1"/>
    <n v="112"/>
    <x v="2"/>
    <s v="AUD"/>
    <n v="1482991200"/>
    <x v="348"/>
    <n v="1485324000"/>
    <d v="2017-01-25T06:00:00"/>
    <b v="0"/>
    <b v="0"/>
    <s v="theater/plays"/>
    <n v="104.77678571428571"/>
    <x v="3"/>
    <x v="3"/>
  </r>
  <r>
    <n v="366"/>
    <s v="Williams, Perez and Villegas"/>
    <s v="Robust directional system engine"/>
    <n v="1800"/>
    <n v="10658"/>
    <n v="592"/>
    <x v="1"/>
    <n v="101"/>
    <x v="1"/>
    <s v="USD"/>
    <n v="1294034400"/>
    <x v="349"/>
    <n v="1294120800"/>
    <d v="2011-01-04T06:00:00"/>
    <b v="0"/>
    <b v="1"/>
    <s v="theater/plays"/>
    <n v="105.52475247524752"/>
    <x v="3"/>
    <x v="3"/>
  </r>
  <r>
    <n v="367"/>
    <s v="Brooks, Jones and Ingram"/>
    <s v="Triple-buffered explicit methodology"/>
    <n v="9900"/>
    <n v="1870"/>
    <n v="19"/>
    <x v="0"/>
    <n v="75"/>
    <x v="1"/>
    <s v="USD"/>
    <n v="1413608400"/>
    <x v="350"/>
    <n v="1415685600"/>
    <d v="2014-11-11T06:00:00"/>
    <b v="0"/>
    <b v="1"/>
    <s v="theater/plays"/>
    <n v="24.933333333333334"/>
    <x v="3"/>
    <x v="3"/>
  </r>
  <r>
    <n v="368"/>
    <s v="Whitaker, Wallace and Daniels"/>
    <s v="Reactive directional capacity"/>
    <n v="5200"/>
    <n v="14394"/>
    <n v="277"/>
    <x v="1"/>
    <n v="206"/>
    <x v="4"/>
    <s v="GBP"/>
    <n v="1286946000"/>
    <x v="351"/>
    <n v="1288933200"/>
    <d v="2010-11-05T05:00:00"/>
    <b v="0"/>
    <b v="1"/>
    <s v="film &amp; video/documentary"/>
    <n v="69.873786407766985"/>
    <x v="4"/>
    <x v="4"/>
  </r>
  <r>
    <n v="369"/>
    <s v="Smith-Gonzalez"/>
    <s v="Polarized needs-based approach"/>
    <n v="5400"/>
    <n v="14743"/>
    <n v="273"/>
    <x v="1"/>
    <n v="154"/>
    <x v="1"/>
    <s v="USD"/>
    <n v="1359871200"/>
    <x v="352"/>
    <n v="1363237200"/>
    <d v="2013-03-14T05:00:00"/>
    <b v="0"/>
    <b v="1"/>
    <s v="film &amp; video/television"/>
    <n v="95.733766233766232"/>
    <x v="4"/>
    <x v="19"/>
  </r>
  <r>
    <n v="370"/>
    <s v="Skinner PLC"/>
    <s v="Intuitive well-modulated middleware"/>
    <n v="112300"/>
    <n v="178965"/>
    <n v="159"/>
    <x v="1"/>
    <n v="5966"/>
    <x v="1"/>
    <s v="USD"/>
    <n v="1555304400"/>
    <x v="353"/>
    <n v="1555822800"/>
    <d v="2019-04-21T05:00:00"/>
    <b v="0"/>
    <b v="0"/>
    <s v="theater/plays"/>
    <n v="29.997485752598056"/>
    <x v="3"/>
    <x v="3"/>
  </r>
  <r>
    <n v="371"/>
    <s v="Nolan, Smith and Sanchez"/>
    <s v="Multi-channeled logistical matrices"/>
    <n v="189200"/>
    <n v="128410"/>
    <n v="68"/>
    <x v="0"/>
    <n v="2176"/>
    <x v="1"/>
    <s v="USD"/>
    <n v="1423375200"/>
    <x v="354"/>
    <n v="1427778000"/>
    <d v="2015-03-31T05:00:00"/>
    <b v="0"/>
    <b v="0"/>
    <s v="theater/plays"/>
    <n v="59.011948529411768"/>
    <x v="3"/>
    <x v="3"/>
  </r>
  <r>
    <n v="372"/>
    <s v="Green-Carr"/>
    <s v="Pre-emptive bifurcated artificial intelligence"/>
    <n v="900"/>
    <n v="14324"/>
    <n v="1592"/>
    <x v="1"/>
    <n v="169"/>
    <x v="1"/>
    <s v="USD"/>
    <n v="1420696800"/>
    <x v="355"/>
    <n v="1422424800"/>
    <d v="2015-01-28T06:00:00"/>
    <b v="0"/>
    <b v="1"/>
    <s v="film &amp; video/documentary"/>
    <n v="84.757396449704146"/>
    <x v="4"/>
    <x v="4"/>
  </r>
  <r>
    <n v="373"/>
    <s v="Brown-Parker"/>
    <s v="Down-sized coherent toolset"/>
    <n v="22500"/>
    <n v="164291"/>
    <n v="730"/>
    <x v="1"/>
    <n v="2106"/>
    <x v="1"/>
    <s v="USD"/>
    <n v="1502946000"/>
    <x v="356"/>
    <n v="1503637200"/>
    <d v="2017-08-25T05:00:00"/>
    <b v="0"/>
    <b v="0"/>
    <s v="theater/plays"/>
    <n v="78.010921177587846"/>
    <x v="3"/>
    <x v="3"/>
  </r>
  <r>
    <n v="374"/>
    <s v="Marshall Inc"/>
    <s v="Open-source multi-tasking data-warehouse"/>
    <n v="167400"/>
    <n v="22073"/>
    <n v="13"/>
    <x v="0"/>
    <n v="441"/>
    <x v="1"/>
    <s v="USD"/>
    <n v="1547186400"/>
    <x v="357"/>
    <n v="1547618400"/>
    <d v="2019-01-16T06:00:00"/>
    <b v="0"/>
    <b v="1"/>
    <s v="film &amp; video/documentary"/>
    <n v="50.05215419501134"/>
    <x v="4"/>
    <x v="4"/>
  </r>
  <r>
    <n v="375"/>
    <s v="Leblanc-Pineda"/>
    <s v="Future-proofed upward-trending contingency"/>
    <n v="2700"/>
    <n v="1479"/>
    <n v="55"/>
    <x v="0"/>
    <n v="25"/>
    <x v="1"/>
    <s v="USD"/>
    <n v="1444971600"/>
    <x v="358"/>
    <n v="1449900000"/>
    <d v="2015-12-12T06:00:00"/>
    <b v="0"/>
    <b v="0"/>
    <s v="music/indie rock"/>
    <n v="59.16"/>
    <x v="1"/>
    <x v="7"/>
  </r>
  <r>
    <n v="376"/>
    <s v="Perry PLC"/>
    <s v="Mandatory uniform matrix"/>
    <n v="3400"/>
    <n v="12275"/>
    <n v="361"/>
    <x v="1"/>
    <n v="131"/>
    <x v="1"/>
    <s v="USD"/>
    <n v="1404622800"/>
    <x v="359"/>
    <n v="1405141200"/>
    <d v="2014-07-12T05:00:00"/>
    <b v="0"/>
    <b v="0"/>
    <s v="music/rock"/>
    <n v="93.702290076335885"/>
    <x v="1"/>
    <x v="1"/>
  </r>
  <r>
    <n v="377"/>
    <s v="Klein, Stark and Livingston"/>
    <s v="Phased methodical initiative"/>
    <n v="49700"/>
    <n v="5098"/>
    <n v="10"/>
    <x v="0"/>
    <n v="127"/>
    <x v="1"/>
    <s v="USD"/>
    <n v="1571720400"/>
    <x v="12"/>
    <n v="1572933600"/>
    <d v="2019-11-05T06:00:00"/>
    <b v="0"/>
    <b v="0"/>
    <s v="theater/plays"/>
    <n v="40.14173228346457"/>
    <x v="3"/>
    <x v="3"/>
  </r>
  <r>
    <n v="378"/>
    <s v="Fleming-Oliver"/>
    <s v="Managed stable function"/>
    <n v="178200"/>
    <n v="24882"/>
    <n v="14"/>
    <x v="0"/>
    <n v="355"/>
    <x v="1"/>
    <s v="USD"/>
    <n v="1526878800"/>
    <x v="360"/>
    <n v="1530162000"/>
    <d v="2018-06-28T05:00:00"/>
    <b v="0"/>
    <b v="0"/>
    <s v="film &amp; video/documentary"/>
    <n v="70.090140845070422"/>
    <x v="4"/>
    <x v="4"/>
  </r>
  <r>
    <n v="379"/>
    <s v="Reilly, Aguirre and Johnson"/>
    <s v="Realigned clear-thinking migration"/>
    <n v="7200"/>
    <n v="2912"/>
    <n v="40"/>
    <x v="0"/>
    <n v="44"/>
    <x v="4"/>
    <s v="GBP"/>
    <n v="1319691600"/>
    <x v="361"/>
    <n v="1320904800"/>
    <d v="2011-11-10T06:00:00"/>
    <b v="0"/>
    <b v="0"/>
    <s v="theater/plays"/>
    <n v="66.181818181818187"/>
    <x v="3"/>
    <x v="3"/>
  </r>
  <r>
    <n v="380"/>
    <s v="Davidson, Wilcox and Lewis"/>
    <s v="Optional clear-thinking process improvement"/>
    <n v="2500"/>
    <n v="4008"/>
    <n v="160"/>
    <x v="1"/>
    <n v="84"/>
    <x v="1"/>
    <s v="USD"/>
    <n v="1371963600"/>
    <x v="362"/>
    <n v="1372395600"/>
    <d v="2013-06-28T05:00:00"/>
    <b v="0"/>
    <b v="0"/>
    <s v="theater/plays"/>
    <n v="47.714285714285715"/>
    <x v="3"/>
    <x v="3"/>
  </r>
  <r>
    <n v="381"/>
    <s v="Michael, Anderson and Vincent"/>
    <s v="Cross-group global moratorium"/>
    <n v="5300"/>
    <n v="9749"/>
    <n v="184"/>
    <x v="1"/>
    <n v="155"/>
    <x v="1"/>
    <s v="USD"/>
    <n v="1433739600"/>
    <x v="363"/>
    <n v="1437714000"/>
    <d v="2015-07-24T05:00:00"/>
    <b v="0"/>
    <b v="0"/>
    <s v="theater/plays"/>
    <n v="62.896774193548389"/>
    <x v="3"/>
    <x v="3"/>
  </r>
  <r>
    <n v="382"/>
    <s v="King Ltd"/>
    <s v="Visionary systemic process improvement"/>
    <n v="9100"/>
    <n v="5803"/>
    <n v="64"/>
    <x v="0"/>
    <n v="67"/>
    <x v="1"/>
    <s v="USD"/>
    <n v="1508130000"/>
    <x v="364"/>
    <n v="1509771600"/>
    <d v="2017-11-04T05:00:00"/>
    <b v="0"/>
    <b v="0"/>
    <s v="photography/photography books"/>
    <n v="86.611940298507463"/>
    <x v="7"/>
    <x v="14"/>
  </r>
  <r>
    <n v="383"/>
    <s v="Baker Ltd"/>
    <s v="Progressive intangible flexibility"/>
    <n v="6300"/>
    <n v="14199"/>
    <n v="225"/>
    <x v="1"/>
    <n v="189"/>
    <x v="1"/>
    <s v="USD"/>
    <n v="1550037600"/>
    <x v="210"/>
    <n v="1550556000"/>
    <d v="2019-02-19T06:00:00"/>
    <b v="0"/>
    <b v="1"/>
    <s v="food/food trucks"/>
    <n v="75.126984126984127"/>
    <x v="0"/>
    <x v="0"/>
  </r>
  <r>
    <n v="384"/>
    <s v="Baker, Collins and Smith"/>
    <s v="Reactive real-time software"/>
    <n v="114400"/>
    <n v="196779"/>
    <n v="172"/>
    <x v="1"/>
    <n v="4799"/>
    <x v="1"/>
    <s v="USD"/>
    <n v="1486706400"/>
    <x v="365"/>
    <n v="1489039200"/>
    <d v="2017-03-09T06:00:00"/>
    <b v="1"/>
    <b v="1"/>
    <s v="film &amp; video/documentary"/>
    <n v="41.004167534903104"/>
    <x v="4"/>
    <x v="4"/>
  </r>
  <r>
    <n v="385"/>
    <s v="Warren-Harrison"/>
    <s v="Programmable incremental knowledge user"/>
    <n v="38900"/>
    <n v="56859"/>
    <n v="146"/>
    <x v="1"/>
    <n v="1137"/>
    <x v="1"/>
    <s v="USD"/>
    <n v="1553835600"/>
    <x v="366"/>
    <n v="1556600400"/>
    <d v="2019-04-30T05:00:00"/>
    <b v="0"/>
    <b v="0"/>
    <s v="publishing/nonfiction"/>
    <n v="50.007915567282325"/>
    <x v="5"/>
    <x v="9"/>
  </r>
  <r>
    <n v="386"/>
    <s v="Gardner Group"/>
    <s v="Progressive 5thgeneration customer loyalty"/>
    <n v="135500"/>
    <n v="103554"/>
    <n v="76"/>
    <x v="0"/>
    <n v="1068"/>
    <x v="1"/>
    <s v="USD"/>
    <n v="1277528400"/>
    <x v="367"/>
    <n v="1278565200"/>
    <d v="2010-07-08T05:00:00"/>
    <b v="0"/>
    <b v="0"/>
    <s v="theater/plays"/>
    <n v="96.960674157303373"/>
    <x v="3"/>
    <x v="3"/>
  </r>
  <r>
    <n v="387"/>
    <s v="Flores-Lambert"/>
    <s v="Triple-buffered logistical frame"/>
    <n v="109000"/>
    <n v="42795"/>
    <n v="39"/>
    <x v="0"/>
    <n v="424"/>
    <x v="1"/>
    <s v="USD"/>
    <n v="1339477200"/>
    <x v="368"/>
    <n v="1339909200"/>
    <d v="2012-06-17T05:00:00"/>
    <b v="0"/>
    <b v="0"/>
    <s v="technology/wearables"/>
    <n v="100.93160377358491"/>
    <x v="2"/>
    <x v="8"/>
  </r>
  <r>
    <n v="388"/>
    <s v="Cruz Ltd"/>
    <s v="Exclusive dynamic adapter"/>
    <n v="114800"/>
    <n v="12938"/>
    <n v="11"/>
    <x v="3"/>
    <n v="145"/>
    <x v="5"/>
    <s v="CHF"/>
    <n v="1325656800"/>
    <x v="369"/>
    <n v="1325829600"/>
    <d v="2012-01-06T06:00:00"/>
    <b v="0"/>
    <b v="0"/>
    <s v="music/indie rock"/>
    <n v="89.227586206896547"/>
    <x v="1"/>
    <x v="7"/>
  </r>
  <r>
    <n v="389"/>
    <s v="Knox-Garner"/>
    <s v="Automated systemic hierarchy"/>
    <n v="83000"/>
    <n v="101352"/>
    <n v="122"/>
    <x v="1"/>
    <n v="1152"/>
    <x v="1"/>
    <s v="USD"/>
    <n v="1288242000"/>
    <x v="370"/>
    <n v="1290578400"/>
    <d v="2010-11-24T06:00:00"/>
    <b v="0"/>
    <b v="0"/>
    <s v="theater/plays"/>
    <n v="87.979166666666671"/>
    <x v="3"/>
    <x v="3"/>
  </r>
  <r>
    <n v="390"/>
    <s v="Davis-Allen"/>
    <s v="Digitized eco-centric core"/>
    <n v="2400"/>
    <n v="4477"/>
    <n v="187"/>
    <x v="1"/>
    <n v="50"/>
    <x v="1"/>
    <s v="USD"/>
    <n v="1379048400"/>
    <x v="371"/>
    <n v="1380344400"/>
    <d v="2013-09-28T05:00:00"/>
    <b v="0"/>
    <b v="0"/>
    <s v="photography/photography books"/>
    <n v="89.54"/>
    <x v="7"/>
    <x v="14"/>
  </r>
  <r>
    <n v="391"/>
    <s v="Miller-Patel"/>
    <s v="Mandatory uniform strategy"/>
    <n v="60400"/>
    <n v="4393"/>
    <n v="7"/>
    <x v="0"/>
    <n v="151"/>
    <x v="1"/>
    <s v="USD"/>
    <n v="1389679200"/>
    <x v="287"/>
    <n v="1389852000"/>
    <d v="2014-01-16T06:00:00"/>
    <b v="0"/>
    <b v="0"/>
    <s v="publishing/nonfiction"/>
    <n v="29.09271523178808"/>
    <x v="5"/>
    <x v="9"/>
  </r>
  <r>
    <n v="392"/>
    <s v="Hernandez-Grimes"/>
    <s v="Profit-focused zero administration forecast"/>
    <n v="102900"/>
    <n v="67546"/>
    <n v="66"/>
    <x v="0"/>
    <n v="1608"/>
    <x v="1"/>
    <s v="USD"/>
    <n v="1294293600"/>
    <x v="372"/>
    <n v="1294466400"/>
    <d v="2011-01-08T06:00:00"/>
    <b v="0"/>
    <b v="0"/>
    <s v="technology/wearables"/>
    <n v="42.006218905472636"/>
    <x v="2"/>
    <x v="8"/>
  </r>
  <r>
    <n v="393"/>
    <s v="Owens, Hall and Gonzalez"/>
    <s v="De-engineered static orchestration"/>
    <n v="62800"/>
    <n v="143788"/>
    <n v="229"/>
    <x v="1"/>
    <n v="3059"/>
    <x v="0"/>
    <s v="CAD"/>
    <n v="1500267600"/>
    <x v="373"/>
    <n v="1500354000"/>
    <d v="2017-07-18T05:00:00"/>
    <b v="0"/>
    <b v="0"/>
    <s v="music/jazz"/>
    <n v="47.004903563255965"/>
    <x v="1"/>
    <x v="17"/>
  </r>
  <r>
    <n v="394"/>
    <s v="Noble-Bailey"/>
    <s v="Customizable dynamic info-mediaries"/>
    <n v="800"/>
    <n v="3755"/>
    <n v="469"/>
    <x v="1"/>
    <n v="34"/>
    <x v="1"/>
    <s v="USD"/>
    <n v="1375074000"/>
    <x v="374"/>
    <n v="1375938000"/>
    <d v="2013-08-08T05:00:00"/>
    <b v="0"/>
    <b v="1"/>
    <s v="film &amp; video/documentary"/>
    <n v="110.44117647058823"/>
    <x v="4"/>
    <x v="4"/>
  </r>
  <r>
    <n v="395"/>
    <s v="Taylor PLC"/>
    <s v="Enhanced incremental budgetary management"/>
    <n v="7100"/>
    <n v="9238"/>
    <n v="130"/>
    <x v="1"/>
    <n v="220"/>
    <x v="1"/>
    <s v="USD"/>
    <n v="1323324000"/>
    <x v="375"/>
    <n v="1323410400"/>
    <d v="2011-12-09T06:00:00"/>
    <b v="1"/>
    <b v="0"/>
    <s v="theater/plays"/>
    <n v="41.990909090909092"/>
    <x v="3"/>
    <x v="3"/>
  </r>
  <r>
    <n v="396"/>
    <s v="Holmes PLC"/>
    <s v="Digitized local info-mediaries"/>
    <n v="46100"/>
    <n v="77012"/>
    <n v="167"/>
    <x v="1"/>
    <n v="1604"/>
    <x v="2"/>
    <s v="AUD"/>
    <n v="1538715600"/>
    <x v="376"/>
    <n v="1539406800"/>
    <d v="2018-10-13T05:00:00"/>
    <b v="0"/>
    <b v="0"/>
    <s v="film &amp; video/drama"/>
    <n v="48.012468827930178"/>
    <x v="4"/>
    <x v="6"/>
  </r>
  <r>
    <n v="397"/>
    <s v="Jones-Martin"/>
    <s v="Virtual systematic monitoring"/>
    <n v="8100"/>
    <n v="14083"/>
    <n v="174"/>
    <x v="1"/>
    <n v="454"/>
    <x v="1"/>
    <s v="USD"/>
    <n v="1369285200"/>
    <x v="377"/>
    <n v="1369803600"/>
    <d v="2013-05-29T05:00:00"/>
    <b v="0"/>
    <b v="0"/>
    <s v="music/rock"/>
    <n v="31.019823788546255"/>
    <x v="1"/>
    <x v="1"/>
  </r>
  <r>
    <n v="398"/>
    <s v="Myers LLC"/>
    <s v="Reactive bottom-line open architecture"/>
    <n v="1700"/>
    <n v="12202"/>
    <n v="718"/>
    <x v="1"/>
    <n v="123"/>
    <x v="6"/>
    <s v="EUR"/>
    <n v="1525755600"/>
    <x v="378"/>
    <n v="1525928400"/>
    <d v="2018-05-10T05:00:00"/>
    <b v="0"/>
    <b v="1"/>
    <s v="film &amp; video/animation"/>
    <n v="99.203252032520325"/>
    <x v="4"/>
    <x v="10"/>
  </r>
  <r>
    <n v="399"/>
    <s v="Acosta, Mullins and Morris"/>
    <s v="Pre-emptive interactive model"/>
    <n v="97300"/>
    <n v="62127"/>
    <n v="64"/>
    <x v="0"/>
    <n v="941"/>
    <x v="1"/>
    <s v="USD"/>
    <n v="1296626400"/>
    <x v="379"/>
    <n v="1297231200"/>
    <d v="2011-02-09T06:00:00"/>
    <b v="0"/>
    <b v="0"/>
    <s v="music/indie rock"/>
    <n v="66.022316684378325"/>
    <x v="1"/>
    <x v="7"/>
  </r>
  <r>
    <n v="400"/>
    <s v="Bell PLC"/>
    <s v="Ergonomic eco-centric open architecture"/>
    <n v="100"/>
    <n v="2"/>
    <n v="2"/>
    <x v="0"/>
    <n v="1"/>
    <x v="1"/>
    <s v="USD"/>
    <n v="1376629200"/>
    <x v="380"/>
    <n v="1378530000"/>
    <d v="2013-09-07T05:00:00"/>
    <b v="0"/>
    <b v="1"/>
    <s v="photography/photography books"/>
    <n v="2"/>
    <x v="7"/>
    <x v="14"/>
  </r>
  <r>
    <n v="401"/>
    <s v="Smith-Schmidt"/>
    <s v="Inverse radical hierarchy"/>
    <n v="900"/>
    <n v="13772"/>
    <n v="1530"/>
    <x v="1"/>
    <n v="299"/>
    <x v="1"/>
    <s v="USD"/>
    <n v="1572152400"/>
    <x v="381"/>
    <n v="1572152400"/>
    <d v="2019-10-27T05:00:00"/>
    <b v="0"/>
    <b v="0"/>
    <s v="theater/plays"/>
    <n v="46.060200668896321"/>
    <x v="3"/>
    <x v="3"/>
  </r>
  <r>
    <n v="402"/>
    <s v="Ruiz, Richardson and Cole"/>
    <s v="Team-oriented static interface"/>
    <n v="7300"/>
    <n v="2946"/>
    <n v="40"/>
    <x v="0"/>
    <n v="40"/>
    <x v="1"/>
    <s v="USD"/>
    <n v="1325829600"/>
    <x v="382"/>
    <n v="1329890400"/>
    <d v="2012-02-22T06:00:00"/>
    <b v="0"/>
    <b v="1"/>
    <s v="film &amp; video/shorts"/>
    <n v="73.650000000000006"/>
    <x v="4"/>
    <x v="12"/>
  </r>
  <r>
    <n v="403"/>
    <s v="Leonard-Mcclain"/>
    <s v="Virtual foreground throughput"/>
    <n v="195800"/>
    <n v="168820"/>
    <n v="86"/>
    <x v="0"/>
    <n v="3015"/>
    <x v="0"/>
    <s v="CAD"/>
    <n v="1273640400"/>
    <x v="125"/>
    <n v="1276750800"/>
    <d v="2010-06-17T05:00:00"/>
    <b v="0"/>
    <b v="1"/>
    <s v="theater/plays"/>
    <n v="55.99336650082919"/>
    <x v="3"/>
    <x v="3"/>
  </r>
  <r>
    <n v="404"/>
    <s v="Bailey-Boyer"/>
    <s v="Visionary exuding Internet solution"/>
    <n v="48900"/>
    <n v="154321"/>
    <n v="316"/>
    <x v="1"/>
    <n v="2237"/>
    <x v="1"/>
    <s v="USD"/>
    <n v="1510639200"/>
    <x v="383"/>
    <n v="1510898400"/>
    <d v="2017-11-17T06:00:00"/>
    <b v="0"/>
    <b v="0"/>
    <s v="theater/plays"/>
    <n v="68.985695127402778"/>
    <x v="3"/>
    <x v="3"/>
  </r>
  <r>
    <n v="405"/>
    <s v="Lee LLC"/>
    <s v="Synchronized secondary analyzer"/>
    <n v="29600"/>
    <n v="26527"/>
    <n v="90"/>
    <x v="0"/>
    <n v="435"/>
    <x v="1"/>
    <s v="USD"/>
    <n v="1528088400"/>
    <x v="384"/>
    <n v="1532408400"/>
    <d v="2018-07-24T05:00:00"/>
    <b v="0"/>
    <b v="0"/>
    <s v="theater/plays"/>
    <n v="60.981609195402299"/>
    <x v="3"/>
    <x v="3"/>
  </r>
  <r>
    <n v="406"/>
    <s v="Lyons Inc"/>
    <s v="Balanced attitude-oriented parallelism"/>
    <n v="39300"/>
    <n v="71583"/>
    <n v="182"/>
    <x v="1"/>
    <n v="645"/>
    <x v="1"/>
    <s v="USD"/>
    <n v="1359525600"/>
    <x v="385"/>
    <n v="1360562400"/>
    <d v="2013-02-11T06:00:00"/>
    <b v="1"/>
    <b v="0"/>
    <s v="film &amp; video/documentary"/>
    <n v="110.98139534883721"/>
    <x v="4"/>
    <x v="4"/>
  </r>
  <r>
    <n v="407"/>
    <s v="Herrera-Wilson"/>
    <s v="Organized bandwidth-monitored core"/>
    <n v="3400"/>
    <n v="12100"/>
    <n v="356"/>
    <x v="1"/>
    <n v="484"/>
    <x v="3"/>
    <s v="DKK"/>
    <n v="1570942800"/>
    <x v="386"/>
    <n v="1571547600"/>
    <d v="2019-10-20T05:00:00"/>
    <b v="0"/>
    <b v="0"/>
    <s v="theater/plays"/>
    <n v="25"/>
    <x v="3"/>
    <x v="3"/>
  </r>
  <r>
    <n v="408"/>
    <s v="Mahoney, Adams and Lucas"/>
    <s v="Cloned leadingedge utilization"/>
    <n v="9200"/>
    <n v="12129"/>
    <n v="132"/>
    <x v="1"/>
    <n v="154"/>
    <x v="0"/>
    <s v="CAD"/>
    <n v="1466398800"/>
    <x v="387"/>
    <n v="1468126800"/>
    <d v="2016-07-10T05:00:00"/>
    <b v="0"/>
    <b v="0"/>
    <s v="film &amp; video/documentary"/>
    <n v="78.759740259740255"/>
    <x v="4"/>
    <x v="4"/>
  </r>
  <r>
    <n v="409"/>
    <s v="Stewart LLC"/>
    <s v="Secured asymmetric projection"/>
    <n v="135600"/>
    <n v="62804"/>
    <n v="46"/>
    <x v="0"/>
    <n v="714"/>
    <x v="1"/>
    <s v="USD"/>
    <n v="1492491600"/>
    <x v="388"/>
    <n v="1492837200"/>
    <d v="2017-04-22T05:00:00"/>
    <b v="0"/>
    <b v="0"/>
    <s v="music/rock"/>
    <n v="87.960784313725483"/>
    <x v="1"/>
    <x v="1"/>
  </r>
  <r>
    <n v="410"/>
    <s v="Mcmillan Group"/>
    <s v="Advanced cohesive Graphic Interface"/>
    <n v="153700"/>
    <n v="55536"/>
    <n v="36"/>
    <x v="2"/>
    <n v="1111"/>
    <x v="1"/>
    <s v="USD"/>
    <n v="1430197200"/>
    <x v="277"/>
    <n v="1430197200"/>
    <d v="2015-04-28T05:00:00"/>
    <b v="0"/>
    <b v="0"/>
    <s v="games/mobile games"/>
    <n v="49.987398739873989"/>
    <x v="6"/>
    <x v="20"/>
  </r>
  <r>
    <n v="411"/>
    <s v="Beck, Thompson and Martinez"/>
    <s v="Down-sized maximized function"/>
    <n v="7800"/>
    <n v="8161"/>
    <n v="105"/>
    <x v="1"/>
    <n v="82"/>
    <x v="1"/>
    <s v="USD"/>
    <n v="1496034000"/>
    <x v="389"/>
    <n v="1496206800"/>
    <d v="2017-05-31T05:00:00"/>
    <b v="0"/>
    <b v="0"/>
    <s v="theater/plays"/>
    <n v="99.524390243902445"/>
    <x v="3"/>
    <x v="3"/>
  </r>
  <r>
    <n v="412"/>
    <s v="Rodriguez-Scott"/>
    <s v="Realigned zero tolerance software"/>
    <n v="2100"/>
    <n v="14046"/>
    <n v="669"/>
    <x v="1"/>
    <n v="134"/>
    <x v="1"/>
    <s v="USD"/>
    <n v="1388728800"/>
    <x v="390"/>
    <n v="1389592800"/>
    <d v="2014-01-13T06:00:00"/>
    <b v="0"/>
    <b v="0"/>
    <s v="publishing/fiction"/>
    <n v="104.82089552238806"/>
    <x v="5"/>
    <x v="13"/>
  </r>
  <r>
    <n v="413"/>
    <s v="Rush-Bowers"/>
    <s v="Persevering analyzing extranet"/>
    <n v="189500"/>
    <n v="117628"/>
    <n v="62"/>
    <x v="2"/>
    <n v="1089"/>
    <x v="1"/>
    <s v="USD"/>
    <n v="1543298400"/>
    <x v="391"/>
    <n v="1545631200"/>
    <d v="2018-12-24T06:00:00"/>
    <b v="0"/>
    <b v="0"/>
    <s v="film &amp; video/animation"/>
    <n v="108.01469237832875"/>
    <x v="4"/>
    <x v="10"/>
  </r>
  <r>
    <n v="414"/>
    <s v="Davis and Sons"/>
    <s v="Innovative human-resource migration"/>
    <n v="188200"/>
    <n v="159405"/>
    <n v="85"/>
    <x v="0"/>
    <n v="5497"/>
    <x v="1"/>
    <s v="USD"/>
    <n v="1271739600"/>
    <x v="392"/>
    <n v="1272430800"/>
    <d v="2010-04-28T05:00:00"/>
    <b v="0"/>
    <b v="1"/>
    <s v="food/food trucks"/>
    <n v="28.998544660724033"/>
    <x v="0"/>
    <x v="0"/>
  </r>
  <r>
    <n v="415"/>
    <s v="Anderson-Pham"/>
    <s v="Intuitive needs-based monitoring"/>
    <n v="113500"/>
    <n v="12552"/>
    <n v="11"/>
    <x v="0"/>
    <n v="418"/>
    <x v="1"/>
    <s v="USD"/>
    <n v="1326434400"/>
    <x v="393"/>
    <n v="1327903200"/>
    <d v="2012-01-30T06:00:00"/>
    <b v="0"/>
    <b v="0"/>
    <s v="theater/plays"/>
    <n v="30.028708133971293"/>
    <x v="3"/>
    <x v="3"/>
  </r>
  <r>
    <n v="416"/>
    <s v="Stewart-Coleman"/>
    <s v="Customer-focused disintermediate toolset"/>
    <n v="134600"/>
    <n v="59007"/>
    <n v="44"/>
    <x v="0"/>
    <n v="1439"/>
    <x v="1"/>
    <s v="USD"/>
    <n v="1295244000"/>
    <x v="394"/>
    <n v="1296021600"/>
    <d v="2011-01-26T06:00:00"/>
    <b v="0"/>
    <b v="1"/>
    <s v="film &amp; video/documentary"/>
    <n v="41.005559416261292"/>
    <x v="4"/>
    <x v="4"/>
  </r>
  <r>
    <n v="417"/>
    <s v="Bradshaw, Smith and Ryan"/>
    <s v="Upgradable 24/7 emulation"/>
    <n v="1700"/>
    <n v="943"/>
    <n v="55"/>
    <x v="0"/>
    <n v="15"/>
    <x v="1"/>
    <s v="USD"/>
    <n v="1541221200"/>
    <x v="395"/>
    <n v="1543298400"/>
    <d v="2018-11-27T06:00:00"/>
    <b v="0"/>
    <b v="0"/>
    <s v="theater/plays"/>
    <n v="62.866666666666667"/>
    <x v="3"/>
    <x v="3"/>
  </r>
  <r>
    <n v="418"/>
    <s v="Jackson PLC"/>
    <s v="Quality-focused client-server core"/>
    <n v="163700"/>
    <n v="93963"/>
    <n v="57"/>
    <x v="0"/>
    <n v="1999"/>
    <x v="0"/>
    <s v="CAD"/>
    <n v="1336280400"/>
    <x v="396"/>
    <n v="1336366800"/>
    <d v="2012-05-07T05:00:00"/>
    <b v="0"/>
    <b v="0"/>
    <s v="film &amp; video/documentary"/>
    <n v="47.005002501250623"/>
    <x v="4"/>
    <x v="4"/>
  </r>
  <r>
    <n v="419"/>
    <s v="Ware-Arias"/>
    <s v="Upgradable maximized protocol"/>
    <n v="113800"/>
    <n v="140469"/>
    <n v="123"/>
    <x v="1"/>
    <n v="5203"/>
    <x v="1"/>
    <s v="USD"/>
    <n v="1324533600"/>
    <x v="397"/>
    <n v="1325052000"/>
    <d v="2011-12-28T06:00:00"/>
    <b v="0"/>
    <b v="0"/>
    <s v="technology/web"/>
    <n v="26.997693638285604"/>
    <x v="2"/>
    <x v="2"/>
  </r>
  <r>
    <n v="420"/>
    <s v="Blair, Reyes and Woods"/>
    <s v="Cross-platform interactive synergy"/>
    <n v="5000"/>
    <n v="6423"/>
    <n v="128"/>
    <x v="1"/>
    <n v="94"/>
    <x v="1"/>
    <s v="USD"/>
    <n v="1498366800"/>
    <x v="398"/>
    <n v="1499576400"/>
    <d v="2017-07-09T05:00:00"/>
    <b v="0"/>
    <b v="0"/>
    <s v="theater/plays"/>
    <n v="68.329787234042556"/>
    <x v="3"/>
    <x v="3"/>
  </r>
  <r>
    <n v="421"/>
    <s v="Thomas-Lopez"/>
    <s v="User-centric fault-tolerant archive"/>
    <n v="9400"/>
    <n v="6015"/>
    <n v="64"/>
    <x v="0"/>
    <n v="118"/>
    <x v="1"/>
    <s v="USD"/>
    <n v="1498712400"/>
    <x v="399"/>
    <n v="1501304400"/>
    <d v="2017-07-29T05:00:00"/>
    <b v="0"/>
    <b v="1"/>
    <s v="technology/wearables"/>
    <n v="50.974576271186443"/>
    <x v="2"/>
    <x v="8"/>
  </r>
  <r>
    <n v="422"/>
    <s v="Brown, Davies and Pacheco"/>
    <s v="Reverse-engineered regional knowledge user"/>
    <n v="8700"/>
    <n v="11075"/>
    <n v="127"/>
    <x v="1"/>
    <n v="205"/>
    <x v="1"/>
    <s v="USD"/>
    <n v="1271480400"/>
    <x v="400"/>
    <n v="1273208400"/>
    <d v="2010-05-07T05:00:00"/>
    <b v="0"/>
    <b v="1"/>
    <s v="theater/plays"/>
    <n v="54.024390243902438"/>
    <x v="3"/>
    <x v="3"/>
  </r>
  <r>
    <n v="423"/>
    <s v="Jones-Riddle"/>
    <s v="Self-enabling real-time definition"/>
    <n v="147800"/>
    <n v="15723"/>
    <n v="11"/>
    <x v="0"/>
    <n v="162"/>
    <x v="1"/>
    <s v="USD"/>
    <n v="1316667600"/>
    <x v="116"/>
    <n v="1316840400"/>
    <d v="2011-09-24T05:00:00"/>
    <b v="0"/>
    <b v="1"/>
    <s v="food/food trucks"/>
    <n v="97.055555555555557"/>
    <x v="0"/>
    <x v="0"/>
  </r>
  <r>
    <n v="424"/>
    <s v="Schmidt-Gomez"/>
    <s v="User-centric impactful projection"/>
    <n v="5100"/>
    <n v="2064"/>
    <n v="40"/>
    <x v="0"/>
    <n v="83"/>
    <x v="1"/>
    <s v="USD"/>
    <n v="1524027600"/>
    <x v="401"/>
    <n v="1524546000"/>
    <d v="2018-04-24T05:00:00"/>
    <b v="0"/>
    <b v="0"/>
    <s v="music/indie rock"/>
    <n v="24.867469879518072"/>
    <x v="1"/>
    <x v="7"/>
  </r>
  <r>
    <n v="425"/>
    <s v="Sullivan, Davis and Booth"/>
    <s v="Vision-oriented actuating hardware"/>
    <n v="2700"/>
    <n v="7767"/>
    <n v="288"/>
    <x v="1"/>
    <n v="92"/>
    <x v="1"/>
    <s v="USD"/>
    <n v="1438059600"/>
    <x v="402"/>
    <n v="1438578000"/>
    <d v="2015-08-03T05:00:00"/>
    <b v="0"/>
    <b v="0"/>
    <s v="photography/photography books"/>
    <n v="84.423913043478265"/>
    <x v="7"/>
    <x v="14"/>
  </r>
  <r>
    <n v="426"/>
    <s v="Edwards-Kane"/>
    <s v="Virtual leadingedge framework"/>
    <n v="1800"/>
    <n v="10313"/>
    <n v="573"/>
    <x v="1"/>
    <n v="219"/>
    <x v="1"/>
    <s v="USD"/>
    <n v="1361944800"/>
    <x v="403"/>
    <n v="1362549600"/>
    <d v="2013-03-06T06:00:00"/>
    <b v="0"/>
    <b v="0"/>
    <s v="theater/plays"/>
    <n v="47.091324200913242"/>
    <x v="3"/>
    <x v="3"/>
  </r>
  <r>
    <n v="427"/>
    <s v="Hicks, Wall and Webb"/>
    <s v="Managed discrete framework"/>
    <n v="174500"/>
    <n v="197018"/>
    <n v="113"/>
    <x v="1"/>
    <n v="2526"/>
    <x v="1"/>
    <s v="USD"/>
    <n v="1410584400"/>
    <x v="404"/>
    <n v="1413349200"/>
    <d v="2014-10-15T05:00:00"/>
    <b v="0"/>
    <b v="1"/>
    <s v="theater/plays"/>
    <n v="77.996041171813147"/>
    <x v="3"/>
    <x v="3"/>
  </r>
  <r>
    <n v="428"/>
    <s v="Mayer-Richmond"/>
    <s v="Progressive zero-defect capability"/>
    <n v="101400"/>
    <n v="47037"/>
    <n v="46"/>
    <x v="0"/>
    <n v="747"/>
    <x v="1"/>
    <s v="USD"/>
    <n v="1297404000"/>
    <x v="405"/>
    <n v="1298008800"/>
    <d v="2011-02-18T06:00:00"/>
    <b v="0"/>
    <b v="0"/>
    <s v="film &amp; video/animation"/>
    <n v="62.967871485943775"/>
    <x v="4"/>
    <x v="10"/>
  </r>
  <r>
    <n v="429"/>
    <s v="Robles Ltd"/>
    <s v="Right-sized demand-driven adapter"/>
    <n v="191000"/>
    <n v="173191"/>
    <n v="91"/>
    <x v="3"/>
    <n v="2138"/>
    <x v="1"/>
    <s v="USD"/>
    <n v="1392012000"/>
    <x v="406"/>
    <n v="1394427600"/>
    <d v="2014-03-10T05:00:00"/>
    <b v="0"/>
    <b v="1"/>
    <s v="photography/photography books"/>
    <n v="81.006080449017773"/>
    <x v="7"/>
    <x v="14"/>
  </r>
  <r>
    <n v="430"/>
    <s v="Cochran Ltd"/>
    <s v="Re-engineered attitude-oriented frame"/>
    <n v="8100"/>
    <n v="5487"/>
    <n v="68"/>
    <x v="0"/>
    <n v="84"/>
    <x v="1"/>
    <s v="USD"/>
    <n v="1569733200"/>
    <x v="407"/>
    <n v="1572670800"/>
    <d v="2019-11-02T05:00:00"/>
    <b v="0"/>
    <b v="0"/>
    <s v="theater/plays"/>
    <n v="65.321428571428569"/>
    <x v="3"/>
    <x v="3"/>
  </r>
  <r>
    <n v="431"/>
    <s v="Rosales LLC"/>
    <s v="Compatible multimedia utilization"/>
    <n v="5100"/>
    <n v="9817"/>
    <n v="192"/>
    <x v="1"/>
    <n v="94"/>
    <x v="1"/>
    <s v="USD"/>
    <n v="1529643600"/>
    <x v="408"/>
    <n v="1531112400"/>
    <d v="2018-07-09T05:00:00"/>
    <b v="1"/>
    <b v="0"/>
    <s v="theater/plays"/>
    <n v="104.43617021276596"/>
    <x v="3"/>
    <x v="3"/>
  </r>
  <r>
    <n v="432"/>
    <s v="Harper-Bryan"/>
    <s v="Re-contextualized dedicated hardware"/>
    <n v="7700"/>
    <n v="6369"/>
    <n v="83"/>
    <x v="0"/>
    <n v="91"/>
    <x v="1"/>
    <s v="USD"/>
    <n v="1399006800"/>
    <x v="409"/>
    <n v="1400734800"/>
    <d v="2014-05-22T05:00:00"/>
    <b v="0"/>
    <b v="0"/>
    <s v="theater/plays"/>
    <n v="69.989010989010993"/>
    <x v="3"/>
    <x v="3"/>
  </r>
  <r>
    <n v="433"/>
    <s v="Potter, Harper and Everett"/>
    <s v="Decentralized composite paradigm"/>
    <n v="121400"/>
    <n v="65755"/>
    <n v="54"/>
    <x v="0"/>
    <n v="792"/>
    <x v="1"/>
    <s v="USD"/>
    <n v="1385359200"/>
    <x v="410"/>
    <n v="1386741600"/>
    <d v="2013-12-11T06:00:00"/>
    <b v="0"/>
    <b v="1"/>
    <s v="film &amp; video/documentary"/>
    <n v="83.023989898989896"/>
    <x v="4"/>
    <x v="4"/>
  </r>
  <r>
    <n v="434"/>
    <s v="Floyd-Sims"/>
    <s v="Cloned transitional hierarchy"/>
    <n v="5400"/>
    <n v="903"/>
    <n v="17"/>
    <x v="3"/>
    <n v="10"/>
    <x v="0"/>
    <s v="CAD"/>
    <n v="1480572000"/>
    <x v="411"/>
    <n v="1481781600"/>
    <d v="2016-12-15T06:00:00"/>
    <b v="1"/>
    <b v="0"/>
    <s v="theater/plays"/>
    <n v="90.3"/>
    <x v="3"/>
    <x v="3"/>
  </r>
  <r>
    <n v="435"/>
    <s v="Spence, Jackson and Kelly"/>
    <s v="Advanced discrete leverage"/>
    <n v="152400"/>
    <n v="178120"/>
    <n v="117"/>
    <x v="1"/>
    <n v="1713"/>
    <x v="6"/>
    <s v="EUR"/>
    <n v="1418623200"/>
    <x v="412"/>
    <n v="1419660000"/>
    <d v="2014-12-27T06:00:00"/>
    <b v="0"/>
    <b v="1"/>
    <s v="theater/plays"/>
    <n v="103.98131932282546"/>
    <x v="3"/>
    <x v="3"/>
  </r>
  <r>
    <n v="436"/>
    <s v="King-Nguyen"/>
    <s v="Open-source incremental throughput"/>
    <n v="1300"/>
    <n v="13678"/>
    <n v="1052"/>
    <x v="1"/>
    <n v="249"/>
    <x v="1"/>
    <s v="USD"/>
    <n v="1555736400"/>
    <x v="413"/>
    <n v="1555822800"/>
    <d v="2019-04-21T05:00:00"/>
    <b v="0"/>
    <b v="0"/>
    <s v="music/jazz"/>
    <n v="54.931726907630519"/>
    <x v="1"/>
    <x v="17"/>
  </r>
  <r>
    <n v="437"/>
    <s v="Hansen Group"/>
    <s v="Centralized regional interface"/>
    <n v="8100"/>
    <n v="9969"/>
    <n v="123"/>
    <x v="1"/>
    <n v="192"/>
    <x v="1"/>
    <s v="USD"/>
    <n v="1442120400"/>
    <x v="414"/>
    <n v="1442379600"/>
    <d v="2015-09-16T05:00:00"/>
    <b v="0"/>
    <b v="1"/>
    <s v="film &amp; video/animation"/>
    <n v="51.921875"/>
    <x v="4"/>
    <x v="10"/>
  </r>
  <r>
    <n v="438"/>
    <s v="Mathis, Hall and Hansen"/>
    <s v="Streamlined web-enabled knowledgebase"/>
    <n v="8300"/>
    <n v="14827"/>
    <n v="179"/>
    <x v="1"/>
    <n v="247"/>
    <x v="1"/>
    <s v="USD"/>
    <n v="1362376800"/>
    <x v="415"/>
    <n v="1364965200"/>
    <d v="2013-04-03T05:00:00"/>
    <b v="0"/>
    <b v="0"/>
    <s v="theater/plays"/>
    <n v="60.02834008097166"/>
    <x v="3"/>
    <x v="3"/>
  </r>
  <r>
    <n v="439"/>
    <s v="Cummings Inc"/>
    <s v="Digitized transitional monitoring"/>
    <n v="28400"/>
    <n v="100900"/>
    <n v="355"/>
    <x v="1"/>
    <n v="2293"/>
    <x v="1"/>
    <s v="USD"/>
    <n v="1478408400"/>
    <x v="416"/>
    <n v="1479016800"/>
    <d v="2016-11-13T06:00:00"/>
    <b v="0"/>
    <b v="0"/>
    <s v="film &amp; video/science fiction"/>
    <n v="44.003488879197555"/>
    <x v="4"/>
    <x v="22"/>
  </r>
  <r>
    <n v="440"/>
    <s v="Miller-Poole"/>
    <s v="Networked optimal adapter"/>
    <n v="102500"/>
    <n v="165954"/>
    <n v="162"/>
    <x v="1"/>
    <n v="3131"/>
    <x v="1"/>
    <s v="USD"/>
    <n v="1498798800"/>
    <x v="417"/>
    <n v="1499662800"/>
    <d v="2017-07-10T05:00:00"/>
    <b v="0"/>
    <b v="0"/>
    <s v="film &amp; video/television"/>
    <n v="53.003513254551258"/>
    <x v="4"/>
    <x v="19"/>
  </r>
  <r>
    <n v="441"/>
    <s v="Rodriguez-West"/>
    <s v="Automated optimal function"/>
    <n v="7000"/>
    <n v="1744"/>
    <n v="25"/>
    <x v="0"/>
    <n v="32"/>
    <x v="1"/>
    <s v="USD"/>
    <n v="1335416400"/>
    <x v="418"/>
    <n v="1337835600"/>
    <d v="2012-05-24T05:00:00"/>
    <b v="0"/>
    <b v="0"/>
    <s v="technology/wearables"/>
    <n v="54.5"/>
    <x v="2"/>
    <x v="8"/>
  </r>
  <r>
    <n v="442"/>
    <s v="Calderon, Bradford and Dean"/>
    <s v="Devolved system-worthy framework"/>
    <n v="5400"/>
    <n v="10731"/>
    <n v="199"/>
    <x v="1"/>
    <n v="143"/>
    <x v="6"/>
    <s v="EUR"/>
    <n v="1504328400"/>
    <x v="419"/>
    <n v="1505710800"/>
    <d v="2017-09-18T05:00:00"/>
    <b v="0"/>
    <b v="0"/>
    <s v="theater/plays"/>
    <n v="75.04195804195804"/>
    <x v="3"/>
    <x v="3"/>
  </r>
  <r>
    <n v="443"/>
    <s v="Clark-Bowman"/>
    <s v="Stand-alone user-facing service-desk"/>
    <n v="9300"/>
    <n v="3232"/>
    <n v="35"/>
    <x v="3"/>
    <n v="90"/>
    <x v="1"/>
    <s v="USD"/>
    <n v="1285822800"/>
    <x v="420"/>
    <n v="1287464400"/>
    <d v="2010-10-19T05:00:00"/>
    <b v="0"/>
    <b v="0"/>
    <s v="theater/plays"/>
    <n v="35.911111111111111"/>
    <x v="3"/>
    <x v="3"/>
  </r>
  <r>
    <n v="444"/>
    <s v="Hensley Ltd"/>
    <s v="Versatile global attitude"/>
    <n v="6200"/>
    <n v="10938"/>
    <n v="176"/>
    <x v="1"/>
    <n v="296"/>
    <x v="1"/>
    <s v="USD"/>
    <n v="1311483600"/>
    <x v="421"/>
    <n v="1311656400"/>
    <d v="2011-07-26T05:00:00"/>
    <b v="0"/>
    <b v="1"/>
    <s v="music/indie rock"/>
    <n v="36.952702702702702"/>
    <x v="1"/>
    <x v="7"/>
  </r>
  <r>
    <n v="445"/>
    <s v="Anderson-Pearson"/>
    <s v="Intuitive demand-driven Local Area Network"/>
    <n v="2100"/>
    <n v="10739"/>
    <n v="511"/>
    <x v="1"/>
    <n v="170"/>
    <x v="1"/>
    <s v="USD"/>
    <n v="1291356000"/>
    <x v="422"/>
    <n v="1293170400"/>
    <d v="2010-12-24T06:00:00"/>
    <b v="0"/>
    <b v="1"/>
    <s v="theater/plays"/>
    <n v="63.170588235294119"/>
    <x v="3"/>
    <x v="3"/>
  </r>
  <r>
    <n v="446"/>
    <s v="Martin, Martin and Solis"/>
    <s v="Assimilated uniform methodology"/>
    <n v="6800"/>
    <n v="5579"/>
    <n v="82"/>
    <x v="0"/>
    <n v="186"/>
    <x v="1"/>
    <s v="USD"/>
    <n v="1355810400"/>
    <x v="423"/>
    <n v="1355983200"/>
    <d v="2012-12-20T06:00:00"/>
    <b v="0"/>
    <b v="0"/>
    <s v="technology/wearables"/>
    <n v="29.99462365591398"/>
    <x v="2"/>
    <x v="8"/>
  </r>
  <r>
    <n v="447"/>
    <s v="Harrington-Harper"/>
    <s v="Self-enabling next generation algorithm"/>
    <n v="155200"/>
    <n v="37754"/>
    <n v="24"/>
    <x v="3"/>
    <n v="439"/>
    <x v="4"/>
    <s v="GBP"/>
    <n v="1513663200"/>
    <x v="424"/>
    <n v="1515045600"/>
    <d v="2018-01-04T06:00:00"/>
    <b v="0"/>
    <b v="0"/>
    <s v="film &amp; video/television"/>
    <n v="86"/>
    <x v="4"/>
    <x v="19"/>
  </r>
  <r>
    <n v="448"/>
    <s v="Price and Sons"/>
    <s v="Object-based demand-driven strategy"/>
    <n v="89900"/>
    <n v="45384"/>
    <n v="50"/>
    <x v="0"/>
    <n v="605"/>
    <x v="1"/>
    <s v="USD"/>
    <n v="1365915600"/>
    <x v="425"/>
    <n v="1366088400"/>
    <d v="2013-04-16T05:00:00"/>
    <b v="0"/>
    <b v="1"/>
    <s v="games/video games"/>
    <n v="75.014876033057845"/>
    <x v="6"/>
    <x v="11"/>
  </r>
  <r>
    <n v="449"/>
    <s v="Cuevas-Morales"/>
    <s v="Public-key coherent ability"/>
    <n v="900"/>
    <n v="8703"/>
    <n v="967"/>
    <x v="1"/>
    <n v="86"/>
    <x v="3"/>
    <s v="DKK"/>
    <n v="1551852000"/>
    <x v="426"/>
    <n v="1553317200"/>
    <d v="2019-03-23T05:00:00"/>
    <b v="0"/>
    <b v="0"/>
    <s v="games/video games"/>
    <n v="101.19767441860465"/>
    <x v="6"/>
    <x v="11"/>
  </r>
  <r>
    <n v="450"/>
    <s v="Delgado-Hatfield"/>
    <s v="Up-sized composite success"/>
    <n v="100"/>
    <n v="4"/>
    <n v="4"/>
    <x v="0"/>
    <n v="1"/>
    <x v="0"/>
    <s v="CAD"/>
    <n v="1540098000"/>
    <x v="427"/>
    <n v="1542088800"/>
    <d v="2018-11-13T06:00:00"/>
    <b v="0"/>
    <b v="0"/>
    <s v="film &amp; video/animation"/>
    <n v="4"/>
    <x v="4"/>
    <x v="10"/>
  </r>
  <r>
    <n v="451"/>
    <s v="Padilla-Porter"/>
    <s v="Innovative exuding matrix"/>
    <n v="148400"/>
    <n v="182302"/>
    <n v="123"/>
    <x v="1"/>
    <n v="6286"/>
    <x v="1"/>
    <s v="USD"/>
    <n v="1500440400"/>
    <x v="428"/>
    <n v="1503118800"/>
    <d v="2017-08-19T05:00:00"/>
    <b v="0"/>
    <b v="0"/>
    <s v="music/rock"/>
    <n v="29.001272669424118"/>
    <x v="1"/>
    <x v="1"/>
  </r>
  <r>
    <n v="452"/>
    <s v="Morris Group"/>
    <s v="Realigned impactful artificial intelligence"/>
    <n v="4800"/>
    <n v="3045"/>
    <n v="63"/>
    <x v="0"/>
    <n v="31"/>
    <x v="1"/>
    <s v="USD"/>
    <n v="1278392400"/>
    <x v="429"/>
    <n v="1278478800"/>
    <d v="2010-07-07T05:00:00"/>
    <b v="0"/>
    <b v="0"/>
    <s v="film &amp; video/drama"/>
    <n v="98.225806451612897"/>
    <x v="4"/>
    <x v="6"/>
  </r>
  <r>
    <n v="453"/>
    <s v="Saunders Ltd"/>
    <s v="Multi-layered multi-tasking secured line"/>
    <n v="182400"/>
    <n v="102749"/>
    <n v="56"/>
    <x v="0"/>
    <n v="1181"/>
    <x v="1"/>
    <s v="USD"/>
    <n v="1480572000"/>
    <x v="411"/>
    <n v="1484114400"/>
    <d v="2017-01-11T06:00:00"/>
    <b v="0"/>
    <b v="0"/>
    <s v="film &amp; video/science fiction"/>
    <n v="87.001693480101608"/>
    <x v="4"/>
    <x v="22"/>
  </r>
  <r>
    <n v="454"/>
    <s v="Woods Inc"/>
    <s v="Upgradable upward-trending portal"/>
    <n v="4000"/>
    <n v="1763"/>
    <n v="44"/>
    <x v="0"/>
    <n v="39"/>
    <x v="1"/>
    <s v="USD"/>
    <n v="1382331600"/>
    <x v="430"/>
    <n v="1385445600"/>
    <d v="2013-11-26T06:00:00"/>
    <b v="0"/>
    <b v="1"/>
    <s v="film &amp; video/drama"/>
    <n v="45.205128205128204"/>
    <x v="4"/>
    <x v="6"/>
  </r>
  <r>
    <n v="455"/>
    <s v="Villanueva, Wright and Richardson"/>
    <s v="Profit-focused global product"/>
    <n v="116500"/>
    <n v="137904"/>
    <n v="118"/>
    <x v="1"/>
    <n v="3727"/>
    <x v="1"/>
    <s v="USD"/>
    <n v="1316754000"/>
    <x v="431"/>
    <n v="1318741200"/>
    <d v="2011-10-16T05:00:00"/>
    <b v="0"/>
    <b v="0"/>
    <s v="theater/plays"/>
    <n v="37.001341561577675"/>
    <x v="3"/>
    <x v="3"/>
  </r>
  <r>
    <n v="456"/>
    <s v="Wilson, Brooks and Clark"/>
    <s v="Operative well-modulated data-warehouse"/>
    <n v="146400"/>
    <n v="152438"/>
    <n v="104"/>
    <x v="1"/>
    <n v="1605"/>
    <x v="1"/>
    <s v="USD"/>
    <n v="1518242400"/>
    <x v="432"/>
    <n v="1518242400"/>
    <d v="2018-02-10T06:00:00"/>
    <b v="0"/>
    <b v="1"/>
    <s v="music/indie rock"/>
    <n v="94.976947040498445"/>
    <x v="1"/>
    <x v="7"/>
  </r>
  <r>
    <n v="457"/>
    <s v="Sheppard, Smith and Spence"/>
    <s v="Cloned asymmetric functionalities"/>
    <n v="5000"/>
    <n v="1332"/>
    <n v="27"/>
    <x v="0"/>
    <n v="46"/>
    <x v="1"/>
    <s v="USD"/>
    <n v="1476421200"/>
    <x v="433"/>
    <n v="1476594000"/>
    <d v="2016-10-16T05:00:00"/>
    <b v="0"/>
    <b v="0"/>
    <s v="theater/plays"/>
    <n v="28.956521739130434"/>
    <x v="3"/>
    <x v="3"/>
  </r>
  <r>
    <n v="458"/>
    <s v="Wise, Thompson and Allen"/>
    <s v="Pre-emptive neutral portal"/>
    <n v="33800"/>
    <n v="118706"/>
    <n v="351"/>
    <x v="1"/>
    <n v="2120"/>
    <x v="1"/>
    <s v="USD"/>
    <n v="1269752400"/>
    <x v="434"/>
    <n v="1273554000"/>
    <d v="2010-05-11T05:00:00"/>
    <b v="0"/>
    <b v="0"/>
    <s v="theater/plays"/>
    <n v="55.993396226415094"/>
    <x v="3"/>
    <x v="3"/>
  </r>
  <r>
    <n v="459"/>
    <s v="Lane, Ryan and Chapman"/>
    <s v="Switchable demand-driven help-desk"/>
    <n v="6300"/>
    <n v="5674"/>
    <n v="90"/>
    <x v="0"/>
    <n v="105"/>
    <x v="1"/>
    <s v="USD"/>
    <n v="1419746400"/>
    <x v="435"/>
    <n v="1421906400"/>
    <d v="2015-01-22T06:00:00"/>
    <b v="0"/>
    <b v="0"/>
    <s v="film &amp; video/documentary"/>
    <n v="54.038095238095238"/>
    <x v="4"/>
    <x v="4"/>
  </r>
  <r>
    <n v="460"/>
    <s v="Rich, Alvarez and King"/>
    <s v="Business-focused static ability"/>
    <n v="2400"/>
    <n v="4119"/>
    <n v="172"/>
    <x v="1"/>
    <n v="50"/>
    <x v="1"/>
    <s v="USD"/>
    <n v="1281330000"/>
    <x v="8"/>
    <n v="1281589200"/>
    <d v="2010-08-12T05:00:00"/>
    <b v="0"/>
    <b v="0"/>
    <s v="theater/plays"/>
    <n v="82.38"/>
    <x v="3"/>
    <x v="3"/>
  </r>
  <r>
    <n v="461"/>
    <s v="Terry-Salinas"/>
    <s v="Networked secondary structure"/>
    <n v="98800"/>
    <n v="139354"/>
    <n v="141"/>
    <x v="1"/>
    <n v="2080"/>
    <x v="1"/>
    <s v="USD"/>
    <n v="1398661200"/>
    <x v="436"/>
    <n v="1400389200"/>
    <d v="2014-05-18T05:00:00"/>
    <b v="0"/>
    <b v="0"/>
    <s v="film &amp; video/drama"/>
    <n v="66.997115384615384"/>
    <x v="4"/>
    <x v="6"/>
  </r>
  <r>
    <n v="462"/>
    <s v="Wang-Rodriguez"/>
    <s v="Total multimedia website"/>
    <n v="188800"/>
    <n v="57734"/>
    <n v="31"/>
    <x v="0"/>
    <n v="535"/>
    <x v="1"/>
    <s v="USD"/>
    <n v="1359525600"/>
    <x v="385"/>
    <n v="1362808800"/>
    <d v="2013-03-09T06:00:00"/>
    <b v="0"/>
    <b v="0"/>
    <s v="games/mobile games"/>
    <n v="107.91401869158878"/>
    <x v="6"/>
    <x v="20"/>
  </r>
  <r>
    <n v="463"/>
    <s v="Mckee-Hill"/>
    <s v="Cross-platform upward-trending parallelism"/>
    <n v="134300"/>
    <n v="145265"/>
    <n v="108"/>
    <x v="1"/>
    <n v="2105"/>
    <x v="1"/>
    <s v="USD"/>
    <n v="1388469600"/>
    <x v="437"/>
    <n v="1388815200"/>
    <d v="2014-01-04T06:00:00"/>
    <b v="0"/>
    <b v="0"/>
    <s v="film &amp; video/animation"/>
    <n v="69.009501187648453"/>
    <x v="4"/>
    <x v="10"/>
  </r>
  <r>
    <n v="464"/>
    <s v="Gomez LLC"/>
    <s v="Pre-emptive mission-critical hardware"/>
    <n v="71200"/>
    <n v="95020"/>
    <n v="133"/>
    <x v="1"/>
    <n v="2436"/>
    <x v="1"/>
    <s v="USD"/>
    <n v="1518328800"/>
    <x v="438"/>
    <n v="1519538400"/>
    <d v="2018-02-25T06:00:00"/>
    <b v="0"/>
    <b v="0"/>
    <s v="theater/plays"/>
    <n v="39.006568144499177"/>
    <x v="3"/>
    <x v="3"/>
  </r>
  <r>
    <n v="465"/>
    <s v="Gonzalez-Robbins"/>
    <s v="Up-sized responsive protocol"/>
    <n v="4700"/>
    <n v="8829"/>
    <n v="188"/>
    <x v="1"/>
    <n v="80"/>
    <x v="1"/>
    <s v="USD"/>
    <n v="1517032800"/>
    <x v="439"/>
    <n v="1517810400"/>
    <d v="2018-02-05T06:00:00"/>
    <b v="0"/>
    <b v="0"/>
    <s v="publishing/translations"/>
    <n v="110.3625"/>
    <x v="5"/>
    <x v="18"/>
  </r>
  <r>
    <n v="466"/>
    <s v="Obrien and Sons"/>
    <s v="Pre-emptive transitional frame"/>
    <n v="1200"/>
    <n v="3984"/>
    <n v="332"/>
    <x v="1"/>
    <n v="42"/>
    <x v="1"/>
    <s v="USD"/>
    <n v="1368594000"/>
    <x v="440"/>
    <n v="1370581200"/>
    <d v="2013-06-07T05:00:00"/>
    <b v="0"/>
    <b v="1"/>
    <s v="technology/wearables"/>
    <n v="94.857142857142861"/>
    <x v="2"/>
    <x v="8"/>
  </r>
  <r>
    <n v="467"/>
    <s v="Shaw Ltd"/>
    <s v="Profit-focused content-based application"/>
    <n v="1400"/>
    <n v="8053"/>
    <n v="575"/>
    <x v="1"/>
    <n v="139"/>
    <x v="0"/>
    <s v="CAD"/>
    <n v="1448258400"/>
    <x v="441"/>
    <n v="1448863200"/>
    <d v="2015-11-30T06:00:00"/>
    <b v="0"/>
    <b v="1"/>
    <s v="technology/web"/>
    <n v="57.935251798561154"/>
    <x v="2"/>
    <x v="2"/>
  </r>
  <r>
    <n v="468"/>
    <s v="Hughes Inc"/>
    <s v="Streamlined neutral analyzer"/>
    <n v="4000"/>
    <n v="1620"/>
    <n v="41"/>
    <x v="0"/>
    <n v="16"/>
    <x v="1"/>
    <s v="USD"/>
    <n v="1555218000"/>
    <x v="442"/>
    <n v="1556600400"/>
    <d v="2019-04-30T05:00:00"/>
    <b v="0"/>
    <b v="0"/>
    <s v="theater/plays"/>
    <n v="101.25"/>
    <x v="3"/>
    <x v="3"/>
  </r>
  <r>
    <n v="469"/>
    <s v="Olsen-Ryan"/>
    <s v="Assimilated neutral utilization"/>
    <n v="5600"/>
    <n v="10328"/>
    <n v="184"/>
    <x v="1"/>
    <n v="159"/>
    <x v="1"/>
    <s v="USD"/>
    <n v="1431925200"/>
    <x v="443"/>
    <n v="1432098000"/>
    <d v="2015-05-20T05:00:00"/>
    <b v="0"/>
    <b v="0"/>
    <s v="film &amp; video/drama"/>
    <n v="64.95597484276729"/>
    <x v="4"/>
    <x v="6"/>
  </r>
  <r>
    <n v="470"/>
    <s v="Grimes, Holland and Sloan"/>
    <s v="Extended dedicated archive"/>
    <n v="3600"/>
    <n v="10289"/>
    <n v="286"/>
    <x v="1"/>
    <n v="381"/>
    <x v="1"/>
    <s v="USD"/>
    <n v="1481522400"/>
    <x v="315"/>
    <n v="1482127200"/>
    <d v="2016-12-19T06:00:00"/>
    <b v="0"/>
    <b v="0"/>
    <s v="technology/wearables"/>
    <n v="27.00524934383202"/>
    <x v="2"/>
    <x v="8"/>
  </r>
  <r>
    <n v="471"/>
    <s v="Perry and Sons"/>
    <s v="Configurable static help-desk"/>
    <n v="3100"/>
    <n v="9889"/>
    <n v="319"/>
    <x v="1"/>
    <n v="194"/>
    <x v="4"/>
    <s v="GBP"/>
    <n v="1335934800"/>
    <x v="444"/>
    <n v="1335934800"/>
    <d v="2012-05-02T05:00:00"/>
    <b v="0"/>
    <b v="1"/>
    <s v="food/food trucks"/>
    <n v="50.97422680412371"/>
    <x v="0"/>
    <x v="0"/>
  </r>
  <r>
    <n v="472"/>
    <s v="Turner, Young and Collins"/>
    <s v="Self-enabling clear-thinking framework"/>
    <n v="153800"/>
    <n v="60342"/>
    <n v="39"/>
    <x v="0"/>
    <n v="575"/>
    <x v="1"/>
    <s v="USD"/>
    <n v="1552280400"/>
    <x v="445"/>
    <n v="1556946000"/>
    <d v="2019-05-04T05:00:00"/>
    <b v="0"/>
    <b v="0"/>
    <s v="music/rock"/>
    <n v="104.94260869565217"/>
    <x v="1"/>
    <x v="1"/>
  </r>
  <r>
    <n v="473"/>
    <s v="Richardson Inc"/>
    <s v="Assimilated fault-tolerant capacity"/>
    <n v="5000"/>
    <n v="8907"/>
    <n v="178"/>
    <x v="1"/>
    <n v="106"/>
    <x v="1"/>
    <s v="USD"/>
    <n v="1529989200"/>
    <x v="446"/>
    <n v="1530075600"/>
    <d v="2018-06-27T05:00:00"/>
    <b v="0"/>
    <b v="0"/>
    <s v="music/electric music"/>
    <n v="84.028301886792448"/>
    <x v="1"/>
    <x v="5"/>
  </r>
  <r>
    <n v="474"/>
    <s v="Santos-Young"/>
    <s v="Enhanced neutral ability"/>
    <n v="4000"/>
    <n v="14606"/>
    <n v="365"/>
    <x v="1"/>
    <n v="142"/>
    <x v="1"/>
    <s v="USD"/>
    <n v="1418709600"/>
    <x v="447"/>
    <n v="1418796000"/>
    <d v="2014-12-17T06:00:00"/>
    <b v="0"/>
    <b v="0"/>
    <s v="film &amp; video/television"/>
    <n v="102.85915492957747"/>
    <x v="4"/>
    <x v="19"/>
  </r>
  <r>
    <n v="475"/>
    <s v="Nichols Ltd"/>
    <s v="Function-based attitude-oriented groupware"/>
    <n v="7400"/>
    <n v="8432"/>
    <n v="114"/>
    <x v="1"/>
    <n v="211"/>
    <x v="1"/>
    <s v="USD"/>
    <n v="1372136400"/>
    <x v="448"/>
    <n v="1372482000"/>
    <d v="2013-06-29T05:00:00"/>
    <b v="0"/>
    <b v="1"/>
    <s v="publishing/translations"/>
    <n v="39.962085308056871"/>
    <x v="5"/>
    <x v="18"/>
  </r>
  <r>
    <n v="476"/>
    <s v="Murphy PLC"/>
    <s v="Optional solution-oriented instruction set"/>
    <n v="191500"/>
    <n v="57122"/>
    <n v="30"/>
    <x v="0"/>
    <n v="1120"/>
    <x v="1"/>
    <s v="USD"/>
    <n v="1533877200"/>
    <x v="342"/>
    <n v="1534395600"/>
    <d v="2018-08-16T05:00:00"/>
    <b v="0"/>
    <b v="0"/>
    <s v="publishing/fiction"/>
    <n v="51.001785714285717"/>
    <x v="5"/>
    <x v="13"/>
  </r>
  <r>
    <n v="477"/>
    <s v="Hogan, Porter and Rivera"/>
    <s v="Organic object-oriented core"/>
    <n v="8500"/>
    <n v="4613"/>
    <n v="54"/>
    <x v="0"/>
    <n v="113"/>
    <x v="1"/>
    <s v="USD"/>
    <n v="1309064400"/>
    <x v="449"/>
    <n v="1311397200"/>
    <d v="2011-07-23T05:00:00"/>
    <b v="0"/>
    <b v="0"/>
    <s v="film &amp; video/science fiction"/>
    <n v="40.823008849557525"/>
    <x v="4"/>
    <x v="22"/>
  </r>
  <r>
    <n v="478"/>
    <s v="Lyons LLC"/>
    <s v="Balanced impactful circuit"/>
    <n v="68800"/>
    <n v="162603"/>
    <n v="236"/>
    <x v="1"/>
    <n v="2756"/>
    <x v="1"/>
    <s v="USD"/>
    <n v="1425877200"/>
    <x v="450"/>
    <n v="1426914000"/>
    <d v="2015-03-21T05:00:00"/>
    <b v="0"/>
    <b v="0"/>
    <s v="technology/wearables"/>
    <n v="58.999637155297535"/>
    <x v="2"/>
    <x v="8"/>
  </r>
  <r>
    <n v="479"/>
    <s v="Long-Greene"/>
    <s v="Future-proofed heuristic encryption"/>
    <n v="2400"/>
    <n v="12310"/>
    <n v="513"/>
    <x v="1"/>
    <n v="173"/>
    <x v="4"/>
    <s v="GBP"/>
    <n v="1501304400"/>
    <x v="451"/>
    <n v="1501477200"/>
    <d v="2017-07-31T05:00:00"/>
    <b v="0"/>
    <b v="0"/>
    <s v="food/food trucks"/>
    <n v="71.156069364161851"/>
    <x v="0"/>
    <x v="0"/>
  </r>
  <r>
    <n v="480"/>
    <s v="Robles-Hudson"/>
    <s v="Balanced bifurcated leverage"/>
    <n v="8600"/>
    <n v="8656"/>
    <n v="101"/>
    <x v="1"/>
    <n v="87"/>
    <x v="1"/>
    <s v="USD"/>
    <n v="1268287200"/>
    <x v="452"/>
    <n v="1269061200"/>
    <d v="2010-03-20T05:00:00"/>
    <b v="0"/>
    <b v="1"/>
    <s v="photography/photography books"/>
    <n v="99.494252873563212"/>
    <x v="7"/>
    <x v="14"/>
  </r>
  <r>
    <n v="481"/>
    <s v="Mcclure LLC"/>
    <s v="Sharable discrete budgetary management"/>
    <n v="196600"/>
    <n v="159931"/>
    <n v="81"/>
    <x v="0"/>
    <n v="1538"/>
    <x v="1"/>
    <s v="USD"/>
    <n v="1412139600"/>
    <x v="453"/>
    <n v="1415772000"/>
    <d v="2014-11-12T06:00:00"/>
    <b v="0"/>
    <b v="1"/>
    <s v="theater/plays"/>
    <n v="103.98634590377114"/>
    <x v="3"/>
    <x v="3"/>
  </r>
  <r>
    <n v="482"/>
    <s v="Martin, Russell and Baker"/>
    <s v="Focused solution-oriented instruction set"/>
    <n v="4200"/>
    <n v="689"/>
    <n v="16"/>
    <x v="0"/>
    <n v="9"/>
    <x v="1"/>
    <s v="USD"/>
    <n v="1330063200"/>
    <x v="454"/>
    <n v="1331013600"/>
    <d v="2012-03-06T06:00:00"/>
    <b v="0"/>
    <b v="1"/>
    <s v="publishing/fiction"/>
    <n v="76.555555555555557"/>
    <x v="5"/>
    <x v="13"/>
  </r>
  <r>
    <n v="483"/>
    <s v="Rice-Parker"/>
    <s v="Down-sized actuating infrastructure"/>
    <n v="91400"/>
    <n v="48236"/>
    <n v="53"/>
    <x v="0"/>
    <n v="554"/>
    <x v="1"/>
    <s v="USD"/>
    <n v="1576130400"/>
    <x v="455"/>
    <n v="1576735200"/>
    <d v="2019-12-19T06:00:00"/>
    <b v="0"/>
    <b v="0"/>
    <s v="theater/plays"/>
    <n v="87.068592057761734"/>
    <x v="3"/>
    <x v="3"/>
  </r>
  <r>
    <n v="484"/>
    <s v="Landry Inc"/>
    <s v="Synergistic cohesive adapter"/>
    <n v="29600"/>
    <n v="77021"/>
    <n v="260"/>
    <x v="1"/>
    <n v="1572"/>
    <x v="4"/>
    <s v="GBP"/>
    <n v="1407128400"/>
    <x v="456"/>
    <n v="1411362000"/>
    <d v="2014-09-22T05:00:00"/>
    <b v="0"/>
    <b v="1"/>
    <s v="food/food trucks"/>
    <n v="48.99554707379135"/>
    <x v="0"/>
    <x v="0"/>
  </r>
  <r>
    <n v="485"/>
    <s v="Richards-Davis"/>
    <s v="Quality-focused mission-critical structure"/>
    <n v="90600"/>
    <n v="27844"/>
    <n v="31"/>
    <x v="0"/>
    <n v="648"/>
    <x v="4"/>
    <s v="GBP"/>
    <n v="1560142800"/>
    <x v="457"/>
    <n v="1563685200"/>
    <d v="2019-07-21T05:00:00"/>
    <b v="0"/>
    <b v="0"/>
    <s v="theater/plays"/>
    <n v="42.969135802469133"/>
    <x v="3"/>
    <x v="3"/>
  </r>
  <r>
    <n v="486"/>
    <s v="Davis, Cox and Fox"/>
    <s v="Compatible exuding Graphical User Interface"/>
    <n v="5200"/>
    <n v="702"/>
    <n v="14"/>
    <x v="0"/>
    <n v="21"/>
    <x v="4"/>
    <s v="GBP"/>
    <n v="1520575200"/>
    <x v="458"/>
    <n v="1521867600"/>
    <d v="2018-03-24T05:00:00"/>
    <b v="0"/>
    <b v="1"/>
    <s v="publishing/translations"/>
    <n v="33.428571428571431"/>
    <x v="5"/>
    <x v="18"/>
  </r>
  <r>
    <n v="487"/>
    <s v="Smith-Wallace"/>
    <s v="Monitored 24/7 time-frame"/>
    <n v="110300"/>
    <n v="197024"/>
    <n v="179"/>
    <x v="1"/>
    <n v="2346"/>
    <x v="1"/>
    <s v="USD"/>
    <n v="1492664400"/>
    <x v="459"/>
    <n v="1495515600"/>
    <d v="2017-05-23T05:00:00"/>
    <b v="0"/>
    <b v="0"/>
    <s v="theater/plays"/>
    <n v="83.982949701619773"/>
    <x v="3"/>
    <x v="3"/>
  </r>
  <r>
    <n v="488"/>
    <s v="Cordova, Shaw and Wang"/>
    <s v="Virtual secondary open architecture"/>
    <n v="5300"/>
    <n v="11663"/>
    <n v="220"/>
    <x v="1"/>
    <n v="115"/>
    <x v="1"/>
    <s v="USD"/>
    <n v="1454479200"/>
    <x v="460"/>
    <n v="1455948000"/>
    <d v="2016-02-20T06:00:00"/>
    <b v="0"/>
    <b v="0"/>
    <s v="theater/plays"/>
    <n v="101.41739130434783"/>
    <x v="3"/>
    <x v="3"/>
  </r>
  <r>
    <n v="489"/>
    <s v="Clark Inc"/>
    <s v="Down-sized mobile time-frame"/>
    <n v="9200"/>
    <n v="9339"/>
    <n v="102"/>
    <x v="1"/>
    <n v="85"/>
    <x v="6"/>
    <s v="EUR"/>
    <n v="1281934800"/>
    <x v="461"/>
    <n v="1282366800"/>
    <d v="2010-08-21T05:00:00"/>
    <b v="0"/>
    <b v="0"/>
    <s v="technology/wearables"/>
    <n v="109.87058823529412"/>
    <x v="2"/>
    <x v="8"/>
  </r>
  <r>
    <n v="490"/>
    <s v="Young and Sons"/>
    <s v="Innovative disintermediate encryption"/>
    <n v="2400"/>
    <n v="4596"/>
    <n v="192"/>
    <x v="1"/>
    <n v="144"/>
    <x v="1"/>
    <s v="USD"/>
    <n v="1573970400"/>
    <x v="462"/>
    <n v="1574575200"/>
    <d v="2019-11-24T06:00:00"/>
    <b v="0"/>
    <b v="0"/>
    <s v="journalism/audio"/>
    <n v="31.916666666666668"/>
    <x v="8"/>
    <x v="23"/>
  </r>
  <r>
    <n v="491"/>
    <s v="Henson PLC"/>
    <s v="Universal contextually-based knowledgebase"/>
    <n v="56800"/>
    <n v="173437"/>
    <n v="305"/>
    <x v="1"/>
    <n v="2443"/>
    <x v="1"/>
    <s v="USD"/>
    <n v="1372654800"/>
    <x v="463"/>
    <n v="1374901200"/>
    <d v="2013-07-27T05:00:00"/>
    <b v="0"/>
    <b v="1"/>
    <s v="food/food trucks"/>
    <n v="70.993450675399103"/>
    <x v="0"/>
    <x v="0"/>
  </r>
  <r>
    <n v="492"/>
    <s v="Garcia Group"/>
    <s v="Persevering interactive matrix"/>
    <n v="191000"/>
    <n v="45831"/>
    <n v="24"/>
    <x v="3"/>
    <n v="595"/>
    <x v="1"/>
    <s v="USD"/>
    <n v="1275886800"/>
    <x v="464"/>
    <n v="1278910800"/>
    <d v="2010-07-12T05:00:00"/>
    <b v="1"/>
    <b v="1"/>
    <s v="film &amp; video/shorts"/>
    <n v="77.026890756302521"/>
    <x v="4"/>
    <x v="12"/>
  </r>
  <r>
    <n v="493"/>
    <s v="Adams, Walker and Wong"/>
    <s v="Seamless background framework"/>
    <n v="900"/>
    <n v="6514"/>
    <n v="724"/>
    <x v="1"/>
    <n v="64"/>
    <x v="1"/>
    <s v="USD"/>
    <n v="1561784400"/>
    <x v="465"/>
    <n v="1562907600"/>
    <d v="2019-07-12T05:00:00"/>
    <b v="0"/>
    <b v="0"/>
    <s v="photography/photography books"/>
    <n v="101.78125"/>
    <x v="7"/>
    <x v="14"/>
  </r>
  <r>
    <n v="494"/>
    <s v="Hopkins-Browning"/>
    <s v="Balanced upward-trending productivity"/>
    <n v="2500"/>
    <n v="13684"/>
    <n v="547"/>
    <x v="1"/>
    <n v="268"/>
    <x v="1"/>
    <s v="USD"/>
    <n v="1332392400"/>
    <x v="466"/>
    <n v="1332478800"/>
    <d v="2012-03-23T05:00:00"/>
    <b v="0"/>
    <b v="0"/>
    <s v="technology/wearables"/>
    <n v="51.059701492537314"/>
    <x v="2"/>
    <x v="8"/>
  </r>
  <r>
    <n v="495"/>
    <s v="Bell, Edwards and Andersen"/>
    <s v="Centralized clear-thinking solution"/>
    <n v="3200"/>
    <n v="13264"/>
    <n v="415"/>
    <x v="1"/>
    <n v="195"/>
    <x v="3"/>
    <s v="DKK"/>
    <n v="1402376400"/>
    <x v="467"/>
    <n v="1402722000"/>
    <d v="2014-06-14T05:00:00"/>
    <b v="0"/>
    <b v="0"/>
    <s v="theater/plays"/>
    <n v="68.02051282051282"/>
    <x v="3"/>
    <x v="3"/>
  </r>
  <r>
    <n v="496"/>
    <s v="Morales Group"/>
    <s v="Optimized bi-directional extranet"/>
    <n v="183800"/>
    <n v="1667"/>
    <n v="1"/>
    <x v="0"/>
    <n v="54"/>
    <x v="1"/>
    <s v="USD"/>
    <n v="1495342800"/>
    <x v="468"/>
    <n v="1496811600"/>
    <d v="2017-06-07T05:00:00"/>
    <b v="0"/>
    <b v="0"/>
    <s v="film &amp; video/animation"/>
    <n v="30.87037037037037"/>
    <x v="4"/>
    <x v="10"/>
  </r>
  <r>
    <n v="497"/>
    <s v="Lucero Group"/>
    <s v="Intuitive actuating benchmark"/>
    <n v="9800"/>
    <n v="3349"/>
    <n v="34"/>
    <x v="0"/>
    <n v="120"/>
    <x v="1"/>
    <s v="USD"/>
    <n v="1482213600"/>
    <x v="469"/>
    <n v="1482213600"/>
    <d v="2016-12-20T06:00:00"/>
    <b v="0"/>
    <b v="1"/>
    <s v="technology/wearables"/>
    <n v="27.908333333333335"/>
    <x v="2"/>
    <x v="8"/>
  </r>
  <r>
    <n v="498"/>
    <s v="Smith, Brown and Davis"/>
    <s v="Devolved background project"/>
    <n v="193400"/>
    <n v="46317"/>
    <n v="24"/>
    <x v="0"/>
    <n v="579"/>
    <x v="3"/>
    <s v="DKK"/>
    <n v="1420092000"/>
    <x v="470"/>
    <n v="1420264800"/>
    <d v="2015-01-03T06:00:00"/>
    <b v="0"/>
    <b v="0"/>
    <s v="technology/web"/>
    <n v="79.994818652849744"/>
    <x v="2"/>
    <x v="2"/>
  </r>
  <r>
    <n v="499"/>
    <s v="Hunt Group"/>
    <s v="Reverse-engineered executive emulation"/>
    <n v="163800"/>
    <n v="78743"/>
    <n v="48"/>
    <x v="0"/>
    <n v="2072"/>
    <x v="1"/>
    <s v="USD"/>
    <n v="1458018000"/>
    <x v="471"/>
    <n v="1458450000"/>
    <d v="2016-03-20T05:00:00"/>
    <b v="0"/>
    <b v="1"/>
    <s v="film &amp; video/documentary"/>
    <n v="38.003378378378379"/>
    <x v="4"/>
    <x v="4"/>
  </r>
  <r>
    <n v="500"/>
    <s v="Valdez Ltd"/>
    <s v="Team-oriented clear-thinking matrix"/>
    <n v="100"/>
    <n v="0"/>
    <n v="0"/>
    <x v="0"/>
    <n v="0"/>
    <x v="1"/>
    <s v="USD"/>
    <n v="1367384400"/>
    <x v="472"/>
    <n v="1369803600"/>
    <d v="2013-05-29T05:00:00"/>
    <b v="0"/>
    <b v="1"/>
    <s v="theater/plays"/>
    <e v="#DIV/0!"/>
    <x v="3"/>
    <x v="3"/>
  </r>
  <r>
    <n v="501"/>
    <s v="Mccann-Le"/>
    <s v="Focused coherent methodology"/>
    <n v="153600"/>
    <n v="107743"/>
    <n v="70"/>
    <x v="0"/>
    <n v="1796"/>
    <x v="1"/>
    <s v="USD"/>
    <n v="1363064400"/>
    <x v="473"/>
    <n v="1363237200"/>
    <d v="2013-03-14T05:00:00"/>
    <b v="0"/>
    <b v="0"/>
    <s v="film &amp; video/documentary"/>
    <n v="59.990534521158132"/>
    <x v="4"/>
    <x v="4"/>
  </r>
  <r>
    <n v="502"/>
    <s v="Johnson Inc"/>
    <s v="Reduced context-sensitive complexity"/>
    <n v="1300"/>
    <n v="6889"/>
    <n v="530"/>
    <x v="1"/>
    <n v="186"/>
    <x v="2"/>
    <s v="AUD"/>
    <n v="1343365200"/>
    <x v="474"/>
    <n v="1345870800"/>
    <d v="2012-08-25T05:00:00"/>
    <b v="0"/>
    <b v="1"/>
    <s v="games/video games"/>
    <n v="37.037634408602152"/>
    <x v="6"/>
    <x v="11"/>
  </r>
  <r>
    <n v="503"/>
    <s v="Collins LLC"/>
    <s v="Decentralized 4thgeneration time-frame"/>
    <n v="25500"/>
    <n v="45983"/>
    <n v="180"/>
    <x v="1"/>
    <n v="460"/>
    <x v="1"/>
    <s v="USD"/>
    <n v="1435726800"/>
    <x v="72"/>
    <n v="1437454800"/>
    <d v="2015-07-21T05:00:00"/>
    <b v="0"/>
    <b v="0"/>
    <s v="film &amp; video/drama"/>
    <n v="99.963043478260872"/>
    <x v="4"/>
    <x v="6"/>
  </r>
  <r>
    <n v="504"/>
    <s v="Smith-Miller"/>
    <s v="De-engineered cohesive moderator"/>
    <n v="7500"/>
    <n v="6924"/>
    <n v="92"/>
    <x v="0"/>
    <n v="62"/>
    <x v="6"/>
    <s v="EUR"/>
    <n v="1431925200"/>
    <x v="443"/>
    <n v="1432011600"/>
    <d v="2015-05-19T05:00:00"/>
    <b v="0"/>
    <b v="0"/>
    <s v="music/rock"/>
    <n v="111.6774193548387"/>
    <x v="1"/>
    <x v="1"/>
  </r>
  <r>
    <n v="505"/>
    <s v="Jensen-Vargas"/>
    <s v="Ameliorated explicit parallelism"/>
    <n v="89900"/>
    <n v="12497"/>
    <n v="14"/>
    <x v="0"/>
    <n v="347"/>
    <x v="1"/>
    <s v="USD"/>
    <n v="1362722400"/>
    <x v="475"/>
    <n v="1366347600"/>
    <d v="2013-04-19T05:00:00"/>
    <b v="0"/>
    <b v="1"/>
    <s v="publishing/radio &amp; podcasts"/>
    <n v="36.014409221902014"/>
    <x v="5"/>
    <x v="15"/>
  </r>
  <r>
    <n v="506"/>
    <s v="Robles, Bell and Gonzalez"/>
    <s v="Customizable background monitoring"/>
    <n v="18000"/>
    <n v="166874"/>
    <n v="927"/>
    <x v="1"/>
    <n v="2528"/>
    <x v="1"/>
    <s v="USD"/>
    <n v="1511416800"/>
    <x v="81"/>
    <n v="1512885600"/>
    <d v="2017-12-10T06:00:00"/>
    <b v="0"/>
    <b v="1"/>
    <s v="theater/plays"/>
    <n v="66.010284810126578"/>
    <x v="3"/>
    <x v="3"/>
  </r>
  <r>
    <n v="507"/>
    <s v="Turner, Miller and Francis"/>
    <s v="Compatible well-modulated budgetary management"/>
    <n v="2100"/>
    <n v="837"/>
    <n v="40"/>
    <x v="0"/>
    <n v="19"/>
    <x v="1"/>
    <s v="USD"/>
    <n v="1365483600"/>
    <x v="476"/>
    <n v="1369717200"/>
    <d v="2013-05-28T05:00:00"/>
    <b v="0"/>
    <b v="1"/>
    <s v="technology/web"/>
    <n v="44.05263157894737"/>
    <x v="2"/>
    <x v="2"/>
  </r>
  <r>
    <n v="508"/>
    <s v="Roberts Group"/>
    <s v="Up-sized radical pricing structure"/>
    <n v="172700"/>
    <n v="193820"/>
    <n v="112"/>
    <x v="1"/>
    <n v="3657"/>
    <x v="1"/>
    <s v="USD"/>
    <n v="1532840400"/>
    <x v="192"/>
    <n v="1534654800"/>
    <d v="2018-08-19T05:00:00"/>
    <b v="0"/>
    <b v="0"/>
    <s v="theater/plays"/>
    <n v="52.999726551818434"/>
    <x v="3"/>
    <x v="3"/>
  </r>
  <r>
    <n v="509"/>
    <s v="White LLC"/>
    <s v="Robust zero-defect project"/>
    <n v="168500"/>
    <n v="119510"/>
    <n v="71"/>
    <x v="0"/>
    <n v="1258"/>
    <x v="1"/>
    <s v="USD"/>
    <n v="1336194000"/>
    <x v="477"/>
    <n v="1337058000"/>
    <d v="2012-05-15T05:00:00"/>
    <b v="0"/>
    <b v="0"/>
    <s v="theater/plays"/>
    <n v="95"/>
    <x v="3"/>
    <x v="3"/>
  </r>
  <r>
    <n v="510"/>
    <s v="Best, Miller and Thomas"/>
    <s v="Re-engineered mobile task-force"/>
    <n v="7800"/>
    <n v="9289"/>
    <n v="119"/>
    <x v="1"/>
    <n v="131"/>
    <x v="2"/>
    <s v="AUD"/>
    <n v="1527742800"/>
    <x v="478"/>
    <n v="1529816400"/>
    <d v="2018-06-24T05:00:00"/>
    <b v="0"/>
    <b v="0"/>
    <s v="film &amp; video/drama"/>
    <n v="70.908396946564892"/>
    <x v="4"/>
    <x v="6"/>
  </r>
  <r>
    <n v="511"/>
    <s v="Smith-Mullins"/>
    <s v="User-centric intangible neural-net"/>
    <n v="147800"/>
    <n v="35498"/>
    <n v="24"/>
    <x v="0"/>
    <n v="362"/>
    <x v="1"/>
    <s v="USD"/>
    <n v="1564030800"/>
    <x v="479"/>
    <n v="1564894800"/>
    <d v="2019-08-04T05:00:00"/>
    <b v="0"/>
    <b v="0"/>
    <s v="theater/plays"/>
    <n v="98.060773480662988"/>
    <x v="3"/>
    <x v="3"/>
  </r>
  <r>
    <n v="512"/>
    <s v="Williams-Walsh"/>
    <s v="Organized explicit core"/>
    <n v="9100"/>
    <n v="12678"/>
    <n v="139"/>
    <x v="1"/>
    <n v="239"/>
    <x v="1"/>
    <s v="USD"/>
    <n v="1404536400"/>
    <x v="480"/>
    <n v="1404622800"/>
    <d v="2014-07-06T05:00:00"/>
    <b v="0"/>
    <b v="1"/>
    <s v="games/video games"/>
    <n v="53.046025104602514"/>
    <x v="6"/>
    <x v="11"/>
  </r>
  <r>
    <n v="513"/>
    <s v="Harrison, Blackwell and Mendez"/>
    <s v="Synchronized 6thgeneration adapter"/>
    <n v="8300"/>
    <n v="3260"/>
    <n v="39"/>
    <x v="3"/>
    <n v="35"/>
    <x v="1"/>
    <s v="USD"/>
    <n v="1284008400"/>
    <x v="180"/>
    <n v="1284181200"/>
    <d v="2010-09-11T05:00:00"/>
    <b v="0"/>
    <b v="0"/>
    <s v="film &amp; video/television"/>
    <n v="93.142857142857139"/>
    <x v="4"/>
    <x v="19"/>
  </r>
  <r>
    <n v="514"/>
    <s v="Sanchez, Bradley and Flores"/>
    <s v="Centralized motivating capacity"/>
    <n v="138700"/>
    <n v="31123"/>
    <n v="22"/>
    <x v="3"/>
    <n v="528"/>
    <x v="5"/>
    <s v="CHF"/>
    <n v="1386309600"/>
    <x v="481"/>
    <n v="1386741600"/>
    <d v="2013-12-11T06:00:00"/>
    <b v="0"/>
    <b v="1"/>
    <s v="music/rock"/>
    <n v="58.945075757575758"/>
    <x v="1"/>
    <x v="1"/>
  </r>
  <r>
    <n v="515"/>
    <s v="Cox LLC"/>
    <s v="Phased 24hour flexibility"/>
    <n v="8600"/>
    <n v="4797"/>
    <n v="56"/>
    <x v="0"/>
    <n v="133"/>
    <x v="0"/>
    <s v="CAD"/>
    <n v="1324620000"/>
    <x v="482"/>
    <n v="1324792800"/>
    <d v="2011-12-25T06:00:00"/>
    <b v="0"/>
    <b v="1"/>
    <s v="theater/plays"/>
    <n v="36.067669172932334"/>
    <x v="3"/>
    <x v="3"/>
  </r>
  <r>
    <n v="516"/>
    <s v="Morales-Odonnell"/>
    <s v="Exclusive 5thgeneration structure"/>
    <n v="125400"/>
    <n v="53324"/>
    <n v="43"/>
    <x v="0"/>
    <n v="846"/>
    <x v="1"/>
    <s v="USD"/>
    <n v="1281070800"/>
    <x v="194"/>
    <n v="1284354000"/>
    <d v="2010-09-13T05:00:00"/>
    <b v="0"/>
    <b v="0"/>
    <s v="publishing/nonfiction"/>
    <n v="63.030732860520096"/>
    <x v="5"/>
    <x v="9"/>
  </r>
  <r>
    <n v="517"/>
    <s v="Ramirez LLC"/>
    <s v="Multi-tiered maximized orchestration"/>
    <n v="5900"/>
    <n v="6608"/>
    <n v="112"/>
    <x v="1"/>
    <n v="78"/>
    <x v="1"/>
    <s v="USD"/>
    <n v="1493960400"/>
    <x v="483"/>
    <n v="1494392400"/>
    <d v="2017-05-10T05:00:00"/>
    <b v="0"/>
    <b v="0"/>
    <s v="food/food trucks"/>
    <n v="84.717948717948715"/>
    <x v="0"/>
    <x v="0"/>
  </r>
  <r>
    <n v="518"/>
    <s v="Ramirez Group"/>
    <s v="Open-architected uniform instruction set"/>
    <n v="8800"/>
    <n v="622"/>
    <n v="7"/>
    <x v="0"/>
    <n v="10"/>
    <x v="1"/>
    <s v="USD"/>
    <n v="1519365600"/>
    <x v="484"/>
    <n v="1519538400"/>
    <d v="2018-02-25T06:00:00"/>
    <b v="0"/>
    <b v="1"/>
    <s v="film &amp; video/animation"/>
    <n v="62.2"/>
    <x v="4"/>
    <x v="10"/>
  </r>
  <r>
    <n v="519"/>
    <s v="Marsh-Coleman"/>
    <s v="Exclusive asymmetric analyzer"/>
    <n v="177700"/>
    <n v="180802"/>
    <n v="102"/>
    <x v="1"/>
    <n v="1773"/>
    <x v="1"/>
    <s v="USD"/>
    <n v="1420696800"/>
    <x v="355"/>
    <n v="1421906400"/>
    <d v="2015-01-22T06:00:00"/>
    <b v="0"/>
    <b v="1"/>
    <s v="music/rock"/>
    <n v="101.97518330513255"/>
    <x v="1"/>
    <x v="1"/>
  </r>
  <r>
    <n v="520"/>
    <s v="Frederick, Jenkins and Collins"/>
    <s v="Organic radical collaboration"/>
    <n v="800"/>
    <n v="3406"/>
    <n v="426"/>
    <x v="1"/>
    <n v="32"/>
    <x v="1"/>
    <s v="USD"/>
    <n v="1555650000"/>
    <x v="485"/>
    <n v="1555909200"/>
    <d v="2019-04-22T05:00:00"/>
    <b v="0"/>
    <b v="0"/>
    <s v="theater/plays"/>
    <n v="106.4375"/>
    <x v="3"/>
    <x v="3"/>
  </r>
  <r>
    <n v="521"/>
    <s v="Wilson Ltd"/>
    <s v="Function-based multi-state software"/>
    <n v="7600"/>
    <n v="11061"/>
    <n v="146"/>
    <x v="1"/>
    <n v="369"/>
    <x v="1"/>
    <s v="USD"/>
    <n v="1471928400"/>
    <x v="486"/>
    <n v="1472446800"/>
    <d v="2016-08-29T05:00:00"/>
    <b v="0"/>
    <b v="1"/>
    <s v="film &amp; video/drama"/>
    <n v="29.975609756097562"/>
    <x v="4"/>
    <x v="6"/>
  </r>
  <r>
    <n v="522"/>
    <s v="Cline, Peterson and Lowery"/>
    <s v="Innovative static budgetary management"/>
    <n v="50500"/>
    <n v="16389"/>
    <n v="32"/>
    <x v="0"/>
    <n v="191"/>
    <x v="1"/>
    <s v="USD"/>
    <n v="1341291600"/>
    <x v="487"/>
    <n v="1342328400"/>
    <d v="2012-07-15T05:00:00"/>
    <b v="0"/>
    <b v="0"/>
    <s v="film &amp; video/shorts"/>
    <n v="85.806282722513089"/>
    <x v="4"/>
    <x v="12"/>
  </r>
  <r>
    <n v="523"/>
    <s v="Underwood, James and Jones"/>
    <s v="Triple-buffered holistic ability"/>
    <n v="900"/>
    <n v="6303"/>
    <n v="700"/>
    <x v="1"/>
    <n v="89"/>
    <x v="1"/>
    <s v="USD"/>
    <n v="1267682400"/>
    <x v="488"/>
    <n v="1268114400"/>
    <d v="2010-03-09T06:00:00"/>
    <b v="0"/>
    <b v="0"/>
    <s v="film &amp; video/shorts"/>
    <n v="70.82022471910112"/>
    <x v="4"/>
    <x v="12"/>
  </r>
  <r>
    <n v="524"/>
    <s v="Johnson-Contreras"/>
    <s v="Diverse scalable superstructure"/>
    <n v="96700"/>
    <n v="81136"/>
    <n v="84"/>
    <x v="0"/>
    <n v="1979"/>
    <x v="1"/>
    <s v="USD"/>
    <n v="1272258000"/>
    <x v="489"/>
    <n v="1273381200"/>
    <d v="2010-05-09T05:00:00"/>
    <b v="0"/>
    <b v="0"/>
    <s v="theater/plays"/>
    <n v="40.998484082870135"/>
    <x v="3"/>
    <x v="3"/>
  </r>
  <r>
    <n v="525"/>
    <s v="Greene, Lloyd and Sims"/>
    <s v="Balanced leadingedge data-warehouse"/>
    <n v="2100"/>
    <n v="1768"/>
    <n v="84"/>
    <x v="0"/>
    <n v="63"/>
    <x v="1"/>
    <s v="USD"/>
    <n v="1290492000"/>
    <x v="490"/>
    <n v="1290837600"/>
    <d v="2010-11-27T06:00:00"/>
    <b v="0"/>
    <b v="0"/>
    <s v="technology/wearables"/>
    <n v="28.063492063492063"/>
    <x v="2"/>
    <x v="8"/>
  </r>
  <r>
    <n v="526"/>
    <s v="Smith-Sparks"/>
    <s v="Digitized bandwidth-monitored open architecture"/>
    <n v="8300"/>
    <n v="12944"/>
    <n v="156"/>
    <x v="1"/>
    <n v="147"/>
    <x v="1"/>
    <s v="USD"/>
    <n v="1451109600"/>
    <x v="312"/>
    <n v="1454306400"/>
    <d v="2016-02-01T06:00:00"/>
    <b v="0"/>
    <b v="1"/>
    <s v="theater/plays"/>
    <n v="88.054421768707485"/>
    <x v="3"/>
    <x v="3"/>
  </r>
  <r>
    <n v="527"/>
    <s v="Rosario-Smith"/>
    <s v="Enterprise-wide intermediate portal"/>
    <n v="189200"/>
    <n v="188480"/>
    <n v="100"/>
    <x v="0"/>
    <n v="6080"/>
    <x v="0"/>
    <s v="CAD"/>
    <n v="1454652000"/>
    <x v="491"/>
    <n v="1457762400"/>
    <d v="2016-03-12T06:00:00"/>
    <b v="0"/>
    <b v="0"/>
    <s v="film &amp; video/animation"/>
    <n v="31"/>
    <x v="4"/>
    <x v="10"/>
  </r>
  <r>
    <n v="528"/>
    <s v="Avila, Ford and Welch"/>
    <s v="Focused leadingedge matrix"/>
    <n v="9000"/>
    <n v="7227"/>
    <n v="80"/>
    <x v="0"/>
    <n v="80"/>
    <x v="4"/>
    <s v="GBP"/>
    <n v="1385186400"/>
    <x v="492"/>
    <n v="1389074400"/>
    <d v="2014-01-07T06:00:00"/>
    <b v="0"/>
    <b v="0"/>
    <s v="music/indie rock"/>
    <n v="90.337500000000006"/>
    <x v="1"/>
    <x v="7"/>
  </r>
  <r>
    <n v="529"/>
    <s v="Gallegos Inc"/>
    <s v="Seamless logistical encryption"/>
    <n v="5100"/>
    <n v="574"/>
    <n v="11"/>
    <x v="0"/>
    <n v="9"/>
    <x v="1"/>
    <s v="USD"/>
    <n v="1399698000"/>
    <x v="493"/>
    <n v="1402117200"/>
    <d v="2014-06-07T05:00:00"/>
    <b v="0"/>
    <b v="0"/>
    <s v="games/video games"/>
    <n v="63.777777777777779"/>
    <x v="6"/>
    <x v="11"/>
  </r>
  <r>
    <n v="530"/>
    <s v="Morrow, Santiago and Soto"/>
    <s v="Stand-alone human-resource workforce"/>
    <n v="105000"/>
    <n v="96328"/>
    <n v="92"/>
    <x v="0"/>
    <n v="1784"/>
    <x v="1"/>
    <s v="USD"/>
    <n v="1283230800"/>
    <x v="494"/>
    <n v="1284440400"/>
    <d v="2010-09-14T05:00:00"/>
    <b v="0"/>
    <b v="1"/>
    <s v="publishing/fiction"/>
    <n v="53.995515695067262"/>
    <x v="5"/>
    <x v="13"/>
  </r>
  <r>
    <n v="531"/>
    <s v="Berry-Richardson"/>
    <s v="Automated zero tolerance implementation"/>
    <n v="186700"/>
    <n v="178338"/>
    <n v="96"/>
    <x v="2"/>
    <n v="3640"/>
    <x v="5"/>
    <s v="CHF"/>
    <n v="1384149600"/>
    <x v="495"/>
    <n v="1388988000"/>
    <d v="2014-01-06T06:00:00"/>
    <b v="0"/>
    <b v="0"/>
    <s v="games/video games"/>
    <n v="48.993956043956047"/>
    <x v="6"/>
    <x v="11"/>
  </r>
  <r>
    <n v="532"/>
    <s v="Cordova-Torres"/>
    <s v="Pre-emptive grid-enabled contingency"/>
    <n v="1600"/>
    <n v="8046"/>
    <n v="503"/>
    <x v="1"/>
    <n v="126"/>
    <x v="0"/>
    <s v="CAD"/>
    <n v="1516860000"/>
    <x v="496"/>
    <n v="1516946400"/>
    <d v="2018-01-26T06:00:00"/>
    <b v="0"/>
    <b v="0"/>
    <s v="theater/plays"/>
    <n v="63.857142857142854"/>
    <x v="3"/>
    <x v="3"/>
  </r>
  <r>
    <n v="533"/>
    <s v="Holt, Bernard and Johnson"/>
    <s v="Multi-lateral didactic encoding"/>
    <n v="115600"/>
    <n v="184086"/>
    <n v="159"/>
    <x v="1"/>
    <n v="2218"/>
    <x v="4"/>
    <s v="GBP"/>
    <n v="1374642000"/>
    <x v="497"/>
    <n v="1377752400"/>
    <d v="2013-08-29T05:00:00"/>
    <b v="0"/>
    <b v="0"/>
    <s v="music/indie rock"/>
    <n v="82.996393146979258"/>
    <x v="1"/>
    <x v="7"/>
  </r>
  <r>
    <n v="534"/>
    <s v="Clark, Mccormick and Mendoza"/>
    <s v="Self-enabling didactic orchestration"/>
    <n v="89100"/>
    <n v="13385"/>
    <n v="15"/>
    <x v="0"/>
    <n v="243"/>
    <x v="1"/>
    <s v="USD"/>
    <n v="1534482000"/>
    <x v="498"/>
    <n v="1534568400"/>
    <d v="2018-08-18T05:00:00"/>
    <b v="0"/>
    <b v="1"/>
    <s v="film &amp; video/drama"/>
    <n v="55.08230452674897"/>
    <x v="4"/>
    <x v="6"/>
  </r>
  <r>
    <n v="535"/>
    <s v="Garrison LLC"/>
    <s v="Profit-focused 24/7 data-warehouse"/>
    <n v="2600"/>
    <n v="12533"/>
    <n v="482"/>
    <x v="1"/>
    <n v="202"/>
    <x v="6"/>
    <s v="EUR"/>
    <n v="1528434000"/>
    <x v="499"/>
    <n v="1528606800"/>
    <d v="2018-06-10T05:00:00"/>
    <b v="0"/>
    <b v="1"/>
    <s v="theater/plays"/>
    <n v="62.044554455445542"/>
    <x v="3"/>
    <x v="3"/>
  </r>
  <r>
    <n v="536"/>
    <s v="Shannon-Olson"/>
    <s v="Enhanced methodical middleware"/>
    <n v="9800"/>
    <n v="14697"/>
    <n v="150"/>
    <x v="1"/>
    <n v="140"/>
    <x v="6"/>
    <s v="EUR"/>
    <n v="1282626000"/>
    <x v="500"/>
    <n v="1284872400"/>
    <d v="2010-09-19T05:00:00"/>
    <b v="0"/>
    <b v="0"/>
    <s v="publishing/fiction"/>
    <n v="104.97857142857143"/>
    <x v="5"/>
    <x v="13"/>
  </r>
  <r>
    <n v="537"/>
    <s v="Murillo-Mcfarland"/>
    <s v="Synchronized client-driven projection"/>
    <n v="84400"/>
    <n v="98935"/>
    <n v="117"/>
    <x v="1"/>
    <n v="1052"/>
    <x v="3"/>
    <s v="DKK"/>
    <n v="1535605200"/>
    <x v="501"/>
    <n v="1537592400"/>
    <d v="2018-09-22T05:00:00"/>
    <b v="1"/>
    <b v="1"/>
    <s v="film &amp; video/documentary"/>
    <n v="94.044676806083643"/>
    <x v="4"/>
    <x v="4"/>
  </r>
  <r>
    <n v="538"/>
    <s v="Young, Gilbert and Escobar"/>
    <s v="Networked didactic time-frame"/>
    <n v="151300"/>
    <n v="57034"/>
    <n v="38"/>
    <x v="0"/>
    <n v="1296"/>
    <x v="1"/>
    <s v="USD"/>
    <n v="1379826000"/>
    <x v="502"/>
    <n v="1381208400"/>
    <d v="2013-10-08T05:00:00"/>
    <b v="0"/>
    <b v="0"/>
    <s v="games/mobile games"/>
    <n v="44.007716049382715"/>
    <x v="6"/>
    <x v="20"/>
  </r>
  <r>
    <n v="539"/>
    <s v="Thomas, Welch and Santana"/>
    <s v="Assimilated exuding toolset"/>
    <n v="9800"/>
    <n v="7120"/>
    <n v="73"/>
    <x v="0"/>
    <n v="77"/>
    <x v="1"/>
    <s v="USD"/>
    <n v="1561957200"/>
    <x v="503"/>
    <n v="1562475600"/>
    <d v="2019-07-07T05:00:00"/>
    <b v="0"/>
    <b v="1"/>
    <s v="food/food trucks"/>
    <n v="92.467532467532465"/>
    <x v="0"/>
    <x v="0"/>
  </r>
  <r>
    <n v="540"/>
    <s v="Brown-Pena"/>
    <s v="Front-line client-server secured line"/>
    <n v="5300"/>
    <n v="14097"/>
    <n v="266"/>
    <x v="1"/>
    <n v="247"/>
    <x v="1"/>
    <s v="USD"/>
    <n v="1525496400"/>
    <x v="504"/>
    <n v="1527397200"/>
    <d v="2018-05-27T05:00:00"/>
    <b v="0"/>
    <b v="0"/>
    <s v="photography/photography books"/>
    <n v="57.072874493927124"/>
    <x v="7"/>
    <x v="14"/>
  </r>
  <r>
    <n v="541"/>
    <s v="Holder, Caldwell and Vance"/>
    <s v="Polarized systemic Internet solution"/>
    <n v="178000"/>
    <n v="43086"/>
    <n v="24"/>
    <x v="0"/>
    <n v="395"/>
    <x v="6"/>
    <s v="EUR"/>
    <n v="1433912400"/>
    <x v="505"/>
    <n v="1436158800"/>
    <d v="2015-07-06T05:00:00"/>
    <b v="0"/>
    <b v="0"/>
    <s v="games/mobile games"/>
    <n v="109.07848101265823"/>
    <x v="6"/>
    <x v="20"/>
  </r>
  <r>
    <n v="542"/>
    <s v="Harrison-Bridges"/>
    <s v="Profit-focused exuding moderator"/>
    <n v="77000"/>
    <n v="1930"/>
    <n v="3"/>
    <x v="0"/>
    <n v="49"/>
    <x v="4"/>
    <s v="GBP"/>
    <n v="1453442400"/>
    <x v="506"/>
    <n v="1456034400"/>
    <d v="2016-02-21T06:00:00"/>
    <b v="0"/>
    <b v="0"/>
    <s v="music/indie rock"/>
    <n v="39.387755102040813"/>
    <x v="1"/>
    <x v="7"/>
  </r>
  <r>
    <n v="543"/>
    <s v="Johnson, Murphy and Peterson"/>
    <s v="Cross-group high-level moderator"/>
    <n v="84900"/>
    <n v="13864"/>
    <n v="16"/>
    <x v="0"/>
    <n v="180"/>
    <x v="1"/>
    <s v="USD"/>
    <n v="1378875600"/>
    <x v="507"/>
    <n v="1380171600"/>
    <d v="2013-09-26T05:00:00"/>
    <b v="0"/>
    <b v="0"/>
    <s v="games/video games"/>
    <n v="77.022222222222226"/>
    <x v="6"/>
    <x v="11"/>
  </r>
  <r>
    <n v="544"/>
    <s v="Taylor Inc"/>
    <s v="Public-key 3rdgeneration system engine"/>
    <n v="2800"/>
    <n v="7742"/>
    <n v="277"/>
    <x v="1"/>
    <n v="84"/>
    <x v="1"/>
    <s v="USD"/>
    <n v="1452232800"/>
    <x v="508"/>
    <n v="1453356000"/>
    <d v="2016-01-21T06:00:00"/>
    <b v="0"/>
    <b v="0"/>
    <s v="music/rock"/>
    <n v="92.166666666666671"/>
    <x v="1"/>
    <x v="1"/>
  </r>
  <r>
    <n v="545"/>
    <s v="Deleon and Sons"/>
    <s v="Organized value-added access"/>
    <n v="184800"/>
    <n v="164109"/>
    <n v="89"/>
    <x v="0"/>
    <n v="2690"/>
    <x v="1"/>
    <s v="USD"/>
    <n v="1577253600"/>
    <x v="509"/>
    <n v="1578981600"/>
    <d v="2020-01-14T06:00:00"/>
    <b v="0"/>
    <b v="0"/>
    <s v="theater/plays"/>
    <n v="61.007063197026021"/>
    <x v="3"/>
    <x v="3"/>
  </r>
  <r>
    <n v="546"/>
    <s v="Benjamin, Paul and Ferguson"/>
    <s v="Cloned global Graphical User Interface"/>
    <n v="4200"/>
    <n v="6870"/>
    <n v="164"/>
    <x v="1"/>
    <n v="88"/>
    <x v="1"/>
    <s v="USD"/>
    <n v="1537160400"/>
    <x v="510"/>
    <n v="1537419600"/>
    <d v="2018-09-20T05:00:00"/>
    <b v="0"/>
    <b v="1"/>
    <s v="theater/plays"/>
    <n v="78.068181818181813"/>
    <x v="3"/>
    <x v="3"/>
  </r>
  <r>
    <n v="547"/>
    <s v="Hardin-Dixon"/>
    <s v="Focused solution-oriented matrix"/>
    <n v="1300"/>
    <n v="12597"/>
    <n v="969"/>
    <x v="1"/>
    <n v="156"/>
    <x v="1"/>
    <s v="USD"/>
    <n v="1422165600"/>
    <x v="511"/>
    <n v="1423202400"/>
    <d v="2015-02-06T06:00:00"/>
    <b v="0"/>
    <b v="0"/>
    <s v="film &amp; video/drama"/>
    <n v="80.75"/>
    <x v="4"/>
    <x v="6"/>
  </r>
  <r>
    <n v="548"/>
    <s v="York-Pitts"/>
    <s v="Monitored discrete toolset"/>
    <n v="66100"/>
    <n v="179074"/>
    <n v="271"/>
    <x v="1"/>
    <n v="2985"/>
    <x v="1"/>
    <s v="USD"/>
    <n v="1459486800"/>
    <x v="512"/>
    <n v="1460610000"/>
    <d v="2016-04-14T05:00:00"/>
    <b v="0"/>
    <b v="0"/>
    <s v="theater/plays"/>
    <n v="59.991289782244557"/>
    <x v="3"/>
    <x v="3"/>
  </r>
  <r>
    <n v="549"/>
    <s v="Jarvis and Sons"/>
    <s v="Business-focused intermediate system engine"/>
    <n v="29500"/>
    <n v="83843"/>
    <n v="284"/>
    <x v="1"/>
    <n v="762"/>
    <x v="1"/>
    <s v="USD"/>
    <n v="1369717200"/>
    <x v="513"/>
    <n v="1370494800"/>
    <d v="2013-06-06T05:00:00"/>
    <b v="0"/>
    <b v="0"/>
    <s v="technology/wearables"/>
    <n v="110.03018372703411"/>
    <x v="2"/>
    <x v="8"/>
  </r>
  <r>
    <n v="550"/>
    <s v="Morrison-Henderson"/>
    <s v="De-engineered disintermediate encoding"/>
    <n v="100"/>
    <n v="4"/>
    <n v="4"/>
    <x v="3"/>
    <n v="1"/>
    <x v="5"/>
    <s v="CHF"/>
    <n v="1330495200"/>
    <x v="514"/>
    <n v="1332306000"/>
    <d v="2012-03-21T05:00:00"/>
    <b v="0"/>
    <b v="0"/>
    <s v="music/indie rock"/>
    <n v="4"/>
    <x v="1"/>
    <x v="7"/>
  </r>
  <r>
    <n v="551"/>
    <s v="Martin-James"/>
    <s v="Streamlined upward-trending analyzer"/>
    <n v="180100"/>
    <n v="105598"/>
    <n v="59"/>
    <x v="0"/>
    <n v="2779"/>
    <x v="2"/>
    <s v="AUD"/>
    <n v="1419055200"/>
    <x v="515"/>
    <n v="1422511200"/>
    <d v="2015-01-29T06:00:00"/>
    <b v="0"/>
    <b v="1"/>
    <s v="technology/web"/>
    <n v="37.99856063332134"/>
    <x v="2"/>
    <x v="2"/>
  </r>
  <r>
    <n v="552"/>
    <s v="Mercer, Solomon and Singleton"/>
    <s v="Distributed human-resource policy"/>
    <n v="9000"/>
    <n v="8866"/>
    <n v="99"/>
    <x v="0"/>
    <n v="92"/>
    <x v="1"/>
    <s v="USD"/>
    <n v="1480140000"/>
    <x v="516"/>
    <n v="1480312800"/>
    <d v="2016-11-28T06:00:00"/>
    <b v="0"/>
    <b v="0"/>
    <s v="theater/plays"/>
    <n v="96.369565217391298"/>
    <x v="3"/>
    <x v="3"/>
  </r>
  <r>
    <n v="553"/>
    <s v="Dougherty, Austin and Mills"/>
    <s v="De-engineered 5thgeneration contingency"/>
    <n v="170600"/>
    <n v="75022"/>
    <n v="44"/>
    <x v="0"/>
    <n v="1028"/>
    <x v="1"/>
    <s v="USD"/>
    <n v="1293948000"/>
    <x v="517"/>
    <n v="1294034400"/>
    <d v="2011-01-03T06:00:00"/>
    <b v="0"/>
    <b v="0"/>
    <s v="music/rock"/>
    <n v="72.978599221789878"/>
    <x v="1"/>
    <x v="1"/>
  </r>
  <r>
    <n v="554"/>
    <s v="Ritter PLC"/>
    <s v="Multi-channeled upward-trending application"/>
    <n v="9500"/>
    <n v="14408"/>
    <n v="152"/>
    <x v="1"/>
    <n v="554"/>
    <x v="0"/>
    <s v="CAD"/>
    <n v="1482127200"/>
    <x v="518"/>
    <n v="1482645600"/>
    <d v="2016-12-25T06:00:00"/>
    <b v="0"/>
    <b v="0"/>
    <s v="music/indie rock"/>
    <n v="26.007220216606498"/>
    <x v="1"/>
    <x v="7"/>
  </r>
  <r>
    <n v="555"/>
    <s v="Anderson Group"/>
    <s v="Organic maximized database"/>
    <n v="6300"/>
    <n v="14089"/>
    <n v="224"/>
    <x v="1"/>
    <n v="135"/>
    <x v="3"/>
    <s v="DKK"/>
    <n v="1396414800"/>
    <x v="519"/>
    <n v="1399093200"/>
    <d v="2014-05-03T05:00:00"/>
    <b v="0"/>
    <b v="0"/>
    <s v="music/rock"/>
    <n v="104.36296296296297"/>
    <x v="1"/>
    <x v="1"/>
  </r>
  <r>
    <n v="556"/>
    <s v="Smith and Sons"/>
    <s v="Grass-roots 24/7 attitude"/>
    <n v="5200"/>
    <n v="12467"/>
    <n v="240"/>
    <x v="1"/>
    <n v="122"/>
    <x v="1"/>
    <s v="USD"/>
    <n v="1315285200"/>
    <x v="520"/>
    <n v="1315890000"/>
    <d v="2011-09-13T05:00:00"/>
    <b v="0"/>
    <b v="1"/>
    <s v="publishing/translations"/>
    <n v="102.18852459016394"/>
    <x v="5"/>
    <x v="18"/>
  </r>
  <r>
    <n v="557"/>
    <s v="Lam-Hamilton"/>
    <s v="Team-oriented global strategy"/>
    <n v="6000"/>
    <n v="11960"/>
    <n v="199"/>
    <x v="1"/>
    <n v="221"/>
    <x v="1"/>
    <s v="USD"/>
    <n v="1443762000"/>
    <x v="521"/>
    <n v="1444021200"/>
    <d v="2015-10-05T05:00:00"/>
    <b v="0"/>
    <b v="1"/>
    <s v="film &amp; video/science fiction"/>
    <n v="54.117647058823529"/>
    <x v="4"/>
    <x v="22"/>
  </r>
  <r>
    <n v="558"/>
    <s v="Ho Ltd"/>
    <s v="Enhanced client-driven capacity"/>
    <n v="5800"/>
    <n v="7966"/>
    <n v="137"/>
    <x v="1"/>
    <n v="126"/>
    <x v="1"/>
    <s v="USD"/>
    <n v="1456293600"/>
    <x v="522"/>
    <n v="1460005200"/>
    <d v="2016-04-07T05:00:00"/>
    <b v="0"/>
    <b v="0"/>
    <s v="theater/plays"/>
    <n v="63.222222222222221"/>
    <x v="3"/>
    <x v="3"/>
  </r>
  <r>
    <n v="559"/>
    <s v="Brown, Estrada and Jensen"/>
    <s v="Exclusive systematic productivity"/>
    <n v="105300"/>
    <n v="106321"/>
    <n v="101"/>
    <x v="1"/>
    <n v="1022"/>
    <x v="1"/>
    <s v="USD"/>
    <n v="1470114000"/>
    <x v="523"/>
    <n v="1470718800"/>
    <d v="2016-08-09T05:00:00"/>
    <b v="0"/>
    <b v="0"/>
    <s v="theater/plays"/>
    <n v="104.03228962818004"/>
    <x v="3"/>
    <x v="3"/>
  </r>
  <r>
    <n v="560"/>
    <s v="Hunt LLC"/>
    <s v="Re-engineered radical policy"/>
    <n v="20000"/>
    <n v="158832"/>
    <n v="794"/>
    <x v="1"/>
    <n v="3177"/>
    <x v="1"/>
    <s v="USD"/>
    <n v="1321596000"/>
    <x v="524"/>
    <n v="1325052000"/>
    <d v="2011-12-28T06:00:00"/>
    <b v="0"/>
    <b v="0"/>
    <s v="film &amp; video/animation"/>
    <n v="49.994334277620396"/>
    <x v="4"/>
    <x v="10"/>
  </r>
  <r>
    <n v="561"/>
    <s v="Fowler-Smith"/>
    <s v="Down-sized logistical adapter"/>
    <n v="3000"/>
    <n v="11091"/>
    <n v="370"/>
    <x v="1"/>
    <n v="198"/>
    <x v="5"/>
    <s v="CHF"/>
    <n v="1318827600"/>
    <x v="525"/>
    <n v="1319000400"/>
    <d v="2011-10-19T05:00:00"/>
    <b v="0"/>
    <b v="0"/>
    <s v="theater/plays"/>
    <n v="56.015151515151516"/>
    <x v="3"/>
    <x v="3"/>
  </r>
  <r>
    <n v="562"/>
    <s v="Blair Inc"/>
    <s v="Configurable bandwidth-monitored throughput"/>
    <n v="9900"/>
    <n v="1269"/>
    <n v="13"/>
    <x v="0"/>
    <n v="26"/>
    <x v="5"/>
    <s v="CHF"/>
    <n v="1552366800"/>
    <x v="188"/>
    <n v="1552539600"/>
    <d v="2019-03-14T05:00:00"/>
    <b v="0"/>
    <b v="0"/>
    <s v="music/rock"/>
    <n v="48.807692307692307"/>
    <x v="1"/>
    <x v="1"/>
  </r>
  <r>
    <n v="563"/>
    <s v="Kelley, Stanton and Sanchez"/>
    <s v="Optional tangible pricing structure"/>
    <n v="3700"/>
    <n v="5107"/>
    <n v="138"/>
    <x v="1"/>
    <n v="85"/>
    <x v="2"/>
    <s v="AUD"/>
    <n v="1542088800"/>
    <x v="526"/>
    <n v="1543816800"/>
    <d v="2018-12-03T06:00:00"/>
    <b v="0"/>
    <b v="0"/>
    <s v="film &amp; video/documentary"/>
    <n v="60.082352941176474"/>
    <x v="4"/>
    <x v="4"/>
  </r>
  <r>
    <n v="564"/>
    <s v="Hernandez-Macdonald"/>
    <s v="Organic high-level implementation"/>
    <n v="168700"/>
    <n v="141393"/>
    <n v="84"/>
    <x v="0"/>
    <n v="1790"/>
    <x v="1"/>
    <s v="USD"/>
    <n v="1426395600"/>
    <x v="527"/>
    <n v="1427086800"/>
    <d v="2015-03-23T05:00:00"/>
    <b v="0"/>
    <b v="0"/>
    <s v="theater/plays"/>
    <n v="78.990502793296088"/>
    <x v="3"/>
    <x v="3"/>
  </r>
  <r>
    <n v="565"/>
    <s v="Joseph LLC"/>
    <s v="Decentralized logistical collaboration"/>
    <n v="94900"/>
    <n v="194166"/>
    <n v="205"/>
    <x v="1"/>
    <n v="3596"/>
    <x v="1"/>
    <s v="USD"/>
    <n v="1321336800"/>
    <x v="528"/>
    <n v="1323064800"/>
    <d v="2011-12-05T06:00:00"/>
    <b v="0"/>
    <b v="0"/>
    <s v="theater/plays"/>
    <n v="53.99499443826474"/>
    <x v="3"/>
    <x v="3"/>
  </r>
  <r>
    <n v="566"/>
    <s v="Webb-Smith"/>
    <s v="Advanced content-based installation"/>
    <n v="9300"/>
    <n v="4124"/>
    <n v="44"/>
    <x v="0"/>
    <n v="37"/>
    <x v="1"/>
    <s v="USD"/>
    <n v="1456293600"/>
    <x v="522"/>
    <n v="1458277200"/>
    <d v="2016-03-18T05:00:00"/>
    <b v="0"/>
    <b v="1"/>
    <s v="music/electric music"/>
    <n v="111.45945945945945"/>
    <x v="1"/>
    <x v="5"/>
  </r>
  <r>
    <n v="567"/>
    <s v="Johns PLC"/>
    <s v="Distributed high-level open architecture"/>
    <n v="6800"/>
    <n v="14865"/>
    <n v="219"/>
    <x v="1"/>
    <n v="244"/>
    <x v="1"/>
    <s v="USD"/>
    <n v="1404968400"/>
    <x v="529"/>
    <n v="1405141200"/>
    <d v="2014-07-12T05:00:00"/>
    <b v="0"/>
    <b v="0"/>
    <s v="music/rock"/>
    <n v="60.922131147540981"/>
    <x v="1"/>
    <x v="1"/>
  </r>
  <r>
    <n v="568"/>
    <s v="Hardin-Foley"/>
    <s v="Synergized zero tolerance help-desk"/>
    <n v="72400"/>
    <n v="134688"/>
    <n v="186"/>
    <x v="1"/>
    <n v="5180"/>
    <x v="1"/>
    <s v="USD"/>
    <n v="1279170000"/>
    <x v="530"/>
    <n v="1283058000"/>
    <d v="2010-08-29T05:00:00"/>
    <b v="0"/>
    <b v="0"/>
    <s v="theater/plays"/>
    <n v="26.0015444015444"/>
    <x v="3"/>
    <x v="3"/>
  </r>
  <r>
    <n v="569"/>
    <s v="Fischer, Fowler and Arnold"/>
    <s v="Extended multi-tasking definition"/>
    <n v="20100"/>
    <n v="47705"/>
    <n v="237"/>
    <x v="1"/>
    <n v="589"/>
    <x v="6"/>
    <s v="EUR"/>
    <n v="1294725600"/>
    <x v="531"/>
    <n v="1295762400"/>
    <d v="2011-01-23T06:00:00"/>
    <b v="0"/>
    <b v="0"/>
    <s v="film &amp; video/animation"/>
    <n v="80.993208828522924"/>
    <x v="4"/>
    <x v="10"/>
  </r>
  <r>
    <n v="570"/>
    <s v="Martinez-Juarez"/>
    <s v="Realigned uniform knowledge user"/>
    <n v="31200"/>
    <n v="95364"/>
    <n v="306"/>
    <x v="1"/>
    <n v="2725"/>
    <x v="1"/>
    <s v="USD"/>
    <n v="1419055200"/>
    <x v="515"/>
    <n v="1419573600"/>
    <d v="2014-12-26T06:00:00"/>
    <b v="0"/>
    <b v="1"/>
    <s v="music/rock"/>
    <n v="34.995963302752294"/>
    <x v="1"/>
    <x v="1"/>
  </r>
  <r>
    <n v="571"/>
    <s v="Wilson and Sons"/>
    <s v="Monitored grid-enabled model"/>
    <n v="3500"/>
    <n v="3295"/>
    <n v="94"/>
    <x v="0"/>
    <n v="35"/>
    <x v="6"/>
    <s v="EUR"/>
    <n v="1434690000"/>
    <x v="532"/>
    <n v="1438750800"/>
    <d v="2015-08-05T05:00:00"/>
    <b v="0"/>
    <b v="0"/>
    <s v="film &amp; video/shorts"/>
    <n v="94.142857142857139"/>
    <x v="4"/>
    <x v="12"/>
  </r>
  <r>
    <n v="572"/>
    <s v="Clements Group"/>
    <s v="Assimilated actuating policy"/>
    <n v="9000"/>
    <n v="4896"/>
    <n v="54"/>
    <x v="3"/>
    <n v="94"/>
    <x v="1"/>
    <s v="USD"/>
    <n v="1443416400"/>
    <x v="533"/>
    <n v="1444798800"/>
    <d v="2015-10-14T05:00:00"/>
    <b v="0"/>
    <b v="1"/>
    <s v="music/rock"/>
    <n v="52.085106382978722"/>
    <x v="1"/>
    <x v="1"/>
  </r>
  <r>
    <n v="573"/>
    <s v="Valenzuela-Cook"/>
    <s v="Total incremental productivity"/>
    <n v="6700"/>
    <n v="7496"/>
    <n v="112"/>
    <x v="1"/>
    <n v="300"/>
    <x v="1"/>
    <s v="USD"/>
    <n v="1399006800"/>
    <x v="409"/>
    <n v="1399179600"/>
    <d v="2014-05-04T05:00:00"/>
    <b v="0"/>
    <b v="0"/>
    <s v="journalism/audio"/>
    <n v="24.986666666666668"/>
    <x v="8"/>
    <x v="23"/>
  </r>
  <r>
    <n v="574"/>
    <s v="Parker, Haley and Foster"/>
    <s v="Adaptive local task-force"/>
    <n v="2700"/>
    <n v="9967"/>
    <n v="369"/>
    <x v="1"/>
    <n v="144"/>
    <x v="1"/>
    <s v="USD"/>
    <n v="1575698400"/>
    <x v="534"/>
    <n v="1576562400"/>
    <d v="2019-12-17T06:00:00"/>
    <b v="0"/>
    <b v="1"/>
    <s v="food/food trucks"/>
    <n v="69.215277777777771"/>
    <x v="0"/>
    <x v="0"/>
  </r>
  <r>
    <n v="575"/>
    <s v="Fuentes LLC"/>
    <s v="Universal zero-defect concept"/>
    <n v="83300"/>
    <n v="52421"/>
    <n v="63"/>
    <x v="0"/>
    <n v="558"/>
    <x v="1"/>
    <s v="USD"/>
    <n v="1400562000"/>
    <x v="53"/>
    <n v="1400821200"/>
    <d v="2014-05-23T05:00:00"/>
    <b v="0"/>
    <b v="1"/>
    <s v="theater/plays"/>
    <n v="93.944444444444443"/>
    <x v="3"/>
    <x v="3"/>
  </r>
  <r>
    <n v="576"/>
    <s v="Moran and Sons"/>
    <s v="Object-based bottom-line superstructure"/>
    <n v="9700"/>
    <n v="6298"/>
    <n v="65"/>
    <x v="0"/>
    <n v="64"/>
    <x v="1"/>
    <s v="USD"/>
    <n v="1509512400"/>
    <x v="535"/>
    <n v="1510984800"/>
    <d v="2017-11-18T06:00:00"/>
    <b v="0"/>
    <b v="0"/>
    <s v="theater/plays"/>
    <n v="98.40625"/>
    <x v="3"/>
    <x v="3"/>
  </r>
  <r>
    <n v="577"/>
    <s v="Stevens Inc"/>
    <s v="Adaptive 24hour projection"/>
    <n v="8200"/>
    <n v="1546"/>
    <n v="19"/>
    <x v="3"/>
    <n v="37"/>
    <x v="1"/>
    <s v="USD"/>
    <n v="1299823200"/>
    <x v="536"/>
    <n v="1302066000"/>
    <d v="2011-04-06T05:00:00"/>
    <b v="0"/>
    <b v="0"/>
    <s v="music/jazz"/>
    <n v="41.783783783783782"/>
    <x v="1"/>
    <x v="17"/>
  </r>
  <r>
    <n v="578"/>
    <s v="Martinez-Johnson"/>
    <s v="Sharable radical toolset"/>
    <n v="96500"/>
    <n v="16168"/>
    <n v="17"/>
    <x v="0"/>
    <n v="245"/>
    <x v="1"/>
    <s v="USD"/>
    <n v="1322719200"/>
    <x v="537"/>
    <n v="1322978400"/>
    <d v="2011-12-04T06:00:00"/>
    <b v="0"/>
    <b v="0"/>
    <s v="film &amp; video/science fiction"/>
    <n v="65.991836734693877"/>
    <x v="4"/>
    <x v="22"/>
  </r>
  <r>
    <n v="579"/>
    <s v="Franklin Inc"/>
    <s v="Focused multimedia knowledgebase"/>
    <n v="6200"/>
    <n v="6269"/>
    <n v="101"/>
    <x v="1"/>
    <n v="87"/>
    <x v="1"/>
    <s v="USD"/>
    <n v="1312693200"/>
    <x v="538"/>
    <n v="1313730000"/>
    <d v="2011-08-19T05:00:00"/>
    <b v="0"/>
    <b v="0"/>
    <s v="music/jazz"/>
    <n v="72.05747126436782"/>
    <x v="1"/>
    <x v="17"/>
  </r>
  <r>
    <n v="580"/>
    <s v="Perez PLC"/>
    <s v="Seamless 6thgeneration extranet"/>
    <n v="43800"/>
    <n v="149578"/>
    <n v="342"/>
    <x v="1"/>
    <n v="3116"/>
    <x v="1"/>
    <s v="USD"/>
    <n v="1393394400"/>
    <x v="539"/>
    <n v="1394085600"/>
    <d v="2014-03-06T06:00:00"/>
    <b v="0"/>
    <b v="0"/>
    <s v="theater/plays"/>
    <n v="48.003209242618745"/>
    <x v="3"/>
    <x v="3"/>
  </r>
  <r>
    <n v="581"/>
    <s v="Sanchez, Cross and Savage"/>
    <s v="Sharable mobile knowledgebase"/>
    <n v="6000"/>
    <n v="3841"/>
    <n v="64"/>
    <x v="0"/>
    <n v="71"/>
    <x v="1"/>
    <s v="USD"/>
    <n v="1304053200"/>
    <x v="540"/>
    <n v="1305349200"/>
    <d v="2011-05-14T05:00:00"/>
    <b v="0"/>
    <b v="0"/>
    <s v="technology/web"/>
    <n v="54.098591549295776"/>
    <x v="2"/>
    <x v="2"/>
  </r>
  <r>
    <n v="582"/>
    <s v="Pineda Ltd"/>
    <s v="Cross-group global system engine"/>
    <n v="8700"/>
    <n v="4531"/>
    <n v="52"/>
    <x v="0"/>
    <n v="42"/>
    <x v="1"/>
    <s v="USD"/>
    <n v="1433912400"/>
    <x v="505"/>
    <n v="1434344400"/>
    <d v="2015-06-15T05:00:00"/>
    <b v="0"/>
    <b v="1"/>
    <s v="games/video games"/>
    <n v="107.88095238095238"/>
    <x v="6"/>
    <x v="11"/>
  </r>
  <r>
    <n v="583"/>
    <s v="Powell and Sons"/>
    <s v="Centralized clear-thinking conglomeration"/>
    <n v="18900"/>
    <n v="60934"/>
    <n v="322"/>
    <x v="1"/>
    <n v="909"/>
    <x v="1"/>
    <s v="USD"/>
    <n v="1329717600"/>
    <x v="541"/>
    <n v="1331186400"/>
    <d v="2012-03-08T06:00:00"/>
    <b v="0"/>
    <b v="0"/>
    <s v="film &amp; video/documentary"/>
    <n v="67.034103410341032"/>
    <x v="4"/>
    <x v="4"/>
  </r>
  <r>
    <n v="584"/>
    <s v="Nunez-Richards"/>
    <s v="De-engineered cohesive system engine"/>
    <n v="86400"/>
    <n v="103255"/>
    <n v="120"/>
    <x v="1"/>
    <n v="1613"/>
    <x v="1"/>
    <s v="USD"/>
    <n v="1335330000"/>
    <x v="542"/>
    <n v="1336539600"/>
    <d v="2012-05-09T05:00:00"/>
    <b v="0"/>
    <b v="0"/>
    <s v="technology/web"/>
    <n v="64.01425914445133"/>
    <x v="2"/>
    <x v="2"/>
  </r>
  <r>
    <n v="585"/>
    <s v="Pugh LLC"/>
    <s v="Reactive analyzing function"/>
    <n v="8900"/>
    <n v="13065"/>
    <n v="147"/>
    <x v="1"/>
    <n v="136"/>
    <x v="1"/>
    <s v="USD"/>
    <n v="1268888400"/>
    <x v="543"/>
    <n v="1269752400"/>
    <d v="2010-03-28T05:00:00"/>
    <b v="0"/>
    <b v="0"/>
    <s v="publishing/translations"/>
    <n v="96.066176470588232"/>
    <x v="5"/>
    <x v="18"/>
  </r>
  <r>
    <n v="586"/>
    <s v="Rowe-Wong"/>
    <s v="Robust hybrid budgetary management"/>
    <n v="700"/>
    <n v="6654"/>
    <n v="951"/>
    <x v="1"/>
    <n v="130"/>
    <x v="1"/>
    <s v="USD"/>
    <n v="1289973600"/>
    <x v="544"/>
    <n v="1291615200"/>
    <d v="2010-12-06T06:00:00"/>
    <b v="0"/>
    <b v="0"/>
    <s v="music/rock"/>
    <n v="51.184615384615384"/>
    <x v="1"/>
    <x v="1"/>
  </r>
  <r>
    <n v="587"/>
    <s v="Williams-Santos"/>
    <s v="Open-source analyzing monitoring"/>
    <n v="9400"/>
    <n v="6852"/>
    <n v="73"/>
    <x v="0"/>
    <n v="156"/>
    <x v="0"/>
    <s v="CAD"/>
    <n v="1547877600"/>
    <x v="35"/>
    <n v="1552366800"/>
    <d v="2019-03-12T05:00:00"/>
    <b v="0"/>
    <b v="1"/>
    <s v="food/food trucks"/>
    <n v="43.92307692307692"/>
    <x v="0"/>
    <x v="0"/>
  </r>
  <r>
    <n v="588"/>
    <s v="Weber Inc"/>
    <s v="Up-sized discrete firmware"/>
    <n v="157600"/>
    <n v="124517"/>
    <n v="79"/>
    <x v="0"/>
    <n v="1368"/>
    <x v="4"/>
    <s v="GBP"/>
    <n v="1269493200"/>
    <x v="152"/>
    <n v="1272171600"/>
    <d v="2010-04-25T05:00:00"/>
    <b v="0"/>
    <b v="0"/>
    <s v="theater/plays"/>
    <n v="91.021198830409361"/>
    <x v="3"/>
    <x v="3"/>
  </r>
  <r>
    <n v="589"/>
    <s v="Avery, Brown and Parker"/>
    <s v="Exclusive intangible extranet"/>
    <n v="7900"/>
    <n v="5113"/>
    <n v="65"/>
    <x v="0"/>
    <n v="102"/>
    <x v="1"/>
    <s v="USD"/>
    <n v="1436072400"/>
    <x v="545"/>
    <n v="1436677200"/>
    <d v="2015-07-12T05:00:00"/>
    <b v="0"/>
    <b v="0"/>
    <s v="film &amp; video/documentary"/>
    <n v="50.127450980392155"/>
    <x v="4"/>
    <x v="4"/>
  </r>
  <r>
    <n v="590"/>
    <s v="Cox Group"/>
    <s v="Synergized analyzing process improvement"/>
    <n v="7100"/>
    <n v="5824"/>
    <n v="82"/>
    <x v="0"/>
    <n v="86"/>
    <x v="2"/>
    <s v="AUD"/>
    <n v="1419141600"/>
    <x v="546"/>
    <n v="1420092000"/>
    <d v="2015-01-01T06:00:00"/>
    <b v="0"/>
    <b v="0"/>
    <s v="publishing/radio &amp; podcasts"/>
    <n v="67.720930232558146"/>
    <x v="5"/>
    <x v="15"/>
  </r>
  <r>
    <n v="591"/>
    <s v="Jensen LLC"/>
    <s v="Realigned dedicated system engine"/>
    <n v="600"/>
    <n v="6226"/>
    <n v="1038"/>
    <x v="1"/>
    <n v="102"/>
    <x v="1"/>
    <s v="USD"/>
    <n v="1279083600"/>
    <x v="547"/>
    <n v="1279947600"/>
    <d v="2010-07-24T05:00:00"/>
    <b v="0"/>
    <b v="0"/>
    <s v="games/video games"/>
    <n v="61.03921568627451"/>
    <x v="6"/>
    <x v="11"/>
  </r>
  <r>
    <n v="592"/>
    <s v="Brown Inc"/>
    <s v="Object-based bandwidth-monitored concept"/>
    <n v="156800"/>
    <n v="20243"/>
    <n v="13"/>
    <x v="0"/>
    <n v="253"/>
    <x v="1"/>
    <s v="USD"/>
    <n v="1401426000"/>
    <x v="548"/>
    <n v="1402203600"/>
    <d v="2014-06-08T05:00:00"/>
    <b v="0"/>
    <b v="0"/>
    <s v="theater/plays"/>
    <n v="80.011857707509876"/>
    <x v="3"/>
    <x v="3"/>
  </r>
  <r>
    <n v="593"/>
    <s v="Hale-Hayes"/>
    <s v="Ameliorated client-driven open system"/>
    <n v="121600"/>
    <n v="188288"/>
    <n v="155"/>
    <x v="1"/>
    <n v="4006"/>
    <x v="1"/>
    <s v="USD"/>
    <n v="1395810000"/>
    <x v="549"/>
    <n v="1396933200"/>
    <d v="2014-04-08T05:00:00"/>
    <b v="0"/>
    <b v="0"/>
    <s v="film &amp; video/animation"/>
    <n v="47.001497753369947"/>
    <x v="4"/>
    <x v="10"/>
  </r>
  <r>
    <n v="594"/>
    <s v="Mcbride PLC"/>
    <s v="Upgradable leadingedge Local Area Network"/>
    <n v="157300"/>
    <n v="11167"/>
    <n v="7"/>
    <x v="0"/>
    <n v="157"/>
    <x v="1"/>
    <s v="USD"/>
    <n v="1467003600"/>
    <x v="550"/>
    <n v="1467262800"/>
    <d v="2016-06-30T05:00:00"/>
    <b v="0"/>
    <b v="1"/>
    <s v="theater/plays"/>
    <n v="71.127388535031841"/>
    <x v="3"/>
    <x v="3"/>
  </r>
  <r>
    <n v="595"/>
    <s v="Harris-Jennings"/>
    <s v="Customizable intermediate data-warehouse"/>
    <n v="70300"/>
    <n v="146595"/>
    <n v="209"/>
    <x v="1"/>
    <n v="1629"/>
    <x v="1"/>
    <s v="USD"/>
    <n v="1268715600"/>
    <x v="551"/>
    <n v="1270530000"/>
    <d v="2010-04-06T05:00:00"/>
    <b v="0"/>
    <b v="1"/>
    <s v="theater/plays"/>
    <n v="89.99079189686924"/>
    <x v="3"/>
    <x v="3"/>
  </r>
  <r>
    <n v="596"/>
    <s v="Becker-Scott"/>
    <s v="Managed optimizing archive"/>
    <n v="7900"/>
    <n v="7875"/>
    <n v="100"/>
    <x v="0"/>
    <n v="183"/>
    <x v="1"/>
    <s v="USD"/>
    <n v="1457157600"/>
    <x v="552"/>
    <n v="1457762400"/>
    <d v="2016-03-12T06:00:00"/>
    <b v="0"/>
    <b v="1"/>
    <s v="film &amp; video/drama"/>
    <n v="43.032786885245905"/>
    <x v="4"/>
    <x v="6"/>
  </r>
  <r>
    <n v="597"/>
    <s v="Todd, Freeman and Henry"/>
    <s v="Diverse systematic projection"/>
    <n v="73800"/>
    <n v="148779"/>
    <n v="202"/>
    <x v="1"/>
    <n v="2188"/>
    <x v="1"/>
    <s v="USD"/>
    <n v="1573970400"/>
    <x v="462"/>
    <n v="1575525600"/>
    <d v="2019-12-05T06:00:00"/>
    <b v="0"/>
    <b v="0"/>
    <s v="theater/plays"/>
    <n v="67.997714808043881"/>
    <x v="3"/>
    <x v="3"/>
  </r>
  <r>
    <n v="598"/>
    <s v="Martinez, Garza and Young"/>
    <s v="Up-sized web-enabled info-mediaries"/>
    <n v="108500"/>
    <n v="175868"/>
    <n v="162"/>
    <x v="1"/>
    <n v="2409"/>
    <x v="6"/>
    <s v="EUR"/>
    <n v="1276578000"/>
    <x v="553"/>
    <n v="1279083600"/>
    <d v="2010-07-14T05:00:00"/>
    <b v="0"/>
    <b v="0"/>
    <s v="music/rock"/>
    <n v="73.004566210045667"/>
    <x v="1"/>
    <x v="1"/>
  </r>
  <r>
    <n v="599"/>
    <s v="Smith-Ramos"/>
    <s v="Persevering optimizing Graphical User Interface"/>
    <n v="140300"/>
    <n v="5112"/>
    <n v="4"/>
    <x v="0"/>
    <n v="82"/>
    <x v="3"/>
    <s v="DKK"/>
    <n v="1423720800"/>
    <x v="554"/>
    <n v="1424412000"/>
    <d v="2015-02-20T06:00:00"/>
    <b v="0"/>
    <b v="0"/>
    <s v="film &amp; video/documentary"/>
    <n v="62.341463414634148"/>
    <x v="4"/>
    <x v="4"/>
  </r>
  <r>
    <n v="600"/>
    <s v="Brown-George"/>
    <s v="Cross-platform tertiary array"/>
    <n v="100"/>
    <n v="5"/>
    <n v="5"/>
    <x v="0"/>
    <n v="1"/>
    <x v="4"/>
    <s v="GBP"/>
    <n v="1375160400"/>
    <x v="555"/>
    <n v="1376197200"/>
    <d v="2013-08-11T05:00:00"/>
    <b v="0"/>
    <b v="0"/>
    <s v="food/food trucks"/>
    <n v="5"/>
    <x v="0"/>
    <x v="0"/>
  </r>
  <r>
    <n v="601"/>
    <s v="Waters and Sons"/>
    <s v="Inverse neutral structure"/>
    <n v="6300"/>
    <n v="13018"/>
    <n v="207"/>
    <x v="1"/>
    <n v="194"/>
    <x v="1"/>
    <s v="USD"/>
    <n v="1401426000"/>
    <x v="548"/>
    <n v="1402894800"/>
    <d v="2014-06-16T05:00:00"/>
    <b v="1"/>
    <b v="0"/>
    <s v="technology/wearables"/>
    <n v="67.103092783505161"/>
    <x v="2"/>
    <x v="8"/>
  </r>
  <r>
    <n v="602"/>
    <s v="Brown Ltd"/>
    <s v="Quality-focused system-worthy support"/>
    <n v="71100"/>
    <n v="91176"/>
    <n v="128"/>
    <x v="1"/>
    <n v="1140"/>
    <x v="1"/>
    <s v="USD"/>
    <n v="1433480400"/>
    <x v="62"/>
    <n v="1434430800"/>
    <d v="2015-06-16T05:00:00"/>
    <b v="0"/>
    <b v="0"/>
    <s v="theater/plays"/>
    <n v="79.978947368421046"/>
    <x v="3"/>
    <x v="3"/>
  </r>
  <r>
    <n v="603"/>
    <s v="Christian, Yates and Greer"/>
    <s v="Vision-oriented 5thgeneration array"/>
    <n v="5300"/>
    <n v="6342"/>
    <n v="120"/>
    <x v="1"/>
    <n v="102"/>
    <x v="1"/>
    <s v="USD"/>
    <n v="1555563600"/>
    <x v="556"/>
    <n v="1557896400"/>
    <d v="2019-05-15T05:00:00"/>
    <b v="0"/>
    <b v="0"/>
    <s v="theater/plays"/>
    <n v="62.176470588235297"/>
    <x v="3"/>
    <x v="3"/>
  </r>
  <r>
    <n v="604"/>
    <s v="Cole, Hernandez and Rodriguez"/>
    <s v="Cross-platform logistical circuit"/>
    <n v="88700"/>
    <n v="151438"/>
    <n v="171"/>
    <x v="1"/>
    <n v="2857"/>
    <x v="1"/>
    <s v="USD"/>
    <n v="1295676000"/>
    <x v="557"/>
    <n v="1297490400"/>
    <d v="2011-02-12T06:00:00"/>
    <b v="0"/>
    <b v="0"/>
    <s v="theater/plays"/>
    <n v="53.005950297514879"/>
    <x v="3"/>
    <x v="3"/>
  </r>
  <r>
    <n v="605"/>
    <s v="Ortiz, Valenzuela and Collins"/>
    <s v="Profound solution-oriented matrix"/>
    <n v="3300"/>
    <n v="6178"/>
    <n v="187"/>
    <x v="1"/>
    <n v="107"/>
    <x v="1"/>
    <s v="USD"/>
    <n v="1443848400"/>
    <x v="27"/>
    <n v="1447394400"/>
    <d v="2015-11-13T06:00:00"/>
    <b v="0"/>
    <b v="0"/>
    <s v="publishing/nonfiction"/>
    <n v="57.738317757009348"/>
    <x v="5"/>
    <x v="9"/>
  </r>
  <r>
    <n v="606"/>
    <s v="Valencia PLC"/>
    <s v="Extended asynchronous initiative"/>
    <n v="3400"/>
    <n v="6405"/>
    <n v="188"/>
    <x v="1"/>
    <n v="160"/>
    <x v="4"/>
    <s v="GBP"/>
    <n v="1457330400"/>
    <x v="558"/>
    <n v="1458277200"/>
    <d v="2016-03-18T05:00:00"/>
    <b v="0"/>
    <b v="0"/>
    <s v="music/rock"/>
    <n v="40.03125"/>
    <x v="1"/>
    <x v="1"/>
  </r>
  <r>
    <n v="607"/>
    <s v="Gordon, Mendez and Johnson"/>
    <s v="Fundamental needs-based frame"/>
    <n v="137600"/>
    <n v="180667"/>
    <n v="131"/>
    <x v="1"/>
    <n v="2230"/>
    <x v="1"/>
    <s v="USD"/>
    <n v="1395550800"/>
    <x v="559"/>
    <n v="1395723600"/>
    <d v="2014-03-25T05:00:00"/>
    <b v="0"/>
    <b v="0"/>
    <s v="food/food trucks"/>
    <n v="81.016591928251117"/>
    <x v="0"/>
    <x v="0"/>
  </r>
  <r>
    <n v="608"/>
    <s v="Johnson Group"/>
    <s v="Compatible full-range leverage"/>
    <n v="3900"/>
    <n v="11075"/>
    <n v="284"/>
    <x v="1"/>
    <n v="316"/>
    <x v="1"/>
    <s v="USD"/>
    <n v="1551852000"/>
    <x v="426"/>
    <n v="1552197600"/>
    <d v="2019-03-10T06:00:00"/>
    <b v="0"/>
    <b v="1"/>
    <s v="music/jazz"/>
    <n v="35.047468354430379"/>
    <x v="1"/>
    <x v="17"/>
  </r>
  <r>
    <n v="609"/>
    <s v="Rose-Fuller"/>
    <s v="Upgradable holistic system engine"/>
    <n v="10000"/>
    <n v="12042"/>
    <n v="120"/>
    <x v="1"/>
    <n v="117"/>
    <x v="1"/>
    <s v="USD"/>
    <n v="1547618400"/>
    <x v="560"/>
    <n v="1549087200"/>
    <d v="2019-02-02T06:00:00"/>
    <b v="0"/>
    <b v="0"/>
    <s v="film &amp; video/science fiction"/>
    <n v="102.92307692307692"/>
    <x v="4"/>
    <x v="22"/>
  </r>
  <r>
    <n v="610"/>
    <s v="Hughes, Mendez and Patterson"/>
    <s v="Stand-alone multi-state data-warehouse"/>
    <n v="42800"/>
    <n v="179356"/>
    <n v="419"/>
    <x v="1"/>
    <n v="6406"/>
    <x v="1"/>
    <s v="USD"/>
    <n v="1355637600"/>
    <x v="561"/>
    <n v="1356847200"/>
    <d v="2012-12-30T06:00:00"/>
    <b v="0"/>
    <b v="0"/>
    <s v="theater/plays"/>
    <n v="27.998126756166094"/>
    <x v="3"/>
    <x v="3"/>
  </r>
  <r>
    <n v="611"/>
    <s v="Brady, Cortez and Rodriguez"/>
    <s v="Multi-lateral maximized core"/>
    <n v="8200"/>
    <n v="1136"/>
    <n v="14"/>
    <x v="3"/>
    <n v="15"/>
    <x v="1"/>
    <s v="USD"/>
    <n v="1374728400"/>
    <x v="562"/>
    <n v="1375765200"/>
    <d v="2013-08-06T05:00:00"/>
    <b v="0"/>
    <b v="0"/>
    <s v="theater/plays"/>
    <n v="75.733333333333334"/>
    <x v="3"/>
    <x v="3"/>
  </r>
  <r>
    <n v="612"/>
    <s v="Wang, Nguyen and Horton"/>
    <s v="Innovative holistic hub"/>
    <n v="6200"/>
    <n v="8645"/>
    <n v="139"/>
    <x v="1"/>
    <n v="192"/>
    <x v="1"/>
    <s v="USD"/>
    <n v="1287810000"/>
    <x v="563"/>
    <n v="1289800800"/>
    <d v="2010-11-15T06:00:00"/>
    <b v="0"/>
    <b v="0"/>
    <s v="music/electric music"/>
    <n v="45.026041666666664"/>
    <x v="1"/>
    <x v="5"/>
  </r>
  <r>
    <n v="613"/>
    <s v="Santos, Williams and Brown"/>
    <s v="Reverse-engineered 24/7 methodology"/>
    <n v="1100"/>
    <n v="1914"/>
    <n v="174"/>
    <x v="1"/>
    <n v="26"/>
    <x v="0"/>
    <s v="CAD"/>
    <n v="1503723600"/>
    <x v="564"/>
    <n v="1504501200"/>
    <d v="2017-09-04T05:00:00"/>
    <b v="0"/>
    <b v="0"/>
    <s v="theater/plays"/>
    <n v="73.615384615384613"/>
    <x v="3"/>
    <x v="3"/>
  </r>
  <r>
    <n v="614"/>
    <s v="Barnett and Sons"/>
    <s v="Business-focused dynamic info-mediaries"/>
    <n v="26500"/>
    <n v="41205"/>
    <n v="155"/>
    <x v="1"/>
    <n v="723"/>
    <x v="1"/>
    <s v="USD"/>
    <n v="1484114400"/>
    <x v="565"/>
    <n v="1485669600"/>
    <d v="2017-01-29T06:00:00"/>
    <b v="0"/>
    <b v="0"/>
    <s v="theater/plays"/>
    <n v="56.991701244813278"/>
    <x v="3"/>
    <x v="3"/>
  </r>
  <r>
    <n v="615"/>
    <s v="Petersen-Rodriguez"/>
    <s v="Digitized clear-thinking installation"/>
    <n v="8500"/>
    <n v="14488"/>
    <n v="170"/>
    <x v="1"/>
    <n v="170"/>
    <x v="6"/>
    <s v="EUR"/>
    <n v="1461906000"/>
    <x v="566"/>
    <n v="1462770000"/>
    <d v="2016-05-09T05:00:00"/>
    <b v="0"/>
    <b v="0"/>
    <s v="theater/plays"/>
    <n v="85.223529411764702"/>
    <x v="3"/>
    <x v="3"/>
  </r>
  <r>
    <n v="616"/>
    <s v="Burnett-Mora"/>
    <s v="Quality-focused 24/7 superstructure"/>
    <n v="6400"/>
    <n v="12129"/>
    <n v="190"/>
    <x v="1"/>
    <n v="238"/>
    <x v="4"/>
    <s v="GBP"/>
    <n v="1379653200"/>
    <x v="567"/>
    <n v="1379739600"/>
    <d v="2013-09-21T05:00:00"/>
    <b v="0"/>
    <b v="1"/>
    <s v="music/indie rock"/>
    <n v="50.962184873949582"/>
    <x v="1"/>
    <x v="7"/>
  </r>
  <r>
    <n v="617"/>
    <s v="King LLC"/>
    <s v="Multi-channeled local intranet"/>
    <n v="1400"/>
    <n v="3496"/>
    <n v="250"/>
    <x v="1"/>
    <n v="55"/>
    <x v="1"/>
    <s v="USD"/>
    <n v="1401858000"/>
    <x v="568"/>
    <n v="1402722000"/>
    <d v="2014-06-14T05:00:00"/>
    <b v="0"/>
    <b v="0"/>
    <s v="theater/plays"/>
    <n v="63.563636363636363"/>
    <x v="3"/>
    <x v="3"/>
  </r>
  <r>
    <n v="618"/>
    <s v="Miller Ltd"/>
    <s v="Open-architected mobile emulation"/>
    <n v="198600"/>
    <n v="97037"/>
    <n v="49"/>
    <x v="0"/>
    <n v="1198"/>
    <x v="1"/>
    <s v="USD"/>
    <n v="1367470800"/>
    <x v="569"/>
    <n v="1369285200"/>
    <d v="2013-05-23T05:00:00"/>
    <b v="0"/>
    <b v="0"/>
    <s v="publishing/nonfiction"/>
    <n v="80.999165275459092"/>
    <x v="5"/>
    <x v="9"/>
  </r>
  <r>
    <n v="619"/>
    <s v="Case LLC"/>
    <s v="Ameliorated foreground methodology"/>
    <n v="195900"/>
    <n v="55757"/>
    <n v="28"/>
    <x v="0"/>
    <n v="648"/>
    <x v="1"/>
    <s v="USD"/>
    <n v="1304658000"/>
    <x v="570"/>
    <n v="1304744400"/>
    <d v="2011-05-07T05:00:00"/>
    <b v="1"/>
    <b v="1"/>
    <s v="theater/plays"/>
    <n v="86.044753086419746"/>
    <x v="3"/>
    <x v="3"/>
  </r>
  <r>
    <n v="620"/>
    <s v="Swanson, Wilson and Baker"/>
    <s v="Synergized well-modulated project"/>
    <n v="4300"/>
    <n v="11525"/>
    <n v="268"/>
    <x v="1"/>
    <n v="128"/>
    <x v="2"/>
    <s v="AUD"/>
    <n v="1467954000"/>
    <x v="571"/>
    <n v="1468299600"/>
    <d v="2016-07-12T05:00:00"/>
    <b v="0"/>
    <b v="0"/>
    <s v="photography/photography books"/>
    <n v="90.0390625"/>
    <x v="7"/>
    <x v="14"/>
  </r>
  <r>
    <n v="621"/>
    <s v="Dean, Fox and Phillips"/>
    <s v="Extended context-sensitive forecast"/>
    <n v="25600"/>
    <n v="158669"/>
    <n v="620"/>
    <x v="1"/>
    <n v="2144"/>
    <x v="1"/>
    <s v="USD"/>
    <n v="1473742800"/>
    <x v="572"/>
    <n v="1474174800"/>
    <d v="2016-09-18T05:00:00"/>
    <b v="0"/>
    <b v="0"/>
    <s v="theater/plays"/>
    <n v="74.006063432835816"/>
    <x v="3"/>
    <x v="3"/>
  </r>
  <r>
    <n v="622"/>
    <s v="Smith-Smith"/>
    <s v="Total leadingedge neural-net"/>
    <n v="189000"/>
    <n v="5916"/>
    <n v="3"/>
    <x v="0"/>
    <n v="64"/>
    <x v="1"/>
    <s v="USD"/>
    <n v="1523768400"/>
    <x v="573"/>
    <n v="1526014800"/>
    <d v="2018-05-11T05:00:00"/>
    <b v="0"/>
    <b v="0"/>
    <s v="music/indie rock"/>
    <n v="92.4375"/>
    <x v="1"/>
    <x v="7"/>
  </r>
  <r>
    <n v="623"/>
    <s v="Smith, Scott and Rodriguez"/>
    <s v="Organic actuating protocol"/>
    <n v="94300"/>
    <n v="150806"/>
    <n v="160"/>
    <x v="1"/>
    <n v="2693"/>
    <x v="4"/>
    <s v="GBP"/>
    <n v="1437022800"/>
    <x v="574"/>
    <n v="1437454800"/>
    <d v="2015-07-21T05:00:00"/>
    <b v="0"/>
    <b v="0"/>
    <s v="theater/plays"/>
    <n v="55.999257333828446"/>
    <x v="3"/>
    <x v="3"/>
  </r>
  <r>
    <n v="624"/>
    <s v="White, Robertson and Roberts"/>
    <s v="Down-sized national software"/>
    <n v="5100"/>
    <n v="14249"/>
    <n v="279"/>
    <x v="1"/>
    <n v="432"/>
    <x v="1"/>
    <s v="USD"/>
    <n v="1422165600"/>
    <x v="511"/>
    <n v="1422684000"/>
    <d v="2015-01-31T06:00:00"/>
    <b v="0"/>
    <b v="0"/>
    <s v="photography/photography books"/>
    <n v="32.983796296296298"/>
    <x v="7"/>
    <x v="14"/>
  </r>
  <r>
    <n v="625"/>
    <s v="Martinez Inc"/>
    <s v="Organic upward-trending Graphical User Interface"/>
    <n v="7500"/>
    <n v="5803"/>
    <n v="77"/>
    <x v="0"/>
    <n v="62"/>
    <x v="1"/>
    <s v="USD"/>
    <n v="1580104800"/>
    <x v="575"/>
    <n v="1581314400"/>
    <d v="2020-02-10T06:00:00"/>
    <b v="0"/>
    <b v="0"/>
    <s v="theater/plays"/>
    <n v="93.596774193548384"/>
    <x v="3"/>
    <x v="3"/>
  </r>
  <r>
    <n v="626"/>
    <s v="Tucker, Mccoy and Marquez"/>
    <s v="Synergistic tertiary budgetary management"/>
    <n v="6400"/>
    <n v="13205"/>
    <n v="206"/>
    <x v="1"/>
    <n v="189"/>
    <x v="1"/>
    <s v="USD"/>
    <n v="1285650000"/>
    <x v="576"/>
    <n v="1286427600"/>
    <d v="2010-10-07T05:00:00"/>
    <b v="0"/>
    <b v="1"/>
    <s v="theater/plays"/>
    <n v="69.867724867724874"/>
    <x v="3"/>
    <x v="3"/>
  </r>
  <r>
    <n v="627"/>
    <s v="Martin, Lee and Armstrong"/>
    <s v="Open-architected incremental ability"/>
    <n v="1600"/>
    <n v="11108"/>
    <n v="694"/>
    <x v="1"/>
    <n v="154"/>
    <x v="4"/>
    <s v="GBP"/>
    <n v="1276664400"/>
    <x v="577"/>
    <n v="1278738000"/>
    <d v="2010-07-10T05:00:00"/>
    <b v="1"/>
    <b v="0"/>
    <s v="food/food trucks"/>
    <n v="72.129870129870127"/>
    <x v="0"/>
    <x v="0"/>
  </r>
  <r>
    <n v="628"/>
    <s v="Dunn, Moreno and Green"/>
    <s v="Intuitive object-oriented task-force"/>
    <n v="1900"/>
    <n v="2884"/>
    <n v="152"/>
    <x v="1"/>
    <n v="96"/>
    <x v="1"/>
    <s v="USD"/>
    <n v="1286168400"/>
    <x v="578"/>
    <n v="1286427600"/>
    <d v="2010-10-07T05:00:00"/>
    <b v="0"/>
    <b v="0"/>
    <s v="music/indie rock"/>
    <n v="30.041666666666668"/>
    <x v="1"/>
    <x v="7"/>
  </r>
  <r>
    <n v="629"/>
    <s v="Jackson, Martinez and Ray"/>
    <s v="Multi-tiered executive toolset"/>
    <n v="85900"/>
    <n v="55476"/>
    <n v="65"/>
    <x v="0"/>
    <n v="750"/>
    <x v="1"/>
    <s v="USD"/>
    <n v="1467781200"/>
    <x v="579"/>
    <n v="1467954000"/>
    <d v="2016-07-08T05:00:00"/>
    <b v="0"/>
    <b v="1"/>
    <s v="theater/plays"/>
    <n v="73.968000000000004"/>
    <x v="3"/>
    <x v="3"/>
  </r>
  <r>
    <n v="630"/>
    <s v="Patterson-Johnson"/>
    <s v="Grass-roots directional workforce"/>
    <n v="9500"/>
    <n v="5973"/>
    <n v="63"/>
    <x v="3"/>
    <n v="87"/>
    <x v="1"/>
    <s v="USD"/>
    <n v="1556686800"/>
    <x v="580"/>
    <n v="1557637200"/>
    <d v="2019-05-12T05:00:00"/>
    <b v="0"/>
    <b v="1"/>
    <s v="theater/plays"/>
    <n v="68.65517241379311"/>
    <x v="3"/>
    <x v="3"/>
  </r>
  <r>
    <n v="631"/>
    <s v="Carlson-Hernandez"/>
    <s v="Quality-focused real-time solution"/>
    <n v="59200"/>
    <n v="183756"/>
    <n v="310"/>
    <x v="1"/>
    <n v="3063"/>
    <x v="1"/>
    <s v="USD"/>
    <n v="1553576400"/>
    <x v="581"/>
    <n v="1553922000"/>
    <d v="2019-03-30T05:00:00"/>
    <b v="0"/>
    <b v="0"/>
    <s v="theater/plays"/>
    <n v="59.992164544564154"/>
    <x v="3"/>
    <x v="3"/>
  </r>
  <r>
    <n v="632"/>
    <s v="Parker PLC"/>
    <s v="Reduced interactive matrix"/>
    <n v="72100"/>
    <n v="30902"/>
    <n v="43"/>
    <x v="2"/>
    <n v="278"/>
    <x v="1"/>
    <s v="USD"/>
    <n v="1414904400"/>
    <x v="582"/>
    <n v="1416463200"/>
    <d v="2014-11-20T06:00:00"/>
    <b v="0"/>
    <b v="0"/>
    <s v="theater/plays"/>
    <n v="111.15827338129496"/>
    <x v="3"/>
    <x v="3"/>
  </r>
  <r>
    <n v="633"/>
    <s v="Yu and Sons"/>
    <s v="Adaptive context-sensitive architecture"/>
    <n v="6700"/>
    <n v="5569"/>
    <n v="83"/>
    <x v="0"/>
    <n v="105"/>
    <x v="1"/>
    <s v="USD"/>
    <n v="1446876000"/>
    <x v="336"/>
    <n v="1447221600"/>
    <d v="2015-11-11T06:00:00"/>
    <b v="0"/>
    <b v="0"/>
    <s v="film &amp; video/animation"/>
    <n v="53.038095238095238"/>
    <x v="4"/>
    <x v="10"/>
  </r>
  <r>
    <n v="634"/>
    <s v="Taylor, Johnson and Hernandez"/>
    <s v="Polarized incremental portal"/>
    <n v="118200"/>
    <n v="92824"/>
    <n v="79"/>
    <x v="3"/>
    <n v="1658"/>
    <x v="1"/>
    <s v="USD"/>
    <n v="1490418000"/>
    <x v="583"/>
    <n v="1491627600"/>
    <d v="2017-04-08T05:00:00"/>
    <b v="0"/>
    <b v="0"/>
    <s v="film &amp; video/television"/>
    <n v="55.985524728588658"/>
    <x v="4"/>
    <x v="19"/>
  </r>
  <r>
    <n v="635"/>
    <s v="Mack Ltd"/>
    <s v="Reactive regional access"/>
    <n v="139000"/>
    <n v="158590"/>
    <n v="114"/>
    <x v="1"/>
    <n v="2266"/>
    <x v="1"/>
    <s v="USD"/>
    <n v="1360389600"/>
    <x v="584"/>
    <n v="1363150800"/>
    <d v="2013-03-13T05:00:00"/>
    <b v="0"/>
    <b v="0"/>
    <s v="film &amp; video/television"/>
    <n v="69.986760812003524"/>
    <x v="4"/>
    <x v="19"/>
  </r>
  <r>
    <n v="636"/>
    <s v="Lamb-Sanders"/>
    <s v="Stand-alone reciprocal frame"/>
    <n v="197700"/>
    <n v="127591"/>
    <n v="65"/>
    <x v="0"/>
    <n v="2604"/>
    <x v="3"/>
    <s v="DKK"/>
    <n v="1326866400"/>
    <x v="585"/>
    <n v="1330754400"/>
    <d v="2012-03-03T06:00:00"/>
    <b v="0"/>
    <b v="1"/>
    <s v="film &amp; video/animation"/>
    <n v="48.998079877112133"/>
    <x v="4"/>
    <x v="10"/>
  </r>
  <r>
    <n v="637"/>
    <s v="Williams-Ramirez"/>
    <s v="Open-architected 24/7 throughput"/>
    <n v="8500"/>
    <n v="6750"/>
    <n v="79"/>
    <x v="0"/>
    <n v="65"/>
    <x v="1"/>
    <s v="USD"/>
    <n v="1479103200"/>
    <x v="586"/>
    <n v="1479794400"/>
    <d v="2016-11-22T06:00:00"/>
    <b v="0"/>
    <b v="0"/>
    <s v="theater/plays"/>
    <n v="103.84615384615384"/>
    <x v="3"/>
    <x v="3"/>
  </r>
  <r>
    <n v="638"/>
    <s v="Weaver Ltd"/>
    <s v="Monitored 24/7 approach"/>
    <n v="81600"/>
    <n v="9318"/>
    <n v="11"/>
    <x v="0"/>
    <n v="94"/>
    <x v="1"/>
    <s v="USD"/>
    <n v="1280206800"/>
    <x v="587"/>
    <n v="1281243600"/>
    <d v="2010-08-08T05:00:00"/>
    <b v="0"/>
    <b v="1"/>
    <s v="theater/plays"/>
    <n v="99.127659574468083"/>
    <x v="3"/>
    <x v="3"/>
  </r>
  <r>
    <n v="639"/>
    <s v="Barnes-Williams"/>
    <s v="Upgradable explicit forecast"/>
    <n v="8600"/>
    <n v="4832"/>
    <n v="56"/>
    <x v="2"/>
    <n v="45"/>
    <x v="1"/>
    <s v="USD"/>
    <n v="1532754000"/>
    <x v="588"/>
    <n v="1532754000"/>
    <d v="2018-07-28T05:00:00"/>
    <b v="0"/>
    <b v="1"/>
    <s v="film &amp; video/drama"/>
    <n v="107.37777777777778"/>
    <x v="4"/>
    <x v="6"/>
  </r>
  <r>
    <n v="640"/>
    <s v="Richardson, Woodward and Hansen"/>
    <s v="Pre-emptive context-sensitive support"/>
    <n v="119800"/>
    <n v="19769"/>
    <n v="17"/>
    <x v="0"/>
    <n v="257"/>
    <x v="1"/>
    <s v="USD"/>
    <n v="1453096800"/>
    <x v="589"/>
    <n v="1453356000"/>
    <d v="2016-01-21T06:00:00"/>
    <b v="0"/>
    <b v="0"/>
    <s v="theater/plays"/>
    <n v="76.922178988326849"/>
    <x v="3"/>
    <x v="3"/>
  </r>
  <r>
    <n v="641"/>
    <s v="Hunt, Barker and Baker"/>
    <s v="Business-focused leadingedge instruction set"/>
    <n v="9400"/>
    <n v="11277"/>
    <n v="120"/>
    <x v="1"/>
    <n v="194"/>
    <x v="5"/>
    <s v="CHF"/>
    <n v="1487570400"/>
    <x v="590"/>
    <n v="1489986000"/>
    <d v="2017-03-20T05:00:00"/>
    <b v="0"/>
    <b v="0"/>
    <s v="theater/plays"/>
    <n v="58.128865979381445"/>
    <x v="3"/>
    <x v="3"/>
  </r>
  <r>
    <n v="642"/>
    <s v="Ramos, Moreno and Lewis"/>
    <s v="Extended multi-state knowledge user"/>
    <n v="9200"/>
    <n v="13382"/>
    <n v="145"/>
    <x v="1"/>
    <n v="129"/>
    <x v="0"/>
    <s v="CAD"/>
    <n v="1545026400"/>
    <x v="591"/>
    <n v="1545804000"/>
    <d v="2018-12-26T06:00:00"/>
    <b v="0"/>
    <b v="0"/>
    <s v="technology/wearables"/>
    <n v="103.73643410852713"/>
    <x v="2"/>
    <x v="8"/>
  </r>
  <r>
    <n v="643"/>
    <s v="Harris Inc"/>
    <s v="Future-proofed modular groupware"/>
    <n v="14900"/>
    <n v="32986"/>
    <n v="221"/>
    <x v="1"/>
    <n v="375"/>
    <x v="1"/>
    <s v="USD"/>
    <n v="1488348000"/>
    <x v="592"/>
    <n v="1489899600"/>
    <d v="2017-03-19T05:00:00"/>
    <b v="0"/>
    <b v="0"/>
    <s v="theater/plays"/>
    <n v="87.962666666666664"/>
    <x v="3"/>
    <x v="3"/>
  </r>
  <r>
    <n v="644"/>
    <s v="Peters-Nelson"/>
    <s v="Distributed real-time algorithm"/>
    <n v="169400"/>
    <n v="81984"/>
    <n v="48"/>
    <x v="0"/>
    <n v="2928"/>
    <x v="0"/>
    <s v="CAD"/>
    <n v="1545112800"/>
    <x v="593"/>
    <n v="1546495200"/>
    <d v="2019-01-03T06:00:00"/>
    <b v="0"/>
    <b v="0"/>
    <s v="theater/plays"/>
    <n v="28"/>
    <x v="3"/>
    <x v="3"/>
  </r>
  <r>
    <n v="645"/>
    <s v="Ferguson, Murphy and Bright"/>
    <s v="Multi-lateral heuristic throughput"/>
    <n v="192100"/>
    <n v="178483"/>
    <n v="93"/>
    <x v="0"/>
    <n v="4697"/>
    <x v="1"/>
    <s v="USD"/>
    <n v="1537938000"/>
    <x v="594"/>
    <n v="1539752400"/>
    <d v="2018-10-17T05:00:00"/>
    <b v="0"/>
    <b v="1"/>
    <s v="music/rock"/>
    <n v="37.999361294443261"/>
    <x v="1"/>
    <x v="1"/>
  </r>
  <r>
    <n v="646"/>
    <s v="Robinson Group"/>
    <s v="Switchable reciprocal middleware"/>
    <n v="98700"/>
    <n v="87448"/>
    <n v="89"/>
    <x v="0"/>
    <n v="2915"/>
    <x v="1"/>
    <s v="USD"/>
    <n v="1363150800"/>
    <x v="595"/>
    <n v="1364101200"/>
    <d v="2013-03-24T05:00:00"/>
    <b v="0"/>
    <b v="0"/>
    <s v="games/video games"/>
    <n v="29.999313893653515"/>
    <x v="6"/>
    <x v="11"/>
  </r>
  <r>
    <n v="647"/>
    <s v="Jordan-Wolfe"/>
    <s v="Inverse multimedia Graphic Interface"/>
    <n v="4500"/>
    <n v="1863"/>
    <n v="41"/>
    <x v="0"/>
    <n v="18"/>
    <x v="1"/>
    <s v="USD"/>
    <n v="1523250000"/>
    <x v="596"/>
    <n v="1525323600"/>
    <d v="2018-05-03T05:00:00"/>
    <b v="0"/>
    <b v="0"/>
    <s v="publishing/translations"/>
    <n v="103.5"/>
    <x v="5"/>
    <x v="18"/>
  </r>
  <r>
    <n v="648"/>
    <s v="Vargas-Cox"/>
    <s v="Vision-oriented local contingency"/>
    <n v="98600"/>
    <n v="62174"/>
    <n v="63"/>
    <x v="3"/>
    <n v="723"/>
    <x v="1"/>
    <s v="USD"/>
    <n v="1499317200"/>
    <x v="597"/>
    <n v="1500872400"/>
    <d v="2017-07-24T05:00:00"/>
    <b v="1"/>
    <b v="0"/>
    <s v="food/food trucks"/>
    <n v="85.994467496542185"/>
    <x v="0"/>
    <x v="0"/>
  </r>
  <r>
    <n v="649"/>
    <s v="Yang and Sons"/>
    <s v="Reactive 6thgeneration hub"/>
    <n v="121700"/>
    <n v="59003"/>
    <n v="48"/>
    <x v="0"/>
    <n v="602"/>
    <x v="5"/>
    <s v="CHF"/>
    <n v="1287550800"/>
    <x v="598"/>
    <n v="1288501200"/>
    <d v="2010-10-31T05:00:00"/>
    <b v="1"/>
    <b v="1"/>
    <s v="theater/plays"/>
    <n v="98.011627906976742"/>
    <x v="3"/>
    <x v="3"/>
  </r>
  <r>
    <n v="650"/>
    <s v="Wilson, Wilson and Mathis"/>
    <s v="Optional asymmetric success"/>
    <n v="100"/>
    <n v="2"/>
    <n v="2"/>
    <x v="0"/>
    <n v="1"/>
    <x v="1"/>
    <s v="USD"/>
    <n v="1404795600"/>
    <x v="599"/>
    <n v="1407128400"/>
    <d v="2014-08-04T05:00:00"/>
    <b v="0"/>
    <b v="0"/>
    <s v="music/jazz"/>
    <n v="2"/>
    <x v="1"/>
    <x v="17"/>
  </r>
  <r>
    <n v="651"/>
    <s v="Wang, Koch and Weaver"/>
    <s v="Digitized analyzing capacity"/>
    <n v="196700"/>
    <n v="174039"/>
    <n v="88"/>
    <x v="0"/>
    <n v="3868"/>
    <x v="6"/>
    <s v="EUR"/>
    <n v="1393048800"/>
    <x v="600"/>
    <n v="1394344800"/>
    <d v="2014-03-09T06:00:00"/>
    <b v="0"/>
    <b v="0"/>
    <s v="film &amp; video/shorts"/>
    <n v="44.994570837642193"/>
    <x v="4"/>
    <x v="12"/>
  </r>
  <r>
    <n v="652"/>
    <s v="Cisneros Ltd"/>
    <s v="Vision-oriented regional hub"/>
    <n v="10000"/>
    <n v="12684"/>
    <n v="127"/>
    <x v="1"/>
    <n v="409"/>
    <x v="1"/>
    <s v="USD"/>
    <n v="1470373200"/>
    <x v="601"/>
    <n v="1474088400"/>
    <d v="2016-09-17T05:00:00"/>
    <b v="0"/>
    <b v="0"/>
    <s v="technology/web"/>
    <n v="31.012224938875306"/>
    <x v="2"/>
    <x v="2"/>
  </r>
  <r>
    <n v="653"/>
    <s v="Williams-Jones"/>
    <s v="Monitored incremental info-mediaries"/>
    <n v="600"/>
    <n v="14033"/>
    <n v="2339"/>
    <x v="1"/>
    <n v="234"/>
    <x v="1"/>
    <s v="USD"/>
    <n v="1460091600"/>
    <x v="602"/>
    <n v="1460264400"/>
    <d v="2016-04-10T05:00:00"/>
    <b v="0"/>
    <b v="0"/>
    <s v="technology/web"/>
    <n v="59.970085470085472"/>
    <x v="2"/>
    <x v="2"/>
  </r>
  <r>
    <n v="654"/>
    <s v="Roberts, Hinton and Williams"/>
    <s v="Programmable static middleware"/>
    <n v="35000"/>
    <n v="177936"/>
    <n v="508"/>
    <x v="1"/>
    <n v="3016"/>
    <x v="1"/>
    <s v="USD"/>
    <n v="1440392400"/>
    <x v="335"/>
    <n v="1440824400"/>
    <d v="2015-08-29T05:00:00"/>
    <b v="0"/>
    <b v="0"/>
    <s v="music/metal"/>
    <n v="58.9973474801061"/>
    <x v="1"/>
    <x v="16"/>
  </r>
  <r>
    <n v="655"/>
    <s v="Gonzalez, Williams and Benson"/>
    <s v="Multi-layered bottom-line encryption"/>
    <n v="6900"/>
    <n v="13212"/>
    <n v="191"/>
    <x v="1"/>
    <n v="264"/>
    <x v="1"/>
    <s v="USD"/>
    <n v="1488434400"/>
    <x v="603"/>
    <n v="1489554000"/>
    <d v="2017-03-15T05:00:00"/>
    <b v="1"/>
    <b v="0"/>
    <s v="photography/photography books"/>
    <n v="50.045454545454547"/>
    <x v="7"/>
    <x v="14"/>
  </r>
  <r>
    <n v="656"/>
    <s v="Hobbs, Brown and Lee"/>
    <s v="Vision-oriented systematic Graphical User Interface"/>
    <n v="118400"/>
    <n v="49879"/>
    <n v="42"/>
    <x v="0"/>
    <n v="504"/>
    <x v="2"/>
    <s v="AUD"/>
    <n v="1514440800"/>
    <x v="604"/>
    <n v="1514872800"/>
    <d v="2018-01-02T06:00:00"/>
    <b v="0"/>
    <b v="0"/>
    <s v="food/food trucks"/>
    <n v="98.966269841269835"/>
    <x v="0"/>
    <x v="0"/>
  </r>
  <r>
    <n v="657"/>
    <s v="Russo, Kim and Mccoy"/>
    <s v="Balanced optimal hardware"/>
    <n v="10000"/>
    <n v="824"/>
    <n v="8"/>
    <x v="0"/>
    <n v="14"/>
    <x v="1"/>
    <s v="USD"/>
    <n v="1514354400"/>
    <x v="605"/>
    <n v="1515736800"/>
    <d v="2018-01-12T06:00:00"/>
    <b v="0"/>
    <b v="0"/>
    <s v="film &amp; video/science fiction"/>
    <n v="58.857142857142854"/>
    <x v="4"/>
    <x v="22"/>
  </r>
  <r>
    <n v="658"/>
    <s v="Howell, Myers and Olson"/>
    <s v="Self-enabling mission-critical success"/>
    <n v="52600"/>
    <n v="31594"/>
    <n v="60"/>
    <x v="3"/>
    <n v="390"/>
    <x v="1"/>
    <s v="USD"/>
    <n v="1440910800"/>
    <x v="606"/>
    <n v="1442898000"/>
    <d v="2015-09-22T05:00:00"/>
    <b v="0"/>
    <b v="0"/>
    <s v="music/rock"/>
    <n v="81.010256410256417"/>
    <x v="1"/>
    <x v="1"/>
  </r>
  <r>
    <n v="659"/>
    <s v="Bailey and Sons"/>
    <s v="Grass-roots dynamic emulation"/>
    <n v="120700"/>
    <n v="57010"/>
    <n v="47"/>
    <x v="0"/>
    <n v="750"/>
    <x v="4"/>
    <s v="GBP"/>
    <n v="1296108000"/>
    <x v="65"/>
    <n v="1296194400"/>
    <d v="2011-01-28T06:00:00"/>
    <b v="0"/>
    <b v="0"/>
    <s v="film &amp; video/documentary"/>
    <n v="76.013333333333335"/>
    <x v="4"/>
    <x v="4"/>
  </r>
  <r>
    <n v="660"/>
    <s v="Jensen-Brown"/>
    <s v="Fundamental disintermediate matrix"/>
    <n v="9100"/>
    <n v="7438"/>
    <n v="82"/>
    <x v="0"/>
    <n v="77"/>
    <x v="1"/>
    <s v="USD"/>
    <n v="1440133200"/>
    <x v="607"/>
    <n v="1440910800"/>
    <d v="2015-08-30T05:00:00"/>
    <b v="1"/>
    <b v="0"/>
    <s v="theater/plays"/>
    <n v="96.597402597402592"/>
    <x v="3"/>
    <x v="3"/>
  </r>
  <r>
    <n v="661"/>
    <s v="Smith Group"/>
    <s v="Right-sized secondary challenge"/>
    <n v="106800"/>
    <n v="57872"/>
    <n v="54"/>
    <x v="0"/>
    <n v="752"/>
    <x v="3"/>
    <s v="DKK"/>
    <n v="1332910800"/>
    <x v="608"/>
    <n v="1335502800"/>
    <d v="2012-04-27T05:00:00"/>
    <b v="0"/>
    <b v="0"/>
    <s v="music/jazz"/>
    <n v="76.957446808510639"/>
    <x v="1"/>
    <x v="17"/>
  </r>
  <r>
    <n v="662"/>
    <s v="Murphy-Farrell"/>
    <s v="Implemented exuding software"/>
    <n v="9100"/>
    <n v="8906"/>
    <n v="98"/>
    <x v="0"/>
    <n v="131"/>
    <x v="1"/>
    <s v="USD"/>
    <n v="1544335200"/>
    <x v="609"/>
    <n v="1544680800"/>
    <d v="2018-12-13T06:00:00"/>
    <b v="0"/>
    <b v="0"/>
    <s v="theater/plays"/>
    <n v="67.984732824427482"/>
    <x v="3"/>
    <x v="3"/>
  </r>
  <r>
    <n v="663"/>
    <s v="Everett-Wolfe"/>
    <s v="Total optimizing software"/>
    <n v="10000"/>
    <n v="7724"/>
    <n v="77"/>
    <x v="0"/>
    <n v="87"/>
    <x v="1"/>
    <s v="USD"/>
    <n v="1286427600"/>
    <x v="610"/>
    <n v="1288414800"/>
    <d v="2010-10-30T05:00:00"/>
    <b v="0"/>
    <b v="0"/>
    <s v="theater/plays"/>
    <n v="88.781609195402297"/>
    <x v="3"/>
    <x v="3"/>
  </r>
  <r>
    <n v="664"/>
    <s v="Young PLC"/>
    <s v="Optional maximized attitude"/>
    <n v="79400"/>
    <n v="26571"/>
    <n v="33"/>
    <x v="0"/>
    <n v="1063"/>
    <x v="1"/>
    <s v="USD"/>
    <n v="1329717600"/>
    <x v="541"/>
    <n v="1330581600"/>
    <d v="2012-03-01T06:00:00"/>
    <b v="0"/>
    <b v="0"/>
    <s v="music/jazz"/>
    <n v="24.99623706491063"/>
    <x v="1"/>
    <x v="17"/>
  </r>
  <r>
    <n v="665"/>
    <s v="Park-Goodman"/>
    <s v="Customer-focused impactful extranet"/>
    <n v="5100"/>
    <n v="12219"/>
    <n v="240"/>
    <x v="1"/>
    <n v="272"/>
    <x v="1"/>
    <s v="USD"/>
    <n v="1310187600"/>
    <x v="611"/>
    <n v="1311397200"/>
    <d v="2011-07-23T05:00:00"/>
    <b v="0"/>
    <b v="1"/>
    <s v="film &amp; video/documentary"/>
    <n v="44.922794117647058"/>
    <x v="4"/>
    <x v="4"/>
  </r>
  <r>
    <n v="666"/>
    <s v="York, Barr and Grant"/>
    <s v="Cloned bottom-line success"/>
    <n v="3100"/>
    <n v="1985"/>
    <n v="64"/>
    <x v="3"/>
    <n v="25"/>
    <x v="1"/>
    <s v="USD"/>
    <n v="1377838800"/>
    <x v="612"/>
    <n v="1378357200"/>
    <d v="2013-09-05T05:00:00"/>
    <b v="0"/>
    <b v="1"/>
    <s v="theater/plays"/>
    <n v="79.400000000000006"/>
    <x v="3"/>
    <x v="3"/>
  </r>
  <r>
    <n v="667"/>
    <s v="Little Ltd"/>
    <s v="Decentralized bandwidth-monitored ability"/>
    <n v="6900"/>
    <n v="12155"/>
    <n v="176"/>
    <x v="1"/>
    <n v="419"/>
    <x v="1"/>
    <s v="USD"/>
    <n v="1410325200"/>
    <x v="613"/>
    <n v="1411102800"/>
    <d v="2014-09-19T05:00:00"/>
    <b v="0"/>
    <b v="0"/>
    <s v="journalism/audio"/>
    <n v="29.009546539379475"/>
    <x v="8"/>
    <x v="23"/>
  </r>
  <r>
    <n v="668"/>
    <s v="Brown and Sons"/>
    <s v="Programmable leadingedge budgetary management"/>
    <n v="27500"/>
    <n v="5593"/>
    <n v="20"/>
    <x v="0"/>
    <n v="76"/>
    <x v="1"/>
    <s v="USD"/>
    <n v="1343797200"/>
    <x v="614"/>
    <n v="1344834000"/>
    <d v="2012-08-13T05:00:00"/>
    <b v="0"/>
    <b v="0"/>
    <s v="theater/plays"/>
    <n v="73.59210526315789"/>
    <x v="3"/>
    <x v="3"/>
  </r>
  <r>
    <n v="669"/>
    <s v="Payne, Garrett and Thomas"/>
    <s v="Upgradable bi-directional concept"/>
    <n v="48800"/>
    <n v="175020"/>
    <n v="359"/>
    <x v="1"/>
    <n v="1621"/>
    <x v="6"/>
    <s v="EUR"/>
    <n v="1498453200"/>
    <x v="615"/>
    <n v="1499230800"/>
    <d v="2017-07-05T05:00:00"/>
    <b v="0"/>
    <b v="0"/>
    <s v="theater/plays"/>
    <n v="107.97038864898211"/>
    <x v="3"/>
    <x v="3"/>
  </r>
  <r>
    <n v="670"/>
    <s v="Robinson Group"/>
    <s v="Re-contextualized homogeneous flexibility"/>
    <n v="16200"/>
    <n v="75955"/>
    <n v="469"/>
    <x v="1"/>
    <n v="1101"/>
    <x v="1"/>
    <s v="USD"/>
    <n v="1456380000"/>
    <x v="90"/>
    <n v="1457416800"/>
    <d v="2016-03-08T06:00:00"/>
    <b v="0"/>
    <b v="0"/>
    <s v="music/indie rock"/>
    <n v="68.987284287011803"/>
    <x v="1"/>
    <x v="7"/>
  </r>
  <r>
    <n v="671"/>
    <s v="Robinson-Kelly"/>
    <s v="Monitored bi-directional standardization"/>
    <n v="97600"/>
    <n v="119127"/>
    <n v="122"/>
    <x v="1"/>
    <n v="1073"/>
    <x v="1"/>
    <s v="USD"/>
    <n v="1280552400"/>
    <x v="616"/>
    <n v="1280898000"/>
    <d v="2010-08-04T05:00:00"/>
    <b v="0"/>
    <b v="1"/>
    <s v="theater/plays"/>
    <n v="111.02236719478098"/>
    <x v="3"/>
    <x v="3"/>
  </r>
  <r>
    <n v="672"/>
    <s v="Kelly-Colon"/>
    <s v="Stand-alone grid-enabled leverage"/>
    <n v="197900"/>
    <n v="110689"/>
    <n v="56"/>
    <x v="0"/>
    <n v="4428"/>
    <x v="2"/>
    <s v="AUD"/>
    <n v="1521608400"/>
    <x v="617"/>
    <n v="1522472400"/>
    <d v="2018-03-31T05:00:00"/>
    <b v="0"/>
    <b v="0"/>
    <s v="theater/plays"/>
    <n v="24.997515808491418"/>
    <x v="3"/>
    <x v="3"/>
  </r>
  <r>
    <n v="673"/>
    <s v="Turner, Scott and Gentry"/>
    <s v="Assimilated regional groupware"/>
    <n v="5600"/>
    <n v="2445"/>
    <n v="44"/>
    <x v="0"/>
    <n v="58"/>
    <x v="6"/>
    <s v="EUR"/>
    <n v="1460696400"/>
    <x v="618"/>
    <n v="1462510800"/>
    <d v="2016-05-06T05:00:00"/>
    <b v="0"/>
    <b v="0"/>
    <s v="music/indie rock"/>
    <n v="42.155172413793103"/>
    <x v="1"/>
    <x v="7"/>
  </r>
  <r>
    <n v="674"/>
    <s v="Sanchez Ltd"/>
    <s v="Up-sized 24hour instruction set"/>
    <n v="170700"/>
    <n v="57250"/>
    <n v="34"/>
    <x v="3"/>
    <n v="1218"/>
    <x v="1"/>
    <s v="USD"/>
    <n v="1313730000"/>
    <x v="619"/>
    <n v="1317790800"/>
    <d v="2011-10-05T05:00:00"/>
    <b v="0"/>
    <b v="0"/>
    <s v="photography/photography books"/>
    <n v="47.003284072249592"/>
    <x v="7"/>
    <x v="14"/>
  </r>
  <r>
    <n v="675"/>
    <s v="Giles-Smith"/>
    <s v="Right-sized web-enabled intranet"/>
    <n v="9700"/>
    <n v="11929"/>
    <n v="123"/>
    <x v="1"/>
    <n v="331"/>
    <x v="1"/>
    <s v="USD"/>
    <n v="1568178000"/>
    <x v="620"/>
    <n v="1568782800"/>
    <d v="2019-09-18T05:00:00"/>
    <b v="0"/>
    <b v="0"/>
    <s v="journalism/audio"/>
    <n v="36.0392749244713"/>
    <x v="8"/>
    <x v="23"/>
  </r>
  <r>
    <n v="676"/>
    <s v="Thompson-Moreno"/>
    <s v="Expanded needs-based orchestration"/>
    <n v="62300"/>
    <n v="118214"/>
    <n v="190"/>
    <x v="1"/>
    <n v="1170"/>
    <x v="1"/>
    <s v="USD"/>
    <n v="1348635600"/>
    <x v="621"/>
    <n v="1349413200"/>
    <d v="2012-10-05T05:00:00"/>
    <b v="0"/>
    <b v="0"/>
    <s v="photography/photography books"/>
    <n v="101.03760683760684"/>
    <x v="7"/>
    <x v="14"/>
  </r>
  <r>
    <n v="677"/>
    <s v="Murphy-Fox"/>
    <s v="Organic system-worthy orchestration"/>
    <n v="5300"/>
    <n v="4432"/>
    <n v="84"/>
    <x v="0"/>
    <n v="111"/>
    <x v="1"/>
    <s v="USD"/>
    <n v="1468126800"/>
    <x v="622"/>
    <n v="1472446800"/>
    <d v="2016-08-29T05:00:00"/>
    <b v="0"/>
    <b v="0"/>
    <s v="publishing/fiction"/>
    <n v="39.927927927927925"/>
    <x v="5"/>
    <x v="13"/>
  </r>
  <r>
    <n v="678"/>
    <s v="Rodriguez-Patterson"/>
    <s v="Inverse static standardization"/>
    <n v="99500"/>
    <n v="17879"/>
    <n v="18"/>
    <x v="3"/>
    <n v="215"/>
    <x v="1"/>
    <s v="USD"/>
    <n v="1547877600"/>
    <x v="35"/>
    <n v="1548050400"/>
    <d v="2019-01-21T06:00:00"/>
    <b v="0"/>
    <b v="0"/>
    <s v="film &amp; video/drama"/>
    <n v="83.158139534883716"/>
    <x v="4"/>
    <x v="6"/>
  </r>
  <r>
    <n v="679"/>
    <s v="Davis Ltd"/>
    <s v="Synchronized motivating solution"/>
    <n v="1400"/>
    <n v="14511"/>
    <n v="1037"/>
    <x v="1"/>
    <n v="363"/>
    <x v="1"/>
    <s v="USD"/>
    <n v="1571374800"/>
    <x v="623"/>
    <n v="1571806800"/>
    <d v="2019-10-23T05:00:00"/>
    <b v="0"/>
    <b v="1"/>
    <s v="food/food trucks"/>
    <n v="39.97520661157025"/>
    <x v="0"/>
    <x v="0"/>
  </r>
  <r>
    <n v="680"/>
    <s v="Nelson-Valdez"/>
    <s v="Open-source 4thgeneration open system"/>
    <n v="145600"/>
    <n v="141822"/>
    <n v="97"/>
    <x v="0"/>
    <n v="2955"/>
    <x v="1"/>
    <s v="USD"/>
    <n v="1576303200"/>
    <x v="624"/>
    <n v="1576476000"/>
    <d v="2019-12-16T06:00:00"/>
    <b v="0"/>
    <b v="1"/>
    <s v="games/mobile games"/>
    <n v="47.993908629441627"/>
    <x v="6"/>
    <x v="20"/>
  </r>
  <r>
    <n v="681"/>
    <s v="Kelly PLC"/>
    <s v="Decentralized context-sensitive superstructure"/>
    <n v="184100"/>
    <n v="159037"/>
    <n v="86"/>
    <x v="0"/>
    <n v="1657"/>
    <x v="1"/>
    <s v="USD"/>
    <n v="1324447200"/>
    <x v="625"/>
    <n v="1324965600"/>
    <d v="2011-12-27T06:00:00"/>
    <b v="0"/>
    <b v="0"/>
    <s v="theater/plays"/>
    <n v="95.978877489438744"/>
    <x v="3"/>
    <x v="3"/>
  </r>
  <r>
    <n v="682"/>
    <s v="Nguyen and Sons"/>
    <s v="Compatible 5thgeneration concept"/>
    <n v="5400"/>
    <n v="8109"/>
    <n v="150"/>
    <x v="1"/>
    <n v="103"/>
    <x v="1"/>
    <s v="USD"/>
    <n v="1386741600"/>
    <x v="626"/>
    <n v="1387519200"/>
    <d v="2013-12-20T06:00:00"/>
    <b v="0"/>
    <b v="0"/>
    <s v="theater/plays"/>
    <n v="78.728155339805824"/>
    <x v="3"/>
    <x v="3"/>
  </r>
  <r>
    <n v="683"/>
    <s v="Jones PLC"/>
    <s v="Virtual systemic intranet"/>
    <n v="2300"/>
    <n v="8244"/>
    <n v="358"/>
    <x v="1"/>
    <n v="147"/>
    <x v="1"/>
    <s v="USD"/>
    <n v="1537074000"/>
    <x v="627"/>
    <n v="1537246800"/>
    <d v="2018-09-18T05:00:00"/>
    <b v="0"/>
    <b v="0"/>
    <s v="theater/plays"/>
    <n v="56.081632653061227"/>
    <x v="3"/>
    <x v="3"/>
  </r>
  <r>
    <n v="684"/>
    <s v="Gilmore LLC"/>
    <s v="Optimized systemic algorithm"/>
    <n v="1400"/>
    <n v="7600"/>
    <n v="543"/>
    <x v="1"/>
    <n v="110"/>
    <x v="0"/>
    <s v="CAD"/>
    <n v="1277787600"/>
    <x v="628"/>
    <n v="1279515600"/>
    <d v="2010-07-19T05:00:00"/>
    <b v="0"/>
    <b v="0"/>
    <s v="publishing/nonfiction"/>
    <n v="69.090909090909093"/>
    <x v="5"/>
    <x v="9"/>
  </r>
  <r>
    <n v="685"/>
    <s v="Lee-Cobb"/>
    <s v="Customizable homogeneous firmware"/>
    <n v="140000"/>
    <n v="94501"/>
    <n v="68"/>
    <x v="0"/>
    <n v="926"/>
    <x v="0"/>
    <s v="CAD"/>
    <n v="1440306000"/>
    <x v="629"/>
    <n v="1442379600"/>
    <d v="2015-09-16T05:00:00"/>
    <b v="0"/>
    <b v="0"/>
    <s v="theater/plays"/>
    <n v="102.05291576673866"/>
    <x v="3"/>
    <x v="3"/>
  </r>
  <r>
    <n v="686"/>
    <s v="Jones, Wiley and Robbins"/>
    <s v="Front-line cohesive extranet"/>
    <n v="7500"/>
    <n v="14381"/>
    <n v="192"/>
    <x v="1"/>
    <n v="134"/>
    <x v="1"/>
    <s v="USD"/>
    <n v="1522126800"/>
    <x v="630"/>
    <n v="1523077200"/>
    <d v="2018-04-07T05:00:00"/>
    <b v="0"/>
    <b v="0"/>
    <s v="technology/wearables"/>
    <n v="107.32089552238806"/>
    <x v="2"/>
    <x v="8"/>
  </r>
  <r>
    <n v="687"/>
    <s v="Martin, Gates and Holt"/>
    <s v="Distributed holistic neural-net"/>
    <n v="1500"/>
    <n v="13980"/>
    <n v="932"/>
    <x v="1"/>
    <n v="269"/>
    <x v="1"/>
    <s v="USD"/>
    <n v="1489298400"/>
    <x v="631"/>
    <n v="1489554000"/>
    <d v="2017-03-15T05:00:00"/>
    <b v="0"/>
    <b v="0"/>
    <s v="theater/plays"/>
    <n v="51.970260223048328"/>
    <x v="3"/>
    <x v="3"/>
  </r>
  <r>
    <n v="688"/>
    <s v="Bowen, Davies and Burns"/>
    <s v="Devolved client-server monitoring"/>
    <n v="2900"/>
    <n v="12449"/>
    <n v="429"/>
    <x v="1"/>
    <n v="175"/>
    <x v="1"/>
    <s v="USD"/>
    <n v="1547100000"/>
    <x v="632"/>
    <n v="1548482400"/>
    <d v="2019-01-26T06:00:00"/>
    <b v="0"/>
    <b v="1"/>
    <s v="film &amp; video/television"/>
    <n v="71.137142857142862"/>
    <x v="4"/>
    <x v="19"/>
  </r>
  <r>
    <n v="689"/>
    <s v="Nguyen Inc"/>
    <s v="Seamless directional capacity"/>
    <n v="7300"/>
    <n v="7348"/>
    <n v="101"/>
    <x v="1"/>
    <n v="69"/>
    <x v="1"/>
    <s v="USD"/>
    <n v="1383022800"/>
    <x v="633"/>
    <n v="1384063200"/>
    <d v="2013-11-10T06:00:00"/>
    <b v="0"/>
    <b v="0"/>
    <s v="technology/web"/>
    <n v="106.49275362318841"/>
    <x v="2"/>
    <x v="2"/>
  </r>
  <r>
    <n v="690"/>
    <s v="Walsh-Watts"/>
    <s v="Polarized actuating implementation"/>
    <n v="3600"/>
    <n v="8158"/>
    <n v="227"/>
    <x v="1"/>
    <n v="190"/>
    <x v="1"/>
    <s v="USD"/>
    <n v="1322373600"/>
    <x v="634"/>
    <n v="1322892000"/>
    <d v="2011-12-03T06:00:00"/>
    <b v="0"/>
    <b v="1"/>
    <s v="film &amp; video/documentary"/>
    <n v="42.93684210526316"/>
    <x v="4"/>
    <x v="4"/>
  </r>
  <r>
    <n v="691"/>
    <s v="Ray, Li and Li"/>
    <s v="Front-line disintermediate hub"/>
    <n v="5000"/>
    <n v="7119"/>
    <n v="142"/>
    <x v="1"/>
    <n v="237"/>
    <x v="1"/>
    <s v="USD"/>
    <n v="1349240400"/>
    <x v="635"/>
    <n v="1350709200"/>
    <d v="2012-10-20T05:00:00"/>
    <b v="1"/>
    <b v="1"/>
    <s v="film &amp; video/documentary"/>
    <n v="30.037974683544302"/>
    <x v="4"/>
    <x v="4"/>
  </r>
  <r>
    <n v="692"/>
    <s v="Murray Ltd"/>
    <s v="Decentralized 4thgeneration challenge"/>
    <n v="6000"/>
    <n v="5438"/>
    <n v="91"/>
    <x v="0"/>
    <n v="77"/>
    <x v="4"/>
    <s v="GBP"/>
    <n v="1562648400"/>
    <x v="636"/>
    <n v="1564203600"/>
    <d v="2019-07-27T05:00:00"/>
    <b v="0"/>
    <b v="0"/>
    <s v="music/rock"/>
    <n v="70.623376623376629"/>
    <x v="1"/>
    <x v="1"/>
  </r>
  <r>
    <n v="693"/>
    <s v="Bradford-Silva"/>
    <s v="Reverse-engineered composite hierarchy"/>
    <n v="180400"/>
    <n v="115396"/>
    <n v="64"/>
    <x v="0"/>
    <n v="1748"/>
    <x v="1"/>
    <s v="USD"/>
    <n v="1508216400"/>
    <x v="637"/>
    <n v="1509685200"/>
    <d v="2017-11-03T05:00:00"/>
    <b v="0"/>
    <b v="0"/>
    <s v="theater/plays"/>
    <n v="66.016018306636155"/>
    <x v="3"/>
    <x v="3"/>
  </r>
  <r>
    <n v="694"/>
    <s v="Mora-Bradley"/>
    <s v="Programmable tangible ability"/>
    <n v="9100"/>
    <n v="7656"/>
    <n v="84"/>
    <x v="0"/>
    <n v="79"/>
    <x v="1"/>
    <s v="USD"/>
    <n v="1511762400"/>
    <x v="638"/>
    <n v="1514959200"/>
    <d v="2018-01-03T06:00:00"/>
    <b v="0"/>
    <b v="0"/>
    <s v="theater/plays"/>
    <n v="96.911392405063296"/>
    <x v="3"/>
    <x v="3"/>
  </r>
  <r>
    <n v="695"/>
    <s v="Cardenas, Thompson and Carey"/>
    <s v="Configurable full-range emulation"/>
    <n v="9200"/>
    <n v="12322"/>
    <n v="134"/>
    <x v="1"/>
    <n v="196"/>
    <x v="6"/>
    <s v="EUR"/>
    <n v="1447480800"/>
    <x v="639"/>
    <n v="1448863200"/>
    <d v="2015-11-30T06:00:00"/>
    <b v="1"/>
    <b v="0"/>
    <s v="music/rock"/>
    <n v="62.867346938775512"/>
    <x v="1"/>
    <x v="1"/>
  </r>
  <r>
    <n v="696"/>
    <s v="Lopez, Reid and Johnson"/>
    <s v="Total real-time hardware"/>
    <n v="164100"/>
    <n v="96888"/>
    <n v="59"/>
    <x v="0"/>
    <n v="889"/>
    <x v="1"/>
    <s v="USD"/>
    <n v="1429506000"/>
    <x v="640"/>
    <n v="1429592400"/>
    <d v="2015-04-21T05:00:00"/>
    <b v="0"/>
    <b v="1"/>
    <s v="theater/plays"/>
    <n v="108.98537682789652"/>
    <x v="3"/>
    <x v="3"/>
  </r>
  <r>
    <n v="697"/>
    <s v="Fox-Williams"/>
    <s v="Profound system-worthy functionalities"/>
    <n v="128900"/>
    <n v="196960"/>
    <n v="153"/>
    <x v="1"/>
    <n v="7295"/>
    <x v="1"/>
    <s v="USD"/>
    <n v="1522472400"/>
    <x v="641"/>
    <n v="1522645200"/>
    <d v="2018-04-02T05:00:00"/>
    <b v="0"/>
    <b v="0"/>
    <s v="music/electric music"/>
    <n v="26.999314599040439"/>
    <x v="1"/>
    <x v="5"/>
  </r>
  <r>
    <n v="698"/>
    <s v="Taylor, Wood and Taylor"/>
    <s v="Cloned hybrid focus group"/>
    <n v="42100"/>
    <n v="188057"/>
    <n v="447"/>
    <x v="1"/>
    <n v="2893"/>
    <x v="0"/>
    <s v="CAD"/>
    <n v="1322114400"/>
    <x v="642"/>
    <n v="1323324000"/>
    <d v="2011-12-08T06:00:00"/>
    <b v="0"/>
    <b v="0"/>
    <s v="technology/wearables"/>
    <n v="65.004147943311438"/>
    <x v="2"/>
    <x v="8"/>
  </r>
  <r>
    <n v="699"/>
    <s v="King Inc"/>
    <s v="Ergonomic dedicated focus group"/>
    <n v="7400"/>
    <n v="6245"/>
    <n v="84"/>
    <x v="0"/>
    <n v="56"/>
    <x v="1"/>
    <s v="USD"/>
    <n v="1561438800"/>
    <x v="230"/>
    <n v="1561525200"/>
    <d v="2019-06-26T05:00:00"/>
    <b v="0"/>
    <b v="0"/>
    <s v="film &amp; video/drama"/>
    <n v="111.51785714285714"/>
    <x v="4"/>
    <x v="6"/>
  </r>
  <r>
    <n v="700"/>
    <s v="Cole, Petty and Cameron"/>
    <s v="Realigned zero administration paradigm"/>
    <n v="100"/>
    <n v="3"/>
    <n v="3"/>
    <x v="0"/>
    <n v="1"/>
    <x v="1"/>
    <s v="USD"/>
    <n v="1264399200"/>
    <x v="67"/>
    <n v="1265695200"/>
    <d v="2010-02-09T06:00:00"/>
    <b v="0"/>
    <b v="0"/>
    <s v="technology/wearables"/>
    <n v="3"/>
    <x v="2"/>
    <x v="8"/>
  </r>
  <r>
    <n v="701"/>
    <s v="Mcclain LLC"/>
    <s v="Open-source multi-tasking methodology"/>
    <n v="52000"/>
    <n v="91014"/>
    <n v="175"/>
    <x v="1"/>
    <n v="820"/>
    <x v="1"/>
    <s v="USD"/>
    <n v="1301202000"/>
    <x v="643"/>
    <n v="1301806800"/>
    <d v="2011-04-03T05:00:00"/>
    <b v="1"/>
    <b v="0"/>
    <s v="theater/plays"/>
    <n v="110.99268292682927"/>
    <x v="3"/>
    <x v="3"/>
  </r>
  <r>
    <n v="702"/>
    <s v="Sims-Gross"/>
    <s v="Object-based attitude-oriented analyzer"/>
    <n v="8700"/>
    <n v="4710"/>
    <n v="54"/>
    <x v="0"/>
    <n v="83"/>
    <x v="1"/>
    <s v="USD"/>
    <n v="1374469200"/>
    <x v="644"/>
    <n v="1374901200"/>
    <d v="2013-07-27T05:00:00"/>
    <b v="0"/>
    <b v="0"/>
    <s v="technology/wearables"/>
    <n v="56.746987951807228"/>
    <x v="2"/>
    <x v="8"/>
  </r>
  <r>
    <n v="703"/>
    <s v="Perez Group"/>
    <s v="Cross-platform tertiary hub"/>
    <n v="63400"/>
    <n v="197728"/>
    <n v="312"/>
    <x v="1"/>
    <n v="2038"/>
    <x v="1"/>
    <s v="USD"/>
    <n v="1334984400"/>
    <x v="645"/>
    <n v="1336453200"/>
    <d v="2012-05-08T05:00:00"/>
    <b v="1"/>
    <b v="1"/>
    <s v="publishing/translations"/>
    <n v="97.020608439646708"/>
    <x v="5"/>
    <x v="18"/>
  </r>
  <r>
    <n v="704"/>
    <s v="Haynes-Williams"/>
    <s v="Seamless clear-thinking artificial intelligence"/>
    <n v="8700"/>
    <n v="10682"/>
    <n v="123"/>
    <x v="1"/>
    <n v="116"/>
    <x v="1"/>
    <s v="USD"/>
    <n v="1467608400"/>
    <x v="646"/>
    <n v="1468904400"/>
    <d v="2016-07-19T05:00:00"/>
    <b v="0"/>
    <b v="0"/>
    <s v="film &amp; video/animation"/>
    <n v="92.08620689655173"/>
    <x v="4"/>
    <x v="10"/>
  </r>
  <r>
    <n v="705"/>
    <s v="Ford LLC"/>
    <s v="Centralized tangible success"/>
    <n v="169700"/>
    <n v="168048"/>
    <n v="99"/>
    <x v="0"/>
    <n v="2025"/>
    <x v="4"/>
    <s v="GBP"/>
    <n v="1386741600"/>
    <x v="626"/>
    <n v="1387087200"/>
    <d v="2013-12-15T06:00:00"/>
    <b v="0"/>
    <b v="0"/>
    <s v="publishing/nonfiction"/>
    <n v="82.986666666666665"/>
    <x v="5"/>
    <x v="9"/>
  </r>
  <r>
    <n v="706"/>
    <s v="Moreno Ltd"/>
    <s v="Customer-focused multimedia methodology"/>
    <n v="108400"/>
    <n v="138586"/>
    <n v="128"/>
    <x v="1"/>
    <n v="1345"/>
    <x v="2"/>
    <s v="AUD"/>
    <n v="1546754400"/>
    <x v="647"/>
    <n v="1547445600"/>
    <d v="2019-01-14T06:00:00"/>
    <b v="0"/>
    <b v="1"/>
    <s v="technology/web"/>
    <n v="103.03791821561339"/>
    <x v="2"/>
    <x v="2"/>
  </r>
  <r>
    <n v="707"/>
    <s v="Moore, Cook and Wright"/>
    <s v="Visionary maximized Local Area Network"/>
    <n v="7300"/>
    <n v="11579"/>
    <n v="159"/>
    <x v="1"/>
    <n v="168"/>
    <x v="1"/>
    <s v="USD"/>
    <n v="1544248800"/>
    <x v="159"/>
    <n v="1547359200"/>
    <d v="2019-01-13T06:00:00"/>
    <b v="0"/>
    <b v="0"/>
    <s v="film &amp; video/drama"/>
    <n v="68.922619047619051"/>
    <x v="4"/>
    <x v="6"/>
  </r>
  <r>
    <n v="708"/>
    <s v="Ortega LLC"/>
    <s v="Secured bifurcated intranet"/>
    <n v="1700"/>
    <n v="12020"/>
    <n v="707"/>
    <x v="1"/>
    <n v="137"/>
    <x v="5"/>
    <s v="CHF"/>
    <n v="1495429200"/>
    <x v="648"/>
    <n v="1496293200"/>
    <d v="2017-06-01T05:00:00"/>
    <b v="0"/>
    <b v="0"/>
    <s v="theater/plays"/>
    <n v="87.737226277372258"/>
    <x v="3"/>
    <x v="3"/>
  </r>
  <r>
    <n v="709"/>
    <s v="Silva, Walker and Martin"/>
    <s v="Grass-roots 4thgeneration product"/>
    <n v="9800"/>
    <n v="13954"/>
    <n v="142"/>
    <x v="1"/>
    <n v="186"/>
    <x v="6"/>
    <s v="EUR"/>
    <n v="1334811600"/>
    <x v="267"/>
    <n v="1335416400"/>
    <d v="2012-04-26T05:00:00"/>
    <b v="0"/>
    <b v="0"/>
    <s v="theater/plays"/>
    <n v="75.021505376344081"/>
    <x v="3"/>
    <x v="3"/>
  </r>
  <r>
    <n v="710"/>
    <s v="Huynh, Gallegos and Mills"/>
    <s v="Reduced next generation info-mediaries"/>
    <n v="4300"/>
    <n v="6358"/>
    <n v="148"/>
    <x v="1"/>
    <n v="125"/>
    <x v="1"/>
    <s v="USD"/>
    <n v="1531544400"/>
    <x v="649"/>
    <n v="1532149200"/>
    <d v="2018-07-21T05:00:00"/>
    <b v="0"/>
    <b v="1"/>
    <s v="theater/plays"/>
    <n v="50.863999999999997"/>
    <x v="3"/>
    <x v="3"/>
  </r>
  <r>
    <n v="711"/>
    <s v="Anderson LLC"/>
    <s v="Customizable full-range artificial intelligence"/>
    <n v="6200"/>
    <n v="1260"/>
    <n v="20"/>
    <x v="0"/>
    <n v="14"/>
    <x v="6"/>
    <s v="EUR"/>
    <n v="1453615200"/>
    <x v="248"/>
    <n v="1453788000"/>
    <d v="2016-01-26T06:00:00"/>
    <b v="1"/>
    <b v="1"/>
    <s v="theater/plays"/>
    <n v="90"/>
    <x v="3"/>
    <x v="3"/>
  </r>
  <r>
    <n v="712"/>
    <s v="Garza-Bryant"/>
    <s v="Programmable leadingedge contingency"/>
    <n v="800"/>
    <n v="14725"/>
    <n v="1841"/>
    <x v="1"/>
    <n v="202"/>
    <x v="1"/>
    <s v="USD"/>
    <n v="1467954000"/>
    <x v="571"/>
    <n v="1471496400"/>
    <d v="2016-08-18T05:00:00"/>
    <b v="0"/>
    <b v="0"/>
    <s v="theater/plays"/>
    <n v="72.896039603960389"/>
    <x v="3"/>
    <x v="3"/>
  </r>
  <r>
    <n v="713"/>
    <s v="Mays LLC"/>
    <s v="Multi-layered global groupware"/>
    <n v="6900"/>
    <n v="11174"/>
    <n v="162"/>
    <x v="1"/>
    <n v="103"/>
    <x v="1"/>
    <s v="USD"/>
    <n v="1471842000"/>
    <x v="650"/>
    <n v="1472878800"/>
    <d v="2016-09-03T05:00:00"/>
    <b v="0"/>
    <b v="0"/>
    <s v="publishing/radio &amp; podcasts"/>
    <n v="108.48543689320388"/>
    <x v="5"/>
    <x v="15"/>
  </r>
  <r>
    <n v="714"/>
    <s v="Evans-Jones"/>
    <s v="Switchable methodical superstructure"/>
    <n v="38500"/>
    <n v="182036"/>
    <n v="473"/>
    <x v="1"/>
    <n v="1785"/>
    <x v="1"/>
    <s v="USD"/>
    <n v="1408424400"/>
    <x v="1"/>
    <n v="1408510800"/>
    <d v="2014-08-20T05:00:00"/>
    <b v="0"/>
    <b v="0"/>
    <s v="music/rock"/>
    <n v="101.98095238095237"/>
    <x v="1"/>
    <x v="1"/>
  </r>
  <r>
    <n v="715"/>
    <s v="Fischer, Torres and Walker"/>
    <s v="Expanded even-keeled portal"/>
    <n v="118000"/>
    <n v="28870"/>
    <n v="24"/>
    <x v="0"/>
    <n v="656"/>
    <x v="1"/>
    <s v="USD"/>
    <n v="1281157200"/>
    <x v="651"/>
    <n v="1281589200"/>
    <d v="2010-08-12T05:00:00"/>
    <b v="0"/>
    <b v="0"/>
    <s v="games/mobile games"/>
    <n v="44.009146341463413"/>
    <x v="6"/>
    <x v="20"/>
  </r>
  <r>
    <n v="716"/>
    <s v="Tapia, Kramer and Hicks"/>
    <s v="Advanced modular moderator"/>
    <n v="2000"/>
    <n v="10353"/>
    <n v="518"/>
    <x v="1"/>
    <n v="157"/>
    <x v="1"/>
    <s v="USD"/>
    <n v="1373432400"/>
    <x v="652"/>
    <n v="1375851600"/>
    <d v="2013-08-07T05:00:00"/>
    <b v="0"/>
    <b v="1"/>
    <s v="theater/plays"/>
    <n v="65.942675159235662"/>
    <x v="3"/>
    <x v="3"/>
  </r>
  <r>
    <n v="717"/>
    <s v="Barnes, Wilcox and Riley"/>
    <s v="Reverse-engineered well-modulated ability"/>
    <n v="5600"/>
    <n v="13868"/>
    <n v="248"/>
    <x v="1"/>
    <n v="555"/>
    <x v="1"/>
    <s v="USD"/>
    <n v="1313989200"/>
    <x v="653"/>
    <n v="1315803600"/>
    <d v="2011-09-12T05:00:00"/>
    <b v="0"/>
    <b v="0"/>
    <s v="film &amp; video/documentary"/>
    <n v="24.987387387387386"/>
    <x v="4"/>
    <x v="4"/>
  </r>
  <r>
    <n v="718"/>
    <s v="Reyes PLC"/>
    <s v="Expanded optimal pricing structure"/>
    <n v="8300"/>
    <n v="8317"/>
    <n v="100"/>
    <x v="1"/>
    <n v="297"/>
    <x v="1"/>
    <s v="USD"/>
    <n v="1371445200"/>
    <x v="654"/>
    <n v="1373691600"/>
    <d v="2013-07-13T05:00:00"/>
    <b v="0"/>
    <b v="0"/>
    <s v="technology/wearables"/>
    <n v="28.003367003367003"/>
    <x v="2"/>
    <x v="8"/>
  </r>
  <r>
    <n v="719"/>
    <s v="Pace, Simpson and Watkins"/>
    <s v="Down-sized uniform ability"/>
    <n v="6900"/>
    <n v="10557"/>
    <n v="153"/>
    <x v="1"/>
    <n v="123"/>
    <x v="1"/>
    <s v="USD"/>
    <n v="1338267600"/>
    <x v="655"/>
    <n v="1339218000"/>
    <d v="2012-06-09T05:00:00"/>
    <b v="0"/>
    <b v="0"/>
    <s v="publishing/fiction"/>
    <n v="85.829268292682926"/>
    <x v="5"/>
    <x v="13"/>
  </r>
  <r>
    <n v="720"/>
    <s v="Valenzuela, Davidson and Castro"/>
    <s v="Multi-layered upward-trending conglomeration"/>
    <n v="8700"/>
    <n v="3227"/>
    <n v="37"/>
    <x v="3"/>
    <n v="38"/>
    <x v="3"/>
    <s v="DKK"/>
    <n v="1519192800"/>
    <x v="656"/>
    <n v="1520402400"/>
    <d v="2018-03-07T06:00:00"/>
    <b v="0"/>
    <b v="1"/>
    <s v="theater/plays"/>
    <n v="84.921052631578945"/>
    <x v="3"/>
    <x v="3"/>
  </r>
  <r>
    <n v="721"/>
    <s v="Dominguez-Owens"/>
    <s v="Open-architected systematic intranet"/>
    <n v="123600"/>
    <n v="5429"/>
    <n v="4"/>
    <x v="3"/>
    <n v="60"/>
    <x v="1"/>
    <s v="USD"/>
    <n v="1522818000"/>
    <x v="657"/>
    <n v="1523336400"/>
    <d v="2018-04-10T05:00:00"/>
    <b v="0"/>
    <b v="0"/>
    <s v="music/rock"/>
    <n v="90.483333333333334"/>
    <x v="1"/>
    <x v="1"/>
  </r>
  <r>
    <n v="722"/>
    <s v="Thomas-Simmons"/>
    <s v="Proactive 24hour frame"/>
    <n v="48500"/>
    <n v="75906"/>
    <n v="157"/>
    <x v="1"/>
    <n v="3036"/>
    <x v="1"/>
    <s v="USD"/>
    <n v="1509948000"/>
    <x v="265"/>
    <n v="1512280800"/>
    <d v="2017-12-03T06:00:00"/>
    <b v="0"/>
    <b v="0"/>
    <s v="film &amp; video/documentary"/>
    <n v="25.00197628458498"/>
    <x v="4"/>
    <x v="4"/>
  </r>
  <r>
    <n v="723"/>
    <s v="Beck-Knight"/>
    <s v="Exclusive fresh-thinking model"/>
    <n v="4900"/>
    <n v="13250"/>
    <n v="270"/>
    <x v="1"/>
    <n v="144"/>
    <x v="2"/>
    <s v="AUD"/>
    <n v="1456898400"/>
    <x v="658"/>
    <n v="1458709200"/>
    <d v="2016-03-23T05:00:00"/>
    <b v="0"/>
    <b v="0"/>
    <s v="theater/plays"/>
    <n v="92.013888888888886"/>
    <x v="3"/>
    <x v="3"/>
  </r>
  <r>
    <n v="724"/>
    <s v="Mccoy Ltd"/>
    <s v="Business-focused encompassing intranet"/>
    <n v="8400"/>
    <n v="11261"/>
    <n v="134"/>
    <x v="1"/>
    <n v="121"/>
    <x v="4"/>
    <s v="GBP"/>
    <n v="1413954000"/>
    <x v="659"/>
    <n v="1414126800"/>
    <d v="2014-10-24T05:00:00"/>
    <b v="0"/>
    <b v="1"/>
    <s v="theater/plays"/>
    <n v="93.066115702479337"/>
    <x v="3"/>
    <x v="3"/>
  </r>
  <r>
    <n v="725"/>
    <s v="Dawson-Tyler"/>
    <s v="Optional 6thgeneration access"/>
    <n v="193200"/>
    <n v="97369"/>
    <n v="50"/>
    <x v="0"/>
    <n v="1596"/>
    <x v="1"/>
    <s v="USD"/>
    <n v="1416031200"/>
    <x v="660"/>
    <n v="1416204000"/>
    <d v="2014-11-17T06:00:00"/>
    <b v="0"/>
    <b v="0"/>
    <s v="games/mobile games"/>
    <n v="61.008145363408524"/>
    <x v="6"/>
    <x v="20"/>
  </r>
  <r>
    <n v="726"/>
    <s v="Johns-Thomas"/>
    <s v="Realigned web-enabled functionalities"/>
    <n v="54300"/>
    <n v="48227"/>
    <n v="89"/>
    <x v="3"/>
    <n v="524"/>
    <x v="1"/>
    <s v="USD"/>
    <n v="1287982800"/>
    <x v="661"/>
    <n v="1288501200"/>
    <d v="2010-10-31T05:00:00"/>
    <b v="0"/>
    <b v="1"/>
    <s v="theater/plays"/>
    <n v="92.036259541984734"/>
    <x v="3"/>
    <x v="3"/>
  </r>
  <r>
    <n v="727"/>
    <s v="Quinn, Cruz and Schmidt"/>
    <s v="Enterprise-wide multimedia software"/>
    <n v="8900"/>
    <n v="14685"/>
    <n v="165"/>
    <x v="1"/>
    <n v="181"/>
    <x v="1"/>
    <s v="USD"/>
    <n v="1547964000"/>
    <x v="4"/>
    <n v="1552971600"/>
    <d v="2019-03-19T05:00:00"/>
    <b v="0"/>
    <b v="0"/>
    <s v="technology/web"/>
    <n v="81.132596685082873"/>
    <x v="2"/>
    <x v="2"/>
  </r>
  <r>
    <n v="728"/>
    <s v="Stewart Inc"/>
    <s v="Versatile mission-critical knowledgebase"/>
    <n v="4200"/>
    <n v="735"/>
    <n v="18"/>
    <x v="0"/>
    <n v="10"/>
    <x v="1"/>
    <s v="USD"/>
    <n v="1464152400"/>
    <x v="662"/>
    <n v="1465102800"/>
    <d v="2016-06-05T05:00:00"/>
    <b v="0"/>
    <b v="0"/>
    <s v="theater/plays"/>
    <n v="73.5"/>
    <x v="3"/>
    <x v="3"/>
  </r>
  <r>
    <n v="729"/>
    <s v="Moore Group"/>
    <s v="Multi-lateral object-oriented open system"/>
    <n v="5600"/>
    <n v="10397"/>
    <n v="186"/>
    <x v="1"/>
    <n v="122"/>
    <x v="1"/>
    <s v="USD"/>
    <n v="1359957600"/>
    <x v="663"/>
    <n v="1360130400"/>
    <d v="2013-02-06T06:00:00"/>
    <b v="0"/>
    <b v="0"/>
    <s v="film &amp; video/drama"/>
    <n v="85.221311475409834"/>
    <x v="4"/>
    <x v="6"/>
  </r>
  <r>
    <n v="730"/>
    <s v="Carson PLC"/>
    <s v="Visionary system-worthy attitude"/>
    <n v="28800"/>
    <n v="118847"/>
    <n v="413"/>
    <x v="1"/>
    <n v="1071"/>
    <x v="0"/>
    <s v="CAD"/>
    <n v="1432357200"/>
    <x v="664"/>
    <n v="1432875600"/>
    <d v="2015-05-29T05:00:00"/>
    <b v="0"/>
    <b v="0"/>
    <s v="technology/wearables"/>
    <n v="110.96825396825396"/>
    <x v="2"/>
    <x v="8"/>
  </r>
  <r>
    <n v="731"/>
    <s v="Cruz, Hall and Mason"/>
    <s v="Synergized content-based hierarchy"/>
    <n v="8000"/>
    <n v="7220"/>
    <n v="90"/>
    <x v="3"/>
    <n v="219"/>
    <x v="1"/>
    <s v="USD"/>
    <n v="1500786000"/>
    <x v="665"/>
    <n v="1500872400"/>
    <d v="2017-07-24T05:00:00"/>
    <b v="0"/>
    <b v="0"/>
    <s v="technology/web"/>
    <n v="32.968036529680369"/>
    <x v="2"/>
    <x v="2"/>
  </r>
  <r>
    <n v="732"/>
    <s v="Glass, Baker and Jones"/>
    <s v="Business-focused 24hour access"/>
    <n v="117000"/>
    <n v="107622"/>
    <n v="92"/>
    <x v="0"/>
    <n v="1121"/>
    <x v="1"/>
    <s v="USD"/>
    <n v="1490158800"/>
    <x v="666"/>
    <n v="1492146000"/>
    <d v="2017-04-14T05:00:00"/>
    <b v="0"/>
    <b v="1"/>
    <s v="music/rock"/>
    <n v="96.005352363960753"/>
    <x v="1"/>
    <x v="1"/>
  </r>
  <r>
    <n v="733"/>
    <s v="Marquez-Kerr"/>
    <s v="Automated hybrid orchestration"/>
    <n v="15800"/>
    <n v="83267"/>
    <n v="527"/>
    <x v="1"/>
    <n v="980"/>
    <x v="1"/>
    <s v="USD"/>
    <n v="1406178000"/>
    <x v="43"/>
    <n v="1407301200"/>
    <d v="2014-08-06T05:00:00"/>
    <b v="0"/>
    <b v="0"/>
    <s v="music/metal"/>
    <n v="84.96632653061225"/>
    <x v="1"/>
    <x v="16"/>
  </r>
  <r>
    <n v="734"/>
    <s v="Stone PLC"/>
    <s v="Exclusive 5thgeneration leverage"/>
    <n v="4200"/>
    <n v="13404"/>
    <n v="319"/>
    <x v="1"/>
    <n v="536"/>
    <x v="1"/>
    <s v="USD"/>
    <n v="1485583200"/>
    <x v="667"/>
    <n v="1486620000"/>
    <d v="2017-02-09T06:00:00"/>
    <b v="0"/>
    <b v="1"/>
    <s v="theater/plays"/>
    <n v="25.007462686567163"/>
    <x v="3"/>
    <x v="3"/>
  </r>
  <r>
    <n v="735"/>
    <s v="Caldwell PLC"/>
    <s v="Grass-roots zero administration alliance"/>
    <n v="37100"/>
    <n v="131404"/>
    <n v="354"/>
    <x v="1"/>
    <n v="1991"/>
    <x v="1"/>
    <s v="USD"/>
    <n v="1459314000"/>
    <x v="668"/>
    <n v="1459918800"/>
    <d v="2016-04-06T05:00:00"/>
    <b v="0"/>
    <b v="0"/>
    <s v="photography/photography books"/>
    <n v="65.998995479658461"/>
    <x v="7"/>
    <x v="14"/>
  </r>
  <r>
    <n v="736"/>
    <s v="Silva-Hawkins"/>
    <s v="Proactive heuristic orchestration"/>
    <n v="7700"/>
    <n v="2533"/>
    <n v="33"/>
    <x v="3"/>
    <n v="29"/>
    <x v="1"/>
    <s v="USD"/>
    <n v="1424412000"/>
    <x v="669"/>
    <n v="1424757600"/>
    <d v="2015-02-24T06:00:00"/>
    <b v="0"/>
    <b v="0"/>
    <s v="publishing/nonfiction"/>
    <n v="87.34482758620689"/>
    <x v="5"/>
    <x v="9"/>
  </r>
  <r>
    <n v="737"/>
    <s v="Gardner Inc"/>
    <s v="Function-based systematic Graphical User Interface"/>
    <n v="3700"/>
    <n v="5028"/>
    <n v="136"/>
    <x v="1"/>
    <n v="180"/>
    <x v="1"/>
    <s v="USD"/>
    <n v="1478844000"/>
    <x v="670"/>
    <n v="1479880800"/>
    <d v="2016-11-23T06:00:00"/>
    <b v="0"/>
    <b v="0"/>
    <s v="music/indie rock"/>
    <n v="27.933333333333334"/>
    <x v="1"/>
    <x v="7"/>
  </r>
  <r>
    <n v="738"/>
    <s v="Garcia Group"/>
    <s v="Extended zero administration software"/>
    <n v="74700"/>
    <n v="1557"/>
    <n v="2"/>
    <x v="0"/>
    <n v="15"/>
    <x v="1"/>
    <s v="USD"/>
    <n v="1416117600"/>
    <x v="671"/>
    <n v="1418018400"/>
    <d v="2014-12-08T06:00:00"/>
    <b v="0"/>
    <b v="1"/>
    <s v="theater/plays"/>
    <n v="103.8"/>
    <x v="3"/>
    <x v="3"/>
  </r>
  <r>
    <n v="739"/>
    <s v="Meyer-Avila"/>
    <s v="Multi-tiered discrete support"/>
    <n v="10000"/>
    <n v="6100"/>
    <n v="61"/>
    <x v="0"/>
    <n v="191"/>
    <x v="1"/>
    <s v="USD"/>
    <n v="1340946000"/>
    <x v="672"/>
    <n v="1341032400"/>
    <d v="2012-06-30T05:00:00"/>
    <b v="0"/>
    <b v="0"/>
    <s v="music/indie rock"/>
    <n v="31.937172774869111"/>
    <x v="1"/>
    <x v="7"/>
  </r>
  <r>
    <n v="740"/>
    <s v="Nelson, Smith and Graham"/>
    <s v="Phased system-worthy conglomeration"/>
    <n v="5300"/>
    <n v="1592"/>
    <n v="30"/>
    <x v="0"/>
    <n v="16"/>
    <x v="1"/>
    <s v="USD"/>
    <n v="1486101600"/>
    <x v="673"/>
    <n v="1486360800"/>
    <d v="2017-02-06T06:00:00"/>
    <b v="0"/>
    <b v="0"/>
    <s v="theater/plays"/>
    <n v="99.5"/>
    <x v="3"/>
    <x v="3"/>
  </r>
  <r>
    <n v="741"/>
    <s v="Garcia Ltd"/>
    <s v="Balanced mobile alliance"/>
    <n v="1200"/>
    <n v="14150"/>
    <n v="1179"/>
    <x v="1"/>
    <n v="130"/>
    <x v="1"/>
    <s v="USD"/>
    <n v="1274590800"/>
    <x v="674"/>
    <n v="1274677200"/>
    <d v="2010-05-24T05:00:00"/>
    <b v="0"/>
    <b v="0"/>
    <s v="theater/plays"/>
    <n v="108.84615384615384"/>
    <x v="3"/>
    <x v="3"/>
  </r>
  <r>
    <n v="742"/>
    <s v="West-Stevens"/>
    <s v="Reactive solution-oriented groupware"/>
    <n v="1200"/>
    <n v="13513"/>
    <n v="1126"/>
    <x v="1"/>
    <n v="122"/>
    <x v="1"/>
    <s v="USD"/>
    <n v="1263880800"/>
    <x v="675"/>
    <n v="1267509600"/>
    <d v="2010-03-02T06:00:00"/>
    <b v="0"/>
    <b v="0"/>
    <s v="music/electric music"/>
    <n v="110.76229508196721"/>
    <x v="1"/>
    <x v="5"/>
  </r>
  <r>
    <n v="743"/>
    <s v="Clark-Conrad"/>
    <s v="Exclusive bandwidth-monitored orchestration"/>
    <n v="3900"/>
    <n v="504"/>
    <n v="13"/>
    <x v="0"/>
    <n v="17"/>
    <x v="1"/>
    <s v="USD"/>
    <n v="1445403600"/>
    <x v="676"/>
    <n v="1445922000"/>
    <d v="2015-10-27T05:00:00"/>
    <b v="0"/>
    <b v="1"/>
    <s v="theater/plays"/>
    <n v="29.647058823529413"/>
    <x v="3"/>
    <x v="3"/>
  </r>
  <r>
    <n v="744"/>
    <s v="Fitzgerald Group"/>
    <s v="Intuitive exuding initiative"/>
    <n v="2000"/>
    <n v="14240"/>
    <n v="712"/>
    <x v="1"/>
    <n v="140"/>
    <x v="1"/>
    <s v="USD"/>
    <n v="1533877200"/>
    <x v="342"/>
    <n v="1534050000"/>
    <d v="2018-08-12T05:00:00"/>
    <b v="0"/>
    <b v="1"/>
    <s v="theater/plays"/>
    <n v="101.71428571428571"/>
    <x v="3"/>
    <x v="3"/>
  </r>
  <r>
    <n v="745"/>
    <s v="Hill, Mccann and Moore"/>
    <s v="Streamlined needs-based knowledge user"/>
    <n v="6900"/>
    <n v="2091"/>
    <n v="30"/>
    <x v="0"/>
    <n v="34"/>
    <x v="1"/>
    <s v="USD"/>
    <n v="1275195600"/>
    <x v="677"/>
    <n v="1277528400"/>
    <d v="2010-06-26T05:00:00"/>
    <b v="0"/>
    <b v="0"/>
    <s v="technology/wearables"/>
    <n v="61.5"/>
    <x v="2"/>
    <x v="8"/>
  </r>
  <r>
    <n v="746"/>
    <s v="Edwards LLC"/>
    <s v="Automated system-worthy structure"/>
    <n v="55800"/>
    <n v="118580"/>
    <n v="213"/>
    <x v="1"/>
    <n v="3388"/>
    <x v="1"/>
    <s v="USD"/>
    <n v="1318136400"/>
    <x v="678"/>
    <n v="1318568400"/>
    <d v="2011-10-14T05:00:00"/>
    <b v="0"/>
    <b v="0"/>
    <s v="technology/web"/>
    <n v="35"/>
    <x v="2"/>
    <x v="2"/>
  </r>
  <r>
    <n v="747"/>
    <s v="Greer and Sons"/>
    <s v="Secured clear-thinking intranet"/>
    <n v="4900"/>
    <n v="11214"/>
    <n v="229"/>
    <x v="1"/>
    <n v="280"/>
    <x v="1"/>
    <s v="USD"/>
    <n v="1283403600"/>
    <x v="679"/>
    <n v="1284354000"/>
    <d v="2010-09-13T05:00:00"/>
    <b v="0"/>
    <b v="0"/>
    <s v="theater/plays"/>
    <n v="40.049999999999997"/>
    <x v="3"/>
    <x v="3"/>
  </r>
  <r>
    <n v="748"/>
    <s v="Martinez PLC"/>
    <s v="Cloned actuating architecture"/>
    <n v="194900"/>
    <n v="68137"/>
    <n v="35"/>
    <x v="3"/>
    <n v="614"/>
    <x v="1"/>
    <s v="USD"/>
    <n v="1267423200"/>
    <x v="680"/>
    <n v="1269579600"/>
    <d v="2010-03-26T05:00:00"/>
    <b v="0"/>
    <b v="1"/>
    <s v="film &amp; video/animation"/>
    <n v="110.97231270358306"/>
    <x v="4"/>
    <x v="10"/>
  </r>
  <r>
    <n v="749"/>
    <s v="Hunter-Logan"/>
    <s v="Down-sized needs-based task-force"/>
    <n v="8600"/>
    <n v="13527"/>
    <n v="157"/>
    <x v="1"/>
    <n v="366"/>
    <x v="6"/>
    <s v="EUR"/>
    <n v="1412744400"/>
    <x v="681"/>
    <n v="1413781200"/>
    <d v="2014-10-20T05:00:00"/>
    <b v="0"/>
    <b v="1"/>
    <s v="technology/wearables"/>
    <n v="36.959016393442624"/>
    <x v="2"/>
    <x v="8"/>
  </r>
  <r>
    <n v="750"/>
    <s v="Ramos and Sons"/>
    <s v="Extended responsive Internet solution"/>
    <n v="100"/>
    <n v="1"/>
    <n v="1"/>
    <x v="0"/>
    <n v="1"/>
    <x v="4"/>
    <s v="GBP"/>
    <n v="1277960400"/>
    <x v="682"/>
    <n v="1280120400"/>
    <d v="2010-07-26T05:00:00"/>
    <b v="0"/>
    <b v="0"/>
    <s v="music/electric music"/>
    <n v="1"/>
    <x v="1"/>
    <x v="5"/>
  </r>
  <r>
    <n v="751"/>
    <s v="Lane-Barber"/>
    <s v="Universal value-added moderator"/>
    <n v="3600"/>
    <n v="8363"/>
    <n v="232"/>
    <x v="1"/>
    <n v="270"/>
    <x v="1"/>
    <s v="USD"/>
    <n v="1458190800"/>
    <x v="683"/>
    <n v="1459486800"/>
    <d v="2016-04-01T05:00:00"/>
    <b v="1"/>
    <b v="1"/>
    <s v="publishing/nonfiction"/>
    <n v="30.974074074074075"/>
    <x v="5"/>
    <x v="9"/>
  </r>
  <r>
    <n v="752"/>
    <s v="Lowery Group"/>
    <s v="Sharable motivating emulation"/>
    <n v="5800"/>
    <n v="5362"/>
    <n v="92"/>
    <x v="3"/>
    <n v="114"/>
    <x v="1"/>
    <s v="USD"/>
    <n v="1280984400"/>
    <x v="684"/>
    <n v="1282539600"/>
    <d v="2010-08-23T05:00:00"/>
    <b v="0"/>
    <b v="1"/>
    <s v="theater/plays"/>
    <n v="47.035087719298247"/>
    <x v="3"/>
    <x v="3"/>
  </r>
  <r>
    <n v="753"/>
    <s v="Guerrero-Griffin"/>
    <s v="Networked web-enabled product"/>
    <n v="4700"/>
    <n v="12065"/>
    <n v="257"/>
    <x v="1"/>
    <n v="137"/>
    <x v="1"/>
    <s v="USD"/>
    <n v="1274590800"/>
    <x v="674"/>
    <n v="1275886800"/>
    <d v="2010-06-07T05:00:00"/>
    <b v="0"/>
    <b v="0"/>
    <s v="photography/photography books"/>
    <n v="88.065693430656935"/>
    <x v="7"/>
    <x v="14"/>
  </r>
  <r>
    <n v="754"/>
    <s v="Perez, Reed and Lee"/>
    <s v="Advanced dedicated encoding"/>
    <n v="70400"/>
    <n v="118603"/>
    <n v="168"/>
    <x v="1"/>
    <n v="3205"/>
    <x v="1"/>
    <s v="USD"/>
    <n v="1351400400"/>
    <x v="685"/>
    <n v="1355983200"/>
    <d v="2012-12-20T06:00:00"/>
    <b v="0"/>
    <b v="0"/>
    <s v="theater/plays"/>
    <n v="37.005616224648989"/>
    <x v="3"/>
    <x v="3"/>
  </r>
  <r>
    <n v="755"/>
    <s v="Chen, Pollard and Clarke"/>
    <s v="Stand-alone multi-state project"/>
    <n v="4500"/>
    <n v="7496"/>
    <n v="167"/>
    <x v="1"/>
    <n v="288"/>
    <x v="3"/>
    <s v="DKK"/>
    <n v="1514354400"/>
    <x v="605"/>
    <n v="1515391200"/>
    <d v="2018-01-08T06:00:00"/>
    <b v="0"/>
    <b v="1"/>
    <s v="theater/plays"/>
    <n v="26.027777777777779"/>
    <x v="3"/>
    <x v="3"/>
  </r>
  <r>
    <n v="756"/>
    <s v="Serrano, Gallagher and Griffith"/>
    <s v="Customizable bi-directional monitoring"/>
    <n v="1300"/>
    <n v="10037"/>
    <n v="772"/>
    <x v="1"/>
    <n v="148"/>
    <x v="1"/>
    <s v="USD"/>
    <n v="1421733600"/>
    <x v="686"/>
    <n v="1422252000"/>
    <d v="2015-01-26T06:00:00"/>
    <b v="0"/>
    <b v="0"/>
    <s v="theater/plays"/>
    <n v="67.817567567567565"/>
    <x v="3"/>
    <x v="3"/>
  </r>
  <r>
    <n v="757"/>
    <s v="Callahan-Gilbert"/>
    <s v="Profit-focused motivating function"/>
    <n v="1400"/>
    <n v="5696"/>
    <n v="407"/>
    <x v="1"/>
    <n v="114"/>
    <x v="1"/>
    <s v="USD"/>
    <n v="1305176400"/>
    <x v="687"/>
    <n v="1305522000"/>
    <d v="2011-05-16T05:00:00"/>
    <b v="0"/>
    <b v="0"/>
    <s v="film &amp; video/drama"/>
    <n v="49.964912280701753"/>
    <x v="4"/>
    <x v="6"/>
  </r>
  <r>
    <n v="758"/>
    <s v="Logan-Miranda"/>
    <s v="Proactive systemic firmware"/>
    <n v="29600"/>
    <n v="167005"/>
    <n v="564"/>
    <x v="1"/>
    <n v="1518"/>
    <x v="0"/>
    <s v="CAD"/>
    <n v="1414126800"/>
    <x v="688"/>
    <n v="1414904400"/>
    <d v="2014-11-02T05:00:00"/>
    <b v="0"/>
    <b v="0"/>
    <s v="music/rock"/>
    <n v="110.01646903820817"/>
    <x v="1"/>
    <x v="1"/>
  </r>
  <r>
    <n v="759"/>
    <s v="Rodriguez PLC"/>
    <s v="Grass-roots upward-trending installation"/>
    <n v="167500"/>
    <n v="114615"/>
    <n v="68"/>
    <x v="0"/>
    <n v="1274"/>
    <x v="1"/>
    <s v="USD"/>
    <n v="1517810400"/>
    <x v="689"/>
    <n v="1520402400"/>
    <d v="2018-03-07T06:00:00"/>
    <b v="0"/>
    <b v="0"/>
    <s v="music/electric music"/>
    <n v="89.964678178963894"/>
    <x v="1"/>
    <x v="5"/>
  </r>
  <r>
    <n v="760"/>
    <s v="Smith-Kennedy"/>
    <s v="Virtual heuristic hub"/>
    <n v="48300"/>
    <n v="16592"/>
    <n v="34"/>
    <x v="0"/>
    <n v="210"/>
    <x v="6"/>
    <s v="EUR"/>
    <n v="1564635600"/>
    <x v="690"/>
    <n v="1567141200"/>
    <d v="2019-08-30T05:00:00"/>
    <b v="0"/>
    <b v="1"/>
    <s v="games/video games"/>
    <n v="79.009523809523813"/>
    <x v="6"/>
    <x v="11"/>
  </r>
  <r>
    <n v="761"/>
    <s v="Mitchell-Lee"/>
    <s v="Customizable leadingedge model"/>
    <n v="2200"/>
    <n v="14420"/>
    <n v="655"/>
    <x v="1"/>
    <n v="166"/>
    <x v="1"/>
    <s v="USD"/>
    <n v="1500699600"/>
    <x v="691"/>
    <n v="1501131600"/>
    <d v="2017-07-27T05:00:00"/>
    <b v="0"/>
    <b v="0"/>
    <s v="music/rock"/>
    <n v="86.867469879518069"/>
    <x v="1"/>
    <x v="1"/>
  </r>
  <r>
    <n v="762"/>
    <s v="Davis Ltd"/>
    <s v="Upgradable uniform service-desk"/>
    <n v="3500"/>
    <n v="6204"/>
    <n v="177"/>
    <x v="1"/>
    <n v="100"/>
    <x v="2"/>
    <s v="AUD"/>
    <n v="1354082400"/>
    <x v="692"/>
    <n v="1355032800"/>
    <d v="2012-12-09T06:00:00"/>
    <b v="0"/>
    <b v="0"/>
    <s v="music/jazz"/>
    <n v="62.04"/>
    <x v="1"/>
    <x v="17"/>
  </r>
  <r>
    <n v="763"/>
    <s v="Rowland PLC"/>
    <s v="Inverse client-driven product"/>
    <n v="5600"/>
    <n v="6338"/>
    <n v="113"/>
    <x v="1"/>
    <n v="235"/>
    <x v="1"/>
    <s v="USD"/>
    <n v="1336453200"/>
    <x v="693"/>
    <n v="1339477200"/>
    <d v="2012-06-12T05:00:00"/>
    <b v="0"/>
    <b v="1"/>
    <s v="theater/plays"/>
    <n v="26.970212765957445"/>
    <x v="3"/>
    <x v="3"/>
  </r>
  <r>
    <n v="764"/>
    <s v="Shaffer-Mason"/>
    <s v="Managed bandwidth-monitored system engine"/>
    <n v="1100"/>
    <n v="8010"/>
    <n v="728"/>
    <x v="1"/>
    <n v="148"/>
    <x v="1"/>
    <s v="USD"/>
    <n v="1305262800"/>
    <x v="694"/>
    <n v="1305954000"/>
    <d v="2011-05-21T05:00:00"/>
    <b v="0"/>
    <b v="0"/>
    <s v="music/rock"/>
    <n v="54.121621621621621"/>
    <x v="1"/>
    <x v="1"/>
  </r>
  <r>
    <n v="765"/>
    <s v="Matthews LLC"/>
    <s v="Advanced transitional help-desk"/>
    <n v="3900"/>
    <n v="8125"/>
    <n v="208"/>
    <x v="1"/>
    <n v="198"/>
    <x v="1"/>
    <s v="USD"/>
    <n v="1492232400"/>
    <x v="695"/>
    <n v="1494392400"/>
    <d v="2017-05-10T05:00:00"/>
    <b v="1"/>
    <b v="1"/>
    <s v="music/indie rock"/>
    <n v="41.035353535353536"/>
    <x v="1"/>
    <x v="7"/>
  </r>
  <r>
    <n v="766"/>
    <s v="Montgomery-Castro"/>
    <s v="De-engineered disintermediate encryption"/>
    <n v="43800"/>
    <n v="13653"/>
    <n v="31"/>
    <x v="0"/>
    <n v="248"/>
    <x v="2"/>
    <s v="AUD"/>
    <n v="1537333200"/>
    <x v="123"/>
    <n v="1537419600"/>
    <d v="2018-09-20T05:00:00"/>
    <b v="0"/>
    <b v="0"/>
    <s v="film &amp; video/science fiction"/>
    <n v="55.052419354838712"/>
    <x v="4"/>
    <x v="22"/>
  </r>
  <r>
    <n v="767"/>
    <s v="Hale, Pearson and Jenkins"/>
    <s v="Upgradable attitude-oriented project"/>
    <n v="97200"/>
    <n v="55372"/>
    <n v="57"/>
    <x v="0"/>
    <n v="513"/>
    <x v="1"/>
    <s v="USD"/>
    <n v="1444107600"/>
    <x v="696"/>
    <n v="1447999200"/>
    <d v="2015-11-20T06:00:00"/>
    <b v="0"/>
    <b v="0"/>
    <s v="publishing/translations"/>
    <n v="107.93762183235867"/>
    <x v="5"/>
    <x v="18"/>
  </r>
  <r>
    <n v="768"/>
    <s v="Ramirez-Calderon"/>
    <s v="Fundamental zero tolerance alliance"/>
    <n v="4800"/>
    <n v="11088"/>
    <n v="231"/>
    <x v="1"/>
    <n v="150"/>
    <x v="1"/>
    <s v="USD"/>
    <n v="1386741600"/>
    <x v="626"/>
    <n v="1388037600"/>
    <d v="2013-12-26T06:00:00"/>
    <b v="0"/>
    <b v="0"/>
    <s v="theater/plays"/>
    <n v="73.92"/>
    <x v="3"/>
    <x v="3"/>
  </r>
  <r>
    <n v="769"/>
    <s v="Johnson-Morales"/>
    <s v="Devolved 24hour forecast"/>
    <n v="125600"/>
    <n v="109106"/>
    <n v="87"/>
    <x v="0"/>
    <n v="3410"/>
    <x v="1"/>
    <s v="USD"/>
    <n v="1376542800"/>
    <x v="697"/>
    <n v="1378789200"/>
    <d v="2013-09-10T05:00:00"/>
    <b v="0"/>
    <b v="0"/>
    <s v="games/video games"/>
    <n v="31.995894428152493"/>
    <x v="6"/>
    <x v="11"/>
  </r>
  <r>
    <n v="770"/>
    <s v="Mathis-Rodriguez"/>
    <s v="User-centric attitude-oriented intranet"/>
    <n v="4300"/>
    <n v="11642"/>
    <n v="271"/>
    <x v="1"/>
    <n v="216"/>
    <x v="6"/>
    <s v="EUR"/>
    <n v="1397451600"/>
    <x v="698"/>
    <n v="1398056400"/>
    <d v="2014-04-21T05:00:00"/>
    <b v="0"/>
    <b v="1"/>
    <s v="theater/plays"/>
    <n v="53.898148148148145"/>
    <x v="3"/>
    <x v="3"/>
  </r>
  <r>
    <n v="771"/>
    <s v="Smith, Mack and Williams"/>
    <s v="Self-enabling 5thgeneration paradigm"/>
    <n v="5600"/>
    <n v="2769"/>
    <n v="49"/>
    <x v="3"/>
    <n v="26"/>
    <x v="1"/>
    <s v="USD"/>
    <n v="1548482400"/>
    <x v="699"/>
    <n v="1550815200"/>
    <d v="2019-02-22T06:00:00"/>
    <b v="0"/>
    <b v="0"/>
    <s v="theater/plays"/>
    <n v="106.5"/>
    <x v="3"/>
    <x v="3"/>
  </r>
  <r>
    <n v="772"/>
    <s v="Johnson-Pace"/>
    <s v="Persistent 3rdgeneration moratorium"/>
    <n v="149600"/>
    <n v="169586"/>
    <n v="113"/>
    <x v="1"/>
    <n v="5139"/>
    <x v="1"/>
    <s v="USD"/>
    <n v="1549692000"/>
    <x v="700"/>
    <n v="1550037600"/>
    <d v="2019-02-13T06:00:00"/>
    <b v="0"/>
    <b v="0"/>
    <s v="music/indie rock"/>
    <n v="32.999805409612762"/>
    <x v="1"/>
    <x v="7"/>
  </r>
  <r>
    <n v="773"/>
    <s v="Meza, Kirby and Patel"/>
    <s v="Cross-platform empowering project"/>
    <n v="53100"/>
    <n v="101185"/>
    <n v="191"/>
    <x v="1"/>
    <n v="2353"/>
    <x v="1"/>
    <s v="USD"/>
    <n v="1492059600"/>
    <x v="701"/>
    <n v="1492923600"/>
    <d v="2017-04-23T05:00:00"/>
    <b v="0"/>
    <b v="0"/>
    <s v="theater/plays"/>
    <n v="43.00254993625159"/>
    <x v="3"/>
    <x v="3"/>
  </r>
  <r>
    <n v="774"/>
    <s v="Gonzalez-Snow"/>
    <s v="Polarized user-facing interface"/>
    <n v="5000"/>
    <n v="6775"/>
    <n v="136"/>
    <x v="1"/>
    <n v="78"/>
    <x v="6"/>
    <s v="EUR"/>
    <n v="1463979600"/>
    <x v="702"/>
    <n v="1467522000"/>
    <d v="2016-07-03T05:00:00"/>
    <b v="0"/>
    <b v="0"/>
    <s v="technology/web"/>
    <n v="86.858974358974365"/>
    <x v="2"/>
    <x v="2"/>
  </r>
  <r>
    <n v="775"/>
    <s v="Murphy LLC"/>
    <s v="Customer-focused non-volatile framework"/>
    <n v="9400"/>
    <n v="968"/>
    <n v="10"/>
    <x v="0"/>
    <n v="10"/>
    <x v="1"/>
    <s v="USD"/>
    <n v="1415253600"/>
    <x v="703"/>
    <n v="1416117600"/>
    <d v="2014-11-16T06:00:00"/>
    <b v="0"/>
    <b v="0"/>
    <s v="music/rock"/>
    <n v="96.8"/>
    <x v="1"/>
    <x v="1"/>
  </r>
  <r>
    <n v="776"/>
    <s v="Taylor-Rowe"/>
    <s v="Synchronized multimedia frame"/>
    <n v="110800"/>
    <n v="72623"/>
    <n v="66"/>
    <x v="0"/>
    <n v="2201"/>
    <x v="1"/>
    <s v="USD"/>
    <n v="1562216400"/>
    <x v="704"/>
    <n v="1563771600"/>
    <d v="2019-07-22T05:00:00"/>
    <b v="0"/>
    <b v="0"/>
    <s v="theater/plays"/>
    <n v="32.995456610631528"/>
    <x v="3"/>
    <x v="3"/>
  </r>
  <r>
    <n v="777"/>
    <s v="Henderson Ltd"/>
    <s v="Open-architected stable algorithm"/>
    <n v="93800"/>
    <n v="45987"/>
    <n v="49"/>
    <x v="0"/>
    <n v="676"/>
    <x v="1"/>
    <s v="USD"/>
    <n v="1316754000"/>
    <x v="431"/>
    <n v="1319259600"/>
    <d v="2011-10-22T05:00:00"/>
    <b v="0"/>
    <b v="0"/>
    <s v="theater/plays"/>
    <n v="68.028106508875737"/>
    <x v="3"/>
    <x v="3"/>
  </r>
  <r>
    <n v="778"/>
    <s v="Moss-Guzman"/>
    <s v="Cross-platform optimizing website"/>
    <n v="1300"/>
    <n v="10243"/>
    <n v="788"/>
    <x v="1"/>
    <n v="174"/>
    <x v="5"/>
    <s v="CHF"/>
    <n v="1313211600"/>
    <x v="705"/>
    <n v="1313643600"/>
    <d v="2011-08-18T05:00:00"/>
    <b v="0"/>
    <b v="0"/>
    <s v="film &amp; video/animation"/>
    <n v="58.867816091954026"/>
    <x v="4"/>
    <x v="10"/>
  </r>
  <r>
    <n v="779"/>
    <s v="Webb Group"/>
    <s v="Public-key actuating projection"/>
    <n v="108700"/>
    <n v="87293"/>
    <n v="80"/>
    <x v="0"/>
    <n v="831"/>
    <x v="1"/>
    <s v="USD"/>
    <n v="1439528400"/>
    <x v="706"/>
    <n v="1440306000"/>
    <d v="2015-08-23T05:00:00"/>
    <b v="0"/>
    <b v="1"/>
    <s v="theater/plays"/>
    <n v="105.04572803850782"/>
    <x v="3"/>
    <x v="3"/>
  </r>
  <r>
    <n v="780"/>
    <s v="Brooks-Rodriguez"/>
    <s v="Implemented intangible instruction set"/>
    <n v="5100"/>
    <n v="5421"/>
    <n v="106"/>
    <x v="1"/>
    <n v="164"/>
    <x v="1"/>
    <s v="USD"/>
    <n v="1469163600"/>
    <x v="707"/>
    <n v="1470805200"/>
    <d v="2016-08-10T05:00:00"/>
    <b v="0"/>
    <b v="1"/>
    <s v="film &amp; video/drama"/>
    <n v="33.054878048780488"/>
    <x v="4"/>
    <x v="6"/>
  </r>
  <r>
    <n v="781"/>
    <s v="Thomas Ltd"/>
    <s v="Cross-group interactive architecture"/>
    <n v="8700"/>
    <n v="4414"/>
    <n v="51"/>
    <x v="3"/>
    <n v="56"/>
    <x v="5"/>
    <s v="CHF"/>
    <n v="1288501200"/>
    <x v="708"/>
    <n v="1292911200"/>
    <d v="2010-12-21T06:00:00"/>
    <b v="0"/>
    <b v="0"/>
    <s v="theater/plays"/>
    <n v="78.821428571428569"/>
    <x v="3"/>
    <x v="3"/>
  </r>
  <r>
    <n v="782"/>
    <s v="Williams and Sons"/>
    <s v="Centralized asymmetric framework"/>
    <n v="5100"/>
    <n v="10981"/>
    <n v="215"/>
    <x v="1"/>
    <n v="161"/>
    <x v="1"/>
    <s v="USD"/>
    <n v="1298959200"/>
    <x v="709"/>
    <n v="1301374800"/>
    <d v="2011-03-29T05:00:00"/>
    <b v="0"/>
    <b v="1"/>
    <s v="film &amp; video/animation"/>
    <n v="68.204968944099377"/>
    <x v="4"/>
    <x v="10"/>
  </r>
  <r>
    <n v="783"/>
    <s v="Vega, Chan and Carney"/>
    <s v="Down-sized systematic utilization"/>
    <n v="7400"/>
    <n v="10451"/>
    <n v="141"/>
    <x v="1"/>
    <n v="138"/>
    <x v="1"/>
    <s v="USD"/>
    <n v="1387260000"/>
    <x v="710"/>
    <n v="1387864800"/>
    <d v="2013-12-24T06:00:00"/>
    <b v="0"/>
    <b v="0"/>
    <s v="music/rock"/>
    <n v="75.731884057971016"/>
    <x v="1"/>
    <x v="1"/>
  </r>
  <r>
    <n v="784"/>
    <s v="Byrd Group"/>
    <s v="Profound fault-tolerant model"/>
    <n v="88900"/>
    <n v="102535"/>
    <n v="115"/>
    <x v="1"/>
    <n v="3308"/>
    <x v="1"/>
    <s v="USD"/>
    <n v="1457244000"/>
    <x v="711"/>
    <n v="1458190800"/>
    <d v="2016-03-17T05:00:00"/>
    <b v="0"/>
    <b v="0"/>
    <s v="technology/web"/>
    <n v="30.996070133010882"/>
    <x v="2"/>
    <x v="2"/>
  </r>
  <r>
    <n v="785"/>
    <s v="Peterson, Fletcher and Sanchez"/>
    <s v="Multi-channeled bi-directional moratorium"/>
    <n v="6700"/>
    <n v="12939"/>
    <n v="193"/>
    <x v="1"/>
    <n v="127"/>
    <x v="2"/>
    <s v="AUD"/>
    <n v="1556341200"/>
    <x v="157"/>
    <n v="1559278800"/>
    <d v="2019-05-31T05:00:00"/>
    <b v="0"/>
    <b v="1"/>
    <s v="film &amp; video/animation"/>
    <n v="101.88188976377953"/>
    <x v="4"/>
    <x v="10"/>
  </r>
  <r>
    <n v="786"/>
    <s v="Smith-Brown"/>
    <s v="Object-based content-based ability"/>
    <n v="1500"/>
    <n v="10946"/>
    <n v="730"/>
    <x v="1"/>
    <n v="207"/>
    <x v="6"/>
    <s v="EUR"/>
    <n v="1522126800"/>
    <x v="630"/>
    <n v="1522731600"/>
    <d v="2018-04-03T05:00:00"/>
    <b v="0"/>
    <b v="1"/>
    <s v="music/jazz"/>
    <n v="52.879227053140099"/>
    <x v="1"/>
    <x v="17"/>
  </r>
  <r>
    <n v="787"/>
    <s v="Vance-Glover"/>
    <s v="Progressive coherent secured line"/>
    <n v="61200"/>
    <n v="60994"/>
    <n v="100"/>
    <x v="0"/>
    <n v="859"/>
    <x v="0"/>
    <s v="CAD"/>
    <n v="1305954000"/>
    <x v="712"/>
    <n v="1306731600"/>
    <d v="2011-05-30T05:00:00"/>
    <b v="0"/>
    <b v="0"/>
    <s v="music/rock"/>
    <n v="71.005820721769496"/>
    <x v="1"/>
    <x v="1"/>
  </r>
  <r>
    <n v="788"/>
    <s v="Joyce PLC"/>
    <s v="Synchronized directional capability"/>
    <n v="3600"/>
    <n v="3174"/>
    <n v="88"/>
    <x v="2"/>
    <n v="31"/>
    <x v="1"/>
    <s v="USD"/>
    <n v="1350709200"/>
    <x v="93"/>
    <n v="1352527200"/>
    <d v="2012-11-10T06:00:00"/>
    <b v="0"/>
    <b v="0"/>
    <s v="film &amp; video/animation"/>
    <n v="102.38709677419355"/>
    <x v="4"/>
    <x v="10"/>
  </r>
  <r>
    <n v="789"/>
    <s v="Kennedy-Miller"/>
    <s v="Cross-platform composite migration"/>
    <n v="9000"/>
    <n v="3351"/>
    <n v="37"/>
    <x v="0"/>
    <n v="45"/>
    <x v="1"/>
    <s v="USD"/>
    <n v="1401166800"/>
    <x v="713"/>
    <n v="1404363600"/>
    <d v="2014-07-03T05:00:00"/>
    <b v="0"/>
    <b v="0"/>
    <s v="theater/plays"/>
    <n v="74.466666666666669"/>
    <x v="3"/>
    <x v="3"/>
  </r>
  <r>
    <n v="790"/>
    <s v="White-Obrien"/>
    <s v="Operative local pricing structure"/>
    <n v="185900"/>
    <n v="56774"/>
    <n v="31"/>
    <x v="3"/>
    <n v="1113"/>
    <x v="1"/>
    <s v="USD"/>
    <n v="1266127200"/>
    <x v="714"/>
    <n v="1266645600"/>
    <d v="2010-02-20T06:00:00"/>
    <b v="0"/>
    <b v="0"/>
    <s v="theater/plays"/>
    <n v="51.009883198562441"/>
    <x v="3"/>
    <x v="3"/>
  </r>
  <r>
    <n v="791"/>
    <s v="Stafford, Hess and Raymond"/>
    <s v="Optional web-enabled extranet"/>
    <n v="2100"/>
    <n v="540"/>
    <n v="26"/>
    <x v="0"/>
    <n v="6"/>
    <x v="1"/>
    <s v="USD"/>
    <n v="1481436000"/>
    <x v="715"/>
    <n v="1482818400"/>
    <d v="2016-12-27T06:00:00"/>
    <b v="0"/>
    <b v="0"/>
    <s v="food/food trucks"/>
    <n v="90"/>
    <x v="0"/>
    <x v="0"/>
  </r>
  <r>
    <n v="792"/>
    <s v="Jordan, Schneider and Hall"/>
    <s v="Reduced 6thgeneration intranet"/>
    <n v="2000"/>
    <n v="680"/>
    <n v="34"/>
    <x v="0"/>
    <n v="7"/>
    <x v="1"/>
    <s v="USD"/>
    <n v="1372222800"/>
    <x v="716"/>
    <n v="1374642000"/>
    <d v="2013-07-24T05:00:00"/>
    <b v="0"/>
    <b v="1"/>
    <s v="theater/plays"/>
    <n v="97.142857142857139"/>
    <x v="3"/>
    <x v="3"/>
  </r>
  <r>
    <n v="793"/>
    <s v="Rodriguez, Cox and Rodriguez"/>
    <s v="Networked disintermediate leverage"/>
    <n v="1100"/>
    <n v="13045"/>
    <n v="1186"/>
    <x v="1"/>
    <n v="181"/>
    <x v="5"/>
    <s v="CHF"/>
    <n v="1372136400"/>
    <x v="448"/>
    <n v="1372482000"/>
    <d v="2013-06-29T05:00:00"/>
    <b v="0"/>
    <b v="0"/>
    <s v="publishing/nonfiction"/>
    <n v="72.071823204419886"/>
    <x v="5"/>
    <x v="9"/>
  </r>
  <r>
    <n v="794"/>
    <s v="Welch Inc"/>
    <s v="Optional optimal website"/>
    <n v="6600"/>
    <n v="8276"/>
    <n v="125"/>
    <x v="1"/>
    <n v="110"/>
    <x v="1"/>
    <s v="USD"/>
    <n v="1513922400"/>
    <x v="717"/>
    <n v="1514959200"/>
    <d v="2018-01-03T06:00:00"/>
    <b v="0"/>
    <b v="0"/>
    <s v="music/rock"/>
    <n v="75.236363636363635"/>
    <x v="1"/>
    <x v="1"/>
  </r>
  <r>
    <n v="795"/>
    <s v="Vasquez Inc"/>
    <s v="Stand-alone asynchronous functionalities"/>
    <n v="7100"/>
    <n v="1022"/>
    <n v="14"/>
    <x v="0"/>
    <n v="31"/>
    <x v="1"/>
    <s v="USD"/>
    <n v="1477976400"/>
    <x v="718"/>
    <n v="1478235600"/>
    <d v="2016-11-04T05:00:00"/>
    <b v="0"/>
    <b v="0"/>
    <s v="film &amp; video/drama"/>
    <n v="32.967741935483872"/>
    <x v="4"/>
    <x v="6"/>
  </r>
  <r>
    <n v="796"/>
    <s v="Freeman-Ferguson"/>
    <s v="Profound full-range open system"/>
    <n v="7800"/>
    <n v="4275"/>
    <n v="55"/>
    <x v="0"/>
    <n v="78"/>
    <x v="1"/>
    <s v="USD"/>
    <n v="1407474000"/>
    <x v="719"/>
    <n v="1408078800"/>
    <d v="2014-08-15T05:00:00"/>
    <b v="0"/>
    <b v="1"/>
    <s v="games/mobile games"/>
    <n v="54.807692307692307"/>
    <x v="6"/>
    <x v="20"/>
  </r>
  <r>
    <n v="797"/>
    <s v="Houston, Moore and Rogers"/>
    <s v="Optional tangible utilization"/>
    <n v="7600"/>
    <n v="8332"/>
    <n v="110"/>
    <x v="1"/>
    <n v="185"/>
    <x v="1"/>
    <s v="USD"/>
    <n v="1546149600"/>
    <x v="720"/>
    <n v="1548136800"/>
    <d v="2019-01-22T06:00:00"/>
    <b v="0"/>
    <b v="0"/>
    <s v="technology/web"/>
    <n v="45.037837837837834"/>
    <x v="2"/>
    <x v="2"/>
  </r>
  <r>
    <n v="798"/>
    <s v="Small-Fuentes"/>
    <s v="Seamless maximized product"/>
    <n v="3400"/>
    <n v="6408"/>
    <n v="188"/>
    <x v="1"/>
    <n v="121"/>
    <x v="1"/>
    <s v="USD"/>
    <n v="1338440400"/>
    <x v="721"/>
    <n v="1340859600"/>
    <d v="2012-06-28T05:00:00"/>
    <b v="0"/>
    <b v="1"/>
    <s v="theater/plays"/>
    <n v="52.958677685950413"/>
    <x v="3"/>
    <x v="3"/>
  </r>
  <r>
    <n v="799"/>
    <s v="Reid-Day"/>
    <s v="Devolved tertiary time-frame"/>
    <n v="84500"/>
    <n v="73522"/>
    <n v="87"/>
    <x v="0"/>
    <n v="1225"/>
    <x v="4"/>
    <s v="GBP"/>
    <n v="1454133600"/>
    <x v="722"/>
    <n v="1454479200"/>
    <d v="2016-02-03T06:00:00"/>
    <b v="0"/>
    <b v="0"/>
    <s v="theater/plays"/>
    <n v="60.017959183673469"/>
    <x v="3"/>
    <x v="3"/>
  </r>
  <r>
    <n v="800"/>
    <s v="Wallace LLC"/>
    <s v="Centralized regional function"/>
    <n v="100"/>
    <n v="1"/>
    <n v="1"/>
    <x v="0"/>
    <n v="1"/>
    <x v="5"/>
    <s v="CHF"/>
    <n v="1434085200"/>
    <x v="139"/>
    <n v="1434430800"/>
    <d v="2015-06-16T05:00:00"/>
    <b v="0"/>
    <b v="0"/>
    <s v="music/rock"/>
    <n v="1"/>
    <x v="1"/>
    <x v="1"/>
  </r>
  <r>
    <n v="801"/>
    <s v="Olson-Bishop"/>
    <s v="User-friendly high-level initiative"/>
    <n v="2300"/>
    <n v="4667"/>
    <n v="203"/>
    <x v="1"/>
    <n v="106"/>
    <x v="1"/>
    <s v="USD"/>
    <n v="1577772000"/>
    <x v="723"/>
    <n v="1579672800"/>
    <d v="2020-01-22T06:00:00"/>
    <b v="0"/>
    <b v="1"/>
    <s v="photography/photography books"/>
    <n v="44.028301886792455"/>
    <x v="7"/>
    <x v="14"/>
  </r>
  <r>
    <n v="802"/>
    <s v="Rodriguez, Anderson and Porter"/>
    <s v="Reverse-engineered zero-defect infrastructure"/>
    <n v="6200"/>
    <n v="12216"/>
    <n v="197"/>
    <x v="1"/>
    <n v="142"/>
    <x v="1"/>
    <s v="USD"/>
    <n v="1562216400"/>
    <x v="704"/>
    <n v="1562389200"/>
    <d v="2019-07-06T05:00:00"/>
    <b v="0"/>
    <b v="0"/>
    <s v="photography/photography books"/>
    <n v="86.028169014084511"/>
    <x v="7"/>
    <x v="14"/>
  </r>
  <r>
    <n v="803"/>
    <s v="Perez, Brown and Meyers"/>
    <s v="Stand-alone background customer loyalty"/>
    <n v="6100"/>
    <n v="6527"/>
    <n v="107"/>
    <x v="1"/>
    <n v="233"/>
    <x v="1"/>
    <s v="USD"/>
    <n v="1548568800"/>
    <x v="724"/>
    <n v="1551506400"/>
    <d v="2019-03-02T06:00:00"/>
    <b v="0"/>
    <b v="0"/>
    <s v="theater/plays"/>
    <n v="28.012875536480685"/>
    <x v="3"/>
    <x v="3"/>
  </r>
  <r>
    <n v="804"/>
    <s v="English-Mccullough"/>
    <s v="Business-focused discrete software"/>
    <n v="2600"/>
    <n v="6987"/>
    <n v="269"/>
    <x v="1"/>
    <n v="218"/>
    <x v="1"/>
    <s v="USD"/>
    <n v="1514872800"/>
    <x v="725"/>
    <n v="1516600800"/>
    <d v="2018-01-22T06:00:00"/>
    <b v="0"/>
    <b v="0"/>
    <s v="music/rock"/>
    <n v="32.050458715596328"/>
    <x v="1"/>
    <x v="1"/>
  </r>
  <r>
    <n v="805"/>
    <s v="Smith-Nguyen"/>
    <s v="Advanced intermediate Graphic Interface"/>
    <n v="9700"/>
    <n v="4932"/>
    <n v="51"/>
    <x v="0"/>
    <n v="67"/>
    <x v="2"/>
    <s v="AUD"/>
    <n v="1416031200"/>
    <x v="660"/>
    <n v="1420437600"/>
    <d v="2015-01-05T06:00:00"/>
    <b v="0"/>
    <b v="0"/>
    <s v="film &amp; video/documentary"/>
    <n v="73.611940298507463"/>
    <x v="4"/>
    <x v="4"/>
  </r>
  <r>
    <n v="806"/>
    <s v="Harmon-Madden"/>
    <s v="Adaptive holistic hub"/>
    <n v="700"/>
    <n v="8262"/>
    <n v="1180"/>
    <x v="1"/>
    <n v="76"/>
    <x v="1"/>
    <s v="USD"/>
    <n v="1330927200"/>
    <x v="726"/>
    <n v="1332997200"/>
    <d v="2012-03-29T05:00:00"/>
    <b v="0"/>
    <b v="1"/>
    <s v="film &amp; video/drama"/>
    <n v="108.71052631578948"/>
    <x v="4"/>
    <x v="6"/>
  </r>
  <r>
    <n v="807"/>
    <s v="Walker-Taylor"/>
    <s v="Automated uniform concept"/>
    <n v="700"/>
    <n v="1848"/>
    <n v="264"/>
    <x v="1"/>
    <n v="43"/>
    <x v="1"/>
    <s v="USD"/>
    <n v="1571115600"/>
    <x v="727"/>
    <n v="1574920800"/>
    <d v="2019-11-28T06:00:00"/>
    <b v="0"/>
    <b v="1"/>
    <s v="theater/plays"/>
    <n v="42.97674418604651"/>
    <x v="3"/>
    <x v="3"/>
  </r>
  <r>
    <n v="808"/>
    <s v="Harris, Medina and Mitchell"/>
    <s v="Enhanced regional flexibility"/>
    <n v="5200"/>
    <n v="1583"/>
    <n v="30"/>
    <x v="0"/>
    <n v="19"/>
    <x v="1"/>
    <s v="USD"/>
    <n v="1463461200"/>
    <x v="728"/>
    <n v="1464930000"/>
    <d v="2016-06-03T05:00:00"/>
    <b v="0"/>
    <b v="0"/>
    <s v="food/food trucks"/>
    <n v="83.315789473684205"/>
    <x v="0"/>
    <x v="0"/>
  </r>
  <r>
    <n v="809"/>
    <s v="Williams and Sons"/>
    <s v="Public-key bottom-line algorithm"/>
    <n v="140800"/>
    <n v="88536"/>
    <n v="63"/>
    <x v="0"/>
    <n v="2108"/>
    <x v="5"/>
    <s v="CHF"/>
    <n v="1344920400"/>
    <x v="729"/>
    <n v="1345006800"/>
    <d v="2012-08-15T05:00:00"/>
    <b v="0"/>
    <b v="0"/>
    <s v="film &amp; video/documentary"/>
    <n v="42"/>
    <x v="4"/>
    <x v="4"/>
  </r>
  <r>
    <n v="810"/>
    <s v="Ball-Fisher"/>
    <s v="Multi-layered intangible instruction set"/>
    <n v="6400"/>
    <n v="12360"/>
    <n v="193"/>
    <x v="1"/>
    <n v="221"/>
    <x v="1"/>
    <s v="USD"/>
    <n v="1511848800"/>
    <x v="730"/>
    <n v="1512712800"/>
    <d v="2017-12-08T06:00:00"/>
    <b v="0"/>
    <b v="1"/>
    <s v="theater/plays"/>
    <n v="55.927601809954751"/>
    <x v="3"/>
    <x v="3"/>
  </r>
  <r>
    <n v="811"/>
    <s v="Page, Holt and Mack"/>
    <s v="Fundamental methodical emulation"/>
    <n v="92500"/>
    <n v="71320"/>
    <n v="77"/>
    <x v="0"/>
    <n v="679"/>
    <x v="1"/>
    <s v="USD"/>
    <n v="1452319200"/>
    <x v="731"/>
    <n v="1452492000"/>
    <d v="2016-01-11T06:00:00"/>
    <b v="0"/>
    <b v="1"/>
    <s v="games/video games"/>
    <n v="105.03681885125184"/>
    <x v="6"/>
    <x v="11"/>
  </r>
  <r>
    <n v="812"/>
    <s v="Landry Group"/>
    <s v="Expanded value-added hardware"/>
    <n v="59700"/>
    <n v="134640"/>
    <n v="226"/>
    <x v="1"/>
    <n v="2805"/>
    <x v="0"/>
    <s v="CAD"/>
    <n v="1523854800"/>
    <x v="78"/>
    <n v="1524286800"/>
    <d v="2018-04-21T05:00:00"/>
    <b v="0"/>
    <b v="0"/>
    <s v="publishing/nonfiction"/>
    <n v="48"/>
    <x v="5"/>
    <x v="9"/>
  </r>
  <r>
    <n v="813"/>
    <s v="Buckley Group"/>
    <s v="Diverse high-level attitude"/>
    <n v="3200"/>
    <n v="7661"/>
    <n v="239"/>
    <x v="1"/>
    <n v="68"/>
    <x v="1"/>
    <s v="USD"/>
    <n v="1346043600"/>
    <x v="732"/>
    <n v="1346907600"/>
    <d v="2012-09-06T05:00:00"/>
    <b v="0"/>
    <b v="0"/>
    <s v="games/video games"/>
    <n v="112.66176470588235"/>
    <x v="6"/>
    <x v="11"/>
  </r>
  <r>
    <n v="814"/>
    <s v="Vincent PLC"/>
    <s v="Visionary 24hour analyzer"/>
    <n v="3200"/>
    <n v="2950"/>
    <n v="92"/>
    <x v="0"/>
    <n v="36"/>
    <x v="3"/>
    <s v="DKK"/>
    <n v="1464325200"/>
    <x v="733"/>
    <n v="1464498000"/>
    <d v="2016-05-29T05:00:00"/>
    <b v="0"/>
    <b v="1"/>
    <s v="music/rock"/>
    <n v="81.944444444444443"/>
    <x v="1"/>
    <x v="1"/>
  </r>
  <r>
    <n v="815"/>
    <s v="Watson-Douglas"/>
    <s v="Centralized bandwidth-monitored leverage"/>
    <n v="9000"/>
    <n v="11721"/>
    <n v="130"/>
    <x v="1"/>
    <n v="183"/>
    <x v="0"/>
    <s v="CAD"/>
    <n v="1511935200"/>
    <x v="734"/>
    <n v="1514181600"/>
    <d v="2017-12-25T06:00:00"/>
    <b v="0"/>
    <b v="0"/>
    <s v="music/rock"/>
    <n v="64.049180327868854"/>
    <x v="1"/>
    <x v="1"/>
  </r>
  <r>
    <n v="816"/>
    <s v="Jones, Casey and Jones"/>
    <s v="Ergonomic mission-critical moratorium"/>
    <n v="2300"/>
    <n v="14150"/>
    <n v="615"/>
    <x v="1"/>
    <n v="133"/>
    <x v="1"/>
    <s v="USD"/>
    <n v="1392012000"/>
    <x v="406"/>
    <n v="1392184800"/>
    <d v="2014-02-12T06:00:00"/>
    <b v="1"/>
    <b v="1"/>
    <s v="theater/plays"/>
    <n v="106.39097744360902"/>
    <x v="3"/>
    <x v="3"/>
  </r>
  <r>
    <n v="817"/>
    <s v="Alvarez-Bauer"/>
    <s v="Front-line intermediate moderator"/>
    <n v="51300"/>
    <n v="189192"/>
    <n v="369"/>
    <x v="1"/>
    <n v="2489"/>
    <x v="6"/>
    <s v="EUR"/>
    <n v="1556946000"/>
    <x v="735"/>
    <n v="1559365200"/>
    <d v="2019-06-01T05:00:00"/>
    <b v="0"/>
    <b v="1"/>
    <s v="publishing/nonfiction"/>
    <n v="76.011249497790274"/>
    <x v="5"/>
    <x v="9"/>
  </r>
  <r>
    <n v="818"/>
    <s v="Martinez LLC"/>
    <s v="Automated local secured line"/>
    <n v="700"/>
    <n v="7664"/>
    <n v="1095"/>
    <x v="1"/>
    <n v="69"/>
    <x v="1"/>
    <s v="USD"/>
    <n v="1548050400"/>
    <x v="736"/>
    <n v="1549173600"/>
    <d v="2019-02-03T06:00:00"/>
    <b v="0"/>
    <b v="1"/>
    <s v="theater/plays"/>
    <n v="111.07246376811594"/>
    <x v="3"/>
    <x v="3"/>
  </r>
  <r>
    <n v="819"/>
    <s v="Buck-Khan"/>
    <s v="Integrated bandwidth-monitored alliance"/>
    <n v="8900"/>
    <n v="4509"/>
    <n v="51"/>
    <x v="0"/>
    <n v="47"/>
    <x v="1"/>
    <s v="USD"/>
    <n v="1353736800"/>
    <x v="737"/>
    <n v="1355032800"/>
    <d v="2012-12-09T06:00:00"/>
    <b v="1"/>
    <b v="0"/>
    <s v="games/video games"/>
    <n v="95.936170212765958"/>
    <x v="6"/>
    <x v="11"/>
  </r>
  <r>
    <n v="820"/>
    <s v="Valdez, Williams and Meyer"/>
    <s v="Cross-group heuristic forecast"/>
    <n v="1500"/>
    <n v="12009"/>
    <n v="801"/>
    <x v="1"/>
    <n v="279"/>
    <x v="4"/>
    <s v="GBP"/>
    <n v="1532840400"/>
    <x v="192"/>
    <n v="1533963600"/>
    <d v="2018-08-11T05:00:00"/>
    <b v="0"/>
    <b v="1"/>
    <s v="music/rock"/>
    <n v="43.043010752688176"/>
    <x v="1"/>
    <x v="1"/>
  </r>
  <r>
    <n v="821"/>
    <s v="Alvarez-Andrews"/>
    <s v="Extended impactful secured line"/>
    <n v="4900"/>
    <n v="14273"/>
    <n v="291"/>
    <x v="1"/>
    <n v="210"/>
    <x v="1"/>
    <s v="USD"/>
    <n v="1488261600"/>
    <x v="738"/>
    <n v="1489381200"/>
    <d v="2017-03-13T05:00:00"/>
    <b v="0"/>
    <b v="0"/>
    <s v="film &amp; video/documentary"/>
    <n v="67.966666666666669"/>
    <x v="4"/>
    <x v="4"/>
  </r>
  <r>
    <n v="822"/>
    <s v="Stewart and Sons"/>
    <s v="Distributed optimizing protocol"/>
    <n v="54000"/>
    <n v="188982"/>
    <n v="350"/>
    <x v="1"/>
    <n v="2100"/>
    <x v="1"/>
    <s v="USD"/>
    <n v="1393567200"/>
    <x v="739"/>
    <n v="1395032400"/>
    <d v="2014-03-17T05:00:00"/>
    <b v="0"/>
    <b v="0"/>
    <s v="music/rock"/>
    <n v="89.991428571428571"/>
    <x v="1"/>
    <x v="1"/>
  </r>
  <r>
    <n v="823"/>
    <s v="Dyer Inc"/>
    <s v="Secured well-modulated system engine"/>
    <n v="4100"/>
    <n v="14640"/>
    <n v="357"/>
    <x v="1"/>
    <n v="252"/>
    <x v="1"/>
    <s v="USD"/>
    <n v="1410325200"/>
    <x v="613"/>
    <n v="1412485200"/>
    <d v="2014-10-05T05:00:00"/>
    <b v="1"/>
    <b v="1"/>
    <s v="music/rock"/>
    <n v="58.095238095238095"/>
    <x v="1"/>
    <x v="1"/>
  </r>
  <r>
    <n v="824"/>
    <s v="Anderson, Williams and Cox"/>
    <s v="Streamlined national benchmark"/>
    <n v="85000"/>
    <n v="107516"/>
    <n v="126"/>
    <x v="1"/>
    <n v="1280"/>
    <x v="1"/>
    <s v="USD"/>
    <n v="1276923600"/>
    <x v="740"/>
    <n v="1279688400"/>
    <d v="2010-07-21T05:00:00"/>
    <b v="0"/>
    <b v="1"/>
    <s v="publishing/nonfiction"/>
    <n v="83.996875000000003"/>
    <x v="5"/>
    <x v="9"/>
  </r>
  <r>
    <n v="825"/>
    <s v="Solomon PLC"/>
    <s v="Open-architected 24/7 infrastructure"/>
    <n v="3600"/>
    <n v="13950"/>
    <n v="388"/>
    <x v="1"/>
    <n v="157"/>
    <x v="4"/>
    <s v="GBP"/>
    <n v="1500958800"/>
    <x v="145"/>
    <n v="1501995600"/>
    <d v="2017-08-06T05:00:00"/>
    <b v="0"/>
    <b v="0"/>
    <s v="film &amp; video/shorts"/>
    <n v="88.853503184713375"/>
    <x v="4"/>
    <x v="12"/>
  </r>
  <r>
    <n v="826"/>
    <s v="Miller-Hubbard"/>
    <s v="Digitized 6thgeneration Local Area Network"/>
    <n v="2800"/>
    <n v="12797"/>
    <n v="457"/>
    <x v="1"/>
    <n v="194"/>
    <x v="1"/>
    <s v="USD"/>
    <n v="1292220000"/>
    <x v="741"/>
    <n v="1294639200"/>
    <d v="2011-01-10T06:00:00"/>
    <b v="0"/>
    <b v="1"/>
    <s v="theater/plays"/>
    <n v="65.963917525773198"/>
    <x v="3"/>
    <x v="3"/>
  </r>
  <r>
    <n v="827"/>
    <s v="Miranda, Martinez and Lowery"/>
    <s v="Innovative actuating artificial intelligence"/>
    <n v="2300"/>
    <n v="6134"/>
    <n v="267"/>
    <x v="1"/>
    <n v="82"/>
    <x v="2"/>
    <s v="AUD"/>
    <n v="1304398800"/>
    <x v="742"/>
    <n v="1305435600"/>
    <d v="2011-05-15T05:00:00"/>
    <b v="0"/>
    <b v="1"/>
    <s v="film &amp; video/drama"/>
    <n v="74.804878048780495"/>
    <x v="4"/>
    <x v="6"/>
  </r>
  <r>
    <n v="828"/>
    <s v="Munoz, Cherry and Bell"/>
    <s v="Cross-platform reciprocal budgetary management"/>
    <n v="7100"/>
    <n v="4899"/>
    <n v="69"/>
    <x v="0"/>
    <n v="70"/>
    <x v="1"/>
    <s v="USD"/>
    <n v="1535432400"/>
    <x v="202"/>
    <n v="1537592400"/>
    <d v="2018-09-22T05:00:00"/>
    <b v="0"/>
    <b v="0"/>
    <s v="theater/plays"/>
    <n v="69.98571428571428"/>
    <x v="3"/>
    <x v="3"/>
  </r>
  <r>
    <n v="829"/>
    <s v="Baker-Higgins"/>
    <s v="Vision-oriented scalable portal"/>
    <n v="9600"/>
    <n v="4929"/>
    <n v="51"/>
    <x v="0"/>
    <n v="154"/>
    <x v="1"/>
    <s v="USD"/>
    <n v="1433826000"/>
    <x v="743"/>
    <n v="1435122000"/>
    <d v="2015-06-24T05:00:00"/>
    <b v="0"/>
    <b v="0"/>
    <s v="theater/plays"/>
    <n v="32.006493506493506"/>
    <x v="3"/>
    <x v="3"/>
  </r>
  <r>
    <n v="830"/>
    <s v="Johnson, Turner and Carroll"/>
    <s v="Persevering zero administration knowledge user"/>
    <n v="121600"/>
    <n v="1424"/>
    <n v="1"/>
    <x v="0"/>
    <n v="22"/>
    <x v="1"/>
    <s v="USD"/>
    <n v="1514959200"/>
    <x v="744"/>
    <n v="1520056800"/>
    <d v="2018-03-03T06:00:00"/>
    <b v="0"/>
    <b v="0"/>
    <s v="theater/plays"/>
    <n v="64.727272727272734"/>
    <x v="3"/>
    <x v="3"/>
  </r>
  <r>
    <n v="831"/>
    <s v="Ward PLC"/>
    <s v="Front-line bottom-line Graphic Interface"/>
    <n v="97100"/>
    <n v="105817"/>
    <n v="109"/>
    <x v="1"/>
    <n v="4233"/>
    <x v="1"/>
    <s v="USD"/>
    <n v="1332738000"/>
    <x v="745"/>
    <n v="1335675600"/>
    <d v="2012-04-29T05:00:00"/>
    <b v="0"/>
    <b v="0"/>
    <s v="photography/photography books"/>
    <n v="24.998110087408456"/>
    <x v="7"/>
    <x v="14"/>
  </r>
  <r>
    <n v="832"/>
    <s v="Bradley, Beck and Mayo"/>
    <s v="Synergized fault-tolerant hierarchy"/>
    <n v="43200"/>
    <n v="136156"/>
    <n v="315"/>
    <x v="1"/>
    <n v="1297"/>
    <x v="3"/>
    <s v="DKK"/>
    <n v="1445490000"/>
    <x v="746"/>
    <n v="1448431200"/>
    <d v="2015-11-25T06:00:00"/>
    <b v="1"/>
    <b v="0"/>
    <s v="publishing/translations"/>
    <n v="104.97764070932922"/>
    <x v="5"/>
    <x v="18"/>
  </r>
  <r>
    <n v="833"/>
    <s v="Levine, Martin and Hernandez"/>
    <s v="Expanded asynchronous groupware"/>
    <n v="6800"/>
    <n v="10723"/>
    <n v="158"/>
    <x v="1"/>
    <n v="165"/>
    <x v="3"/>
    <s v="DKK"/>
    <n v="1297663200"/>
    <x v="747"/>
    <n v="1298613600"/>
    <d v="2011-02-25T06:00:00"/>
    <b v="0"/>
    <b v="0"/>
    <s v="publishing/translations"/>
    <n v="64.987878787878785"/>
    <x v="5"/>
    <x v="18"/>
  </r>
  <r>
    <n v="834"/>
    <s v="Gallegos, Wagner and Gaines"/>
    <s v="Expanded fault-tolerant emulation"/>
    <n v="7300"/>
    <n v="11228"/>
    <n v="154"/>
    <x v="1"/>
    <n v="119"/>
    <x v="1"/>
    <s v="USD"/>
    <n v="1371963600"/>
    <x v="362"/>
    <n v="1372482000"/>
    <d v="2013-06-29T05:00:00"/>
    <b v="0"/>
    <b v="0"/>
    <s v="theater/plays"/>
    <n v="94.352941176470594"/>
    <x v="3"/>
    <x v="3"/>
  </r>
  <r>
    <n v="835"/>
    <s v="Hodges, Smith and Kelly"/>
    <s v="Future-proofed 24hour model"/>
    <n v="86200"/>
    <n v="77355"/>
    <n v="90"/>
    <x v="0"/>
    <n v="1758"/>
    <x v="1"/>
    <s v="USD"/>
    <n v="1425103200"/>
    <x v="748"/>
    <n v="1425621600"/>
    <d v="2015-03-06T06:00:00"/>
    <b v="0"/>
    <b v="0"/>
    <s v="technology/web"/>
    <n v="44.001706484641637"/>
    <x v="2"/>
    <x v="2"/>
  </r>
  <r>
    <n v="836"/>
    <s v="Macias Inc"/>
    <s v="Optimized didactic intranet"/>
    <n v="8100"/>
    <n v="6086"/>
    <n v="75"/>
    <x v="0"/>
    <n v="94"/>
    <x v="1"/>
    <s v="USD"/>
    <n v="1265349600"/>
    <x v="749"/>
    <n v="1266300000"/>
    <d v="2010-02-16T06:00:00"/>
    <b v="0"/>
    <b v="0"/>
    <s v="music/indie rock"/>
    <n v="64.744680851063833"/>
    <x v="1"/>
    <x v="7"/>
  </r>
  <r>
    <n v="837"/>
    <s v="Cook-Ortiz"/>
    <s v="Right-sized dedicated standardization"/>
    <n v="17700"/>
    <n v="150960"/>
    <n v="853"/>
    <x v="1"/>
    <n v="1797"/>
    <x v="1"/>
    <s v="USD"/>
    <n v="1301202000"/>
    <x v="643"/>
    <n v="1305867600"/>
    <d v="2011-05-20T05:00:00"/>
    <b v="0"/>
    <b v="0"/>
    <s v="music/jazz"/>
    <n v="84.00667779632721"/>
    <x v="1"/>
    <x v="17"/>
  </r>
  <r>
    <n v="838"/>
    <s v="Jordan-Fischer"/>
    <s v="Vision-oriented high-level extranet"/>
    <n v="6400"/>
    <n v="8890"/>
    <n v="139"/>
    <x v="1"/>
    <n v="261"/>
    <x v="1"/>
    <s v="USD"/>
    <n v="1538024400"/>
    <x v="750"/>
    <n v="1538802000"/>
    <d v="2018-10-06T05:00:00"/>
    <b v="0"/>
    <b v="0"/>
    <s v="theater/plays"/>
    <n v="34.061302681992338"/>
    <x v="3"/>
    <x v="3"/>
  </r>
  <r>
    <n v="839"/>
    <s v="Pierce-Ramirez"/>
    <s v="Organized scalable initiative"/>
    <n v="7700"/>
    <n v="14644"/>
    <n v="190"/>
    <x v="1"/>
    <n v="157"/>
    <x v="1"/>
    <s v="USD"/>
    <n v="1395032400"/>
    <x v="751"/>
    <n v="1398920400"/>
    <d v="2014-05-01T05:00:00"/>
    <b v="0"/>
    <b v="1"/>
    <s v="film &amp; video/documentary"/>
    <n v="93.273885350318466"/>
    <x v="4"/>
    <x v="4"/>
  </r>
  <r>
    <n v="840"/>
    <s v="Howell and Sons"/>
    <s v="Enhanced regional moderator"/>
    <n v="116300"/>
    <n v="116583"/>
    <n v="100"/>
    <x v="1"/>
    <n v="3533"/>
    <x v="1"/>
    <s v="USD"/>
    <n v="1405486800"/>
    <x v="752"/>
    <n v="1405659600"/>
    <d v="2014-07-18T05:00:00"/>
    <b v="0"/>
    <b v="1"/>
    <s v="theater/plays"/>
    <n v="32.998301726577978"/>
    <x v="3"/>
    <x v="3"/>
  </r>
  <r>
    <n v="841"/>
    <s v="Garcia, Dunn and Richardson"/>
    <s v="Automated even-keeled emulation"/>
    <n v="9100"/>
    <n v="12991"/>
    <n v="143"/>
    <x v="1"/>
    <n v="155"/>
    <x v="1"/>
    <s v="USD"/>
    <n v="1455861600"/>
    <x v="753"/>
    <n v="1457244000"/>
    <d v="2016-03-06T06:00:00"/>
    <b v="0"/>
    <b v="0"/>
    <s v="technology/web"/>
    <n v="83.812903225806451"/>
    <x v="2"/>
    <x v="2"/>
  </r>
  <r>
    <n v="842"/>
    <s v="Lawson and Sons"/>
    <s v="Reverse-engineered multi-tasking product"/>
    <n v="1500"/>
    <n v="8447"/>
    <n v="563"/>
    <x v="1"/>
    <n v="132"/>
    <x v="6"/>
    <s v="EUR"/>
    <n v="1529038800"/>
    <x v="754"/>
    <n v="1529298000"/>
    <d v="2018-06-18T05:00:00"/>
    <b v="0"/>
    <b v="0"/>
    <s v="technology/wearables"/>
    <n v="63.992424242424242"/>
    <x v="2"/>
    <x v="8"/>
  </r>
  <r>
    <n v="843"/>
    <s v="Porter-Hicks"/>
    <s v="De-engineered next generation parallelism"/>
    <n v="8800"/>
    <n v="2703"/>
    <n v="31"/>
    <x v="0"/>
    <n v="33"/>
    <x v="1"/>
    <s v="USD"/>
    <n v="1535259600"/>
    <x v="755"/>
    <n v="1535778000"/>
    <d v="2018-09-01T05:00:00"/>
    <b v="0"/>
    <b v="0"/>
    <s v="photography/photography books"/>
    <n v="81.909090909090907"/>
    <x v="7"/>
    <x v="14"/>
  </r>
  <r>
    <n v="844"/>
    <s v="Rodriguez-Hansen"/>
    <s v="Intuitive cohesive groupware"/>
    <n v="8800"/>
    <n v="8747"/>
    <n v="99"/>
    <x v="3"/>
    <n v="94"/>
    <x v="1"/>
    <s v="USD"/>
    <n v="1327212000"/>
    <x v="756"/>
    <n v="1327471200"/>
    <d v="2012-01-25T06:00:00"/>
    <b v="0"/>
    <b v="0"/>
    <s v="film &amp; video/documentary"/>
    <n v="93.053191489361708"/>
    <x v="4"/>
    <x v="4"/>
  </r>
  <r>
    <n v="845"/>
    <s v="Williams LLC"/>
    <s v="Up-sized high-level access"/>
    <n v="69900"/>
    <n v="138087"/>
    <n v="198"/>
    <x v="1"/>
    <n v="1354"/>
    <x v="4"/>
    <s v="GBP"/>
    <n v="1526360400"/>
    <x v="757"/>
    <n v="1529557200"/>
    <d v="2018-06-21T05:00:00"/>
    <b v="0"/>
    <b v="0"/>
    <s v="technology/web"/>
    <n v="101.98449039881831"/>
    <x v="2"/>
    <x v="2"/>
  </r>
  <r>
    <n v="846"/>
    <s v="Cooper, Stanley and Bryant"/>
    <s v="Phased empowering success"/>
    <n v="1000"/>
    <n v="5085"/>
    <n v="509"/>
    <x v="1"/>
    <n v="48"/>
    <x v="1"/>
    <s v="USD"/>
    <n v="1532149200"/>
    <x v="758"/>
    <n v="1535259600"/>
    <d v="2018-08-26T05:00:00"/>
    <b v="1"/>
    <b v="1"/>
    <s v="technology/web"/>
    <n v="105.9375"/>
    <x v="2"/>
    <x v="2"/>
  </r>
  <r>
    <n v="847"/>
    <s v="Miller, Glenn and Adams"/>
    <s v="Distributed actuating project"/>
    <n v="4700"/>
    <n v="11174"/>
    <n v="238"/>
    <x v="1"/>
    <n v="110"/>
    <x v="1"/>
    <s v="USD"/>
    <n v="1515304800"/>
    <x v="759"/>
    <n v="1515564000"/>
    <d v="2018-01-10T06:00:00"/>
    <b v="0"/>
    <b v="0"/>
    <s v="food/food trucks"/>
    <n v="101.58181818181818"/>
    <x v="0"/>
    <x v="0"/>
  </r>
  <r>
    <n v="848"/>
    <s v="Cole, Salazar and Moreno"/>
    <s v="Robust motivating orchestration"/>
    <n v="3200"/>
    <n v="10831"/>
    <n v="338"/>
    <x v="1"/>
    <n v="172"/>
    <x v="1"/>
    <s v="USD"/>
    <n v="1276318800"/>
    <x v="760"/>
    <n v="1277096400"/>
    <d v="2010-06-21T05:00:00"/>
    <b v="0"/>
    <b v="0"/>
    <s v="film &amp; video/drama"/>
    <n v="62.970930232558139"/>
    <x v="4"/>
    <x v="6"/>
  </r>
  <r>
    <n v="849"/>
    <s v="Jones-Ryan"/>
    <s v="Vision-oriented uniform instruction set"/>
    <n v="6700"/>
    <n v="8917"/>
    <n v="133"/>
    <x v="1"/>
    <n v="307"/>
    <x v="1"/>
    <s v="USD"/>
    <n v="1328767200"/>
    <x v="761"/>
    <n v="1329026400"/>
    <d v="2012-02-12T06:00:00"/>
    <b v="0"/>
    <b v="1"/>
    <s v="music/indie rock"/>
    <n v="29.045602605863191"/>
    <x v="1"/>
    <x v="7"/>
  </r>
  <r>
    <n v="850"/>
    <s v="Hood, Perez and Meadows"/>
    <s v="Cross-group upward-trending hierarchy"/>
    <n v="100"/>
    <n v="1"/>
    <n v="1"/>
    <x v="0"/>
    <n v="1"/>
    <x v="1"/>
    <s v="USD"/>
    <n v="1321682400"/>
    <x v="762"/>
    <n v="1322978400"/>
    <d v="2011-12-04T06:00:00"/>
    <b v="1"/>
    <b v="0"/>
    <s v="music/rock"/>
    <n v="1"/>
    <x v="1"/>
    <x v="1"/>
  </r>
  <r>
    <n v="851"/>
    <s v="Bright and Sons"/>
    <s v="Object-based needs-based info-mediaries"/>
    <n v="6000"/>
    <n v="12468"/>
    <n v="208"/>
    <x v="1"/>
    <n v="160"/>
    <x v="1"/>
    <s v="USD"/>
    <n v="1335934800"/>
    <x v="444"/>
    <n v="1338786000"/>
    <d v="2012-06-04T05:00:00"/>
    <b v="0"/>
    <b v="0"/>
    <s v="music/electric music"/>
    <n v="77.924999999999997"/>
    <x v="1"/>
    <x v="5"/>
  </r>
  <r>
    <n v="852"/>
    <s v="Brady Ltd"/>
    <s v="Open-source reciprocal standardization"/>
    <n v="4900"/>
    <n v="2505"/>
    <n v="51"/>
    <x v="0"/>
    <n v="31"/>
    <x v="1"/>
    <s v="USD"/>
    <n v="1310792400"/>
    <x v="763"/>
    <n v="1311656400"/>
    <d v="2011-07-26T05:00:00"/>
    <b v="0"/>
    <b v="1"/>
    <s v="games/video games"/>
    <n v="80.806451612903231"/>
    <x v="6"/>
    <x v="11"/>
  </r>
  <r>
    <n v="853"/>
    <s v="Collier LLC"/>
    <s v="Secured well-modulated projection"/>
    <n v="17100"/>
    <n v="111502"/>
    <n v="652"/>
    <x v="1"/>
    <n v="1467"/>
    <x v="0"/>
    <s v="CAD"/>
    <n v="1308546000"/>
    <x v="764"/>
    <n v="1308978000"/>
    <d v="2011-06-25T05:00:00"/>
    <b v="0"/>
    <b v="1"/>
    <s v="music/indie rock"/>
    <n v="76.006816632583508"/>
    <x v="1"/>
    <x v="7"/>
  </r>
  <r>
    <n v="854"/>
    <s v="Campbell, Thomas and Obrien"/>
    <s v="Multi-channeled secondary middleware"/>
    <n v="171000"/>
    <n v="194309"/>
    <n v="114"/>
    <x v="1"/>
    <n v="2662"/>
    <x v="0"/>
    <s v="CAD"/>
    <n v="1574056800"/>
    <x v="765"/>
    <n v="1576389600"/>
    <d v="2019-12-15T06:00:00"/>
    <b v="0"/>
    <b v="0"/>
    <s v="publishing/fiction"/>
    <n v="72.993613824192337"/>
    <x v="5"/>
    <x v="13"/>
  </r>
  <r>
    <n v="855"/>
    <s v="Moses-Terry"/>
    <s v="Horizontal clear-thinking framework"/>
    <n v="23400"/>
    <n v="23956"/>
    <n v="102"/>
    <x v="1"/>
    <n v="452"/>
    <x v="2"/>
    <s v="AUD"/>
    <n v="1308373200"/>
    <x v="766"/>
    <n v="1311051600"/>
    <d v="2011-07-19T05:00:00"/>
    <b v="0"/>
    <b v="0"/>
    <s v="theater/plays"/>
    <n v="53"/>
    <x v="3"/>
    <x v="3"/>
  </r>
  <r>
    <n v="856"/>
    <s v="Williams and Sons"/>
    <s v="Profound composite core"/>
    <n v="2400"/>
    <n v="8558"/>
    <n v="357"/>
    <x v="1"/>
    <n v="158"/>
    <x v="1"/>
    <s v="USD"/>
    <n v="1335243600"/>
    <x v="767"/>
    <n v="1336712400"/>
    <d v="2012-05-11T05:00:00"/>
    <b v="0"/>
    <b v="0"/>
    <s v="food/food trucks"/>
    <n v="54.164556962025316"/>
    <x v="0"/>
    <x v="0"/>
  </r>
  <r>
    <n v="857"/>
    <s v="Miranda, Gray and Hale"/>
    <s v="Programmable disintermediate matrices"/>
    <n v="5300"/>
    <n v="7413"/>
    <n v="140"/>
    <x v="1"/>
    <n v="225"/>
    <x v="5"/>
    <s v="CHF"/>
    <n v="1328421600"/>
    <x v="768"/>
    <n v="1330408800"/>
    <d v="2012-02-28T06:00:00"/>
    <b v="1"/>
    <b v="0"/>
    <s v="film &amp; video/shorts"/>
    <n v="32.946666666666665"/>
    <x v="4"/>
    <x v="12"/>
  </r>
  <r>
    <n v="858"/>
    <s v="Ayala, Crawford and Taylor"/>
    <s v="Realigned 5thgeneration knowledge user"/>
    <n v="4000"/>
    <n v="2778"/>
    <n v="69"/>
    <x v="0"/>
    <n v="35"/>
    <x v="1"/>
    <s v="USD"/>
    <n v="1524286800"/>
    <x v="769"/>
    <n v="1524891600"/>
    <d v="2018-04-28T05:00:00"/>
    <b v="1"/>
    <b v="0"/>
    <s v="food/food trucks"/>
    <n v="79.371428571428567"/>
    <x v="0"/>
    <x v="0"/>
  </r>
  <r>
    <n v="859"/>
    <s v="Martinez Ltd"/>
    <s v="Multi-layered upward-trending groupware"/>
    <n v="7300"/>
    <n v="2594"/>
    <n v="36"/>
    <x v="0"/>
    <n v="63"/>
    <x v="1"/>
    <s v="USD"/>
    <n v="1362117600"/>
    <x v="770"/>
    <n v="1363669200"/>
    <d v="2013-03-19T05:00:00"/>
    <b v="0"/>
    <b v="1"/>
    <s v="theater/plays"/>
    <n v="41.174603174603178"/>
    <x v="3"/>
    <x v="3"/>
  </r>
  <r>
    <n v="860"/>
    <s v="Lee PLC"/>
    <s v="Re-contextualized leadingedge firmware"/>
    <n v="2000"/>
    <n v="5033"/>
    <n v="252"/>
    <x v="1"/>
    <n v="65"/>
    <x v="1"/>
    <s v="USD"/>
    <n v="1550556000"/>
    <x v="771"/>
    <n v="1551420000"/>
    <d v="2019-03-01T06:00:00"/>
    <b v="0"/>
    <b v="1"/>
    <s v="technology/wearables"/>
    <n v="77.430769230769229"/>
    <x v="2"/>
    <x v="8"/>
  </r>
  <r>
    <n v="861"/>
    <s v="Young, Ramsey and Powell"/>
    <s v="Devolved disintermediate analyzer"/>
    <n v="8800"/>
    <n v="9317"/>
    <n v="106"/>
    <x v="1"/>
    <n v="163"/>
    <x v="1"/>
    <s v="USD"/>
    <n v="1269147600"/>
    <x v="772"/>
    <n v="1269838800"/>
    <d v="2010-03-29T05:00:00"/>
    <b v="0"/>
    <b v="0"/>
    <s v="theater/plays"/>
    <n v="57.159509202453989"/>
    <x v="3"/>
    <x v="3"/>
  </r>
  <r>
    <n v="862"/>
    <s v="Lewis and Sons"/>
    <s v="Profound disintermediate open system"/>
    <n v="3500"/>
    <n v="6560"/>
    <n v="187"/>
    <x v="1"/>
    <n v="85"/>
    <x v="1"/>
    <s v="USD"/>
    <n v="1312174800"/>
    <x v="773"/>
    <n v="1312520400"/>
    <d v="2011-08-05T05:00:00"/>
    <b v="0"/>
    <b v="0"/>
    <s v="theater/plays"/>
    <n v="77.17647058823529"/>
    <x v="3"/>
    <x v="3"/>
  </r>
  <r>
    <n v="863"/>
    <s v="Davis-Johnson"/>
    <s v="Automated reciprocal protocol"/>
    <n v="1400"/>
    <n v="5415"/>
    <n v="387"/>
    <x v="1"/>
    <n v="217"/>
    <x v="1"/>
    <s v="USD"/>
    <n v="1434517200"/>
    <x v="774"/>
    <n v="1436504400"/>
    <d v="2015-07-10T05:00:00"/>
    <b v="0"/>
    <b v="1"/>
    <s v="film &amp; video/television"/>
    <n v="24.953917050691246"/>
    <x v="4"/>
    <x v="19"/>
  </r>
  <r>
    <n v="864"/>
    <s v="Stevenson-Thompson"/>
    <s v="Automated static workforce"/>
    <n v="4200"/>
    <n v="14577"/>
    <n v="347"/>
    <x v="1"/>
    <n v="150"/>
    <x v="1"/>
    <s v="USD"/>
    <n v="1471582800"/>
    <x v="775"/>
    <n v="1472014800"/>
    <d v="2016-08-24T05:00:00"/>
    <b v="0"/>
    <b v="0"/>
    <s v="film &amp; video/shorts"/>
    <n v="97.18"/>
    <x v="4"/>
    <x v="12"/>
  </r>
  <r>
    <n v="865"/>
    <s v="Ellis, Smith and Armstrong"/>
    <s v="Horizontal attitude-oriented help-desk"/>
    <n v="81000"/>
    <n v="150515"/>
    <n v="186"/>
    <x v="1"/>
    <n v="3272"/>
    <x v="1"/>
    <s v="USD"/>
    <n v="1410757200"/>
    <x v="776"/>
    <n v="1411534800"/>
    <d v="2014-09-24T05:00:00"/>
    <b v="0"/>
    <b v="0"/>
    <s v="theater/plays"/>
    <n v="46.000916870415651"/>
    <x v="3"/>
    <x v="3"/>
  </r>
  <r>
    <n v="866"/>
    <s v="Jackson-Brown"/>
    <s v="Versatile 5thgeneration matrices"/>
    <n v="182800"/>
    <n v="79045"/>
    <n v="43"/>
    <x v="3"/>
    <n v="898"/>
    <x v="1"/>
    <s v="USD"/>
    <n v="1304830800"/>
    <x v="777"/>
    <n v="1304917200"/>
    <d v="2011-05-09T05:00:00"/>
    <b v="0"/>
    <b v="0"/>
    <s v="photography/photography books"/>
    <n v="88.023385300668153"/>
    <x v="7"/>
    <x v="14"/>
  </r>
  <r>
    <n v="867"/>
    <s v="Kane, Pruitt and Rivera"/>
    <s v="Cross-platform next generation service-desk"/>
    <n v="4800"/>
    <n v="7797"/>
    <n v="162"/>
    <x v="1"/>
    <n v="300"/>
    <x v="1"/>
    <s v="USD"/>
    <n v="1539061200"/>
    <x v="778"/>
    <n v="1539579600"/>
    <d v="2018-10-15T05:00:00"/>
    <b v="0"/>
    <b v="0"/>
    <s v="food/food trucks"/>
    <n v="25.99"/>
    <x v="0"/>
    <x v="0"/>
  </r>
  <r>
    <n v="868"/>
    <s v="Wood, Buckley and Meza"/>
    <s v="Front-line web-enabled installation"/>
    <n v="7000"/>
    <n v="12939"/>
    <n v="185"/>
    <x v="1"/>
    <n v="126"/>
    <x v="1"/>
    <s v="USD"/>
    <n v="1381554000"/>
    <x v="779"/>
    <n v="1382504400"/>
    <d v="2013-10-23T05:00:00"/>
    <b v="0"/>
    <b v="0"/>
    <s v="theater/plays"/>
    <n v="102.69047619047619"/>
    <x v="3"/>
    <x v="3"/>
  </r>
  <r>
    <n v="869"/>
    <s v="Brown-Williams"/>
    <s v="Multi-channeled responsive product"/>
    <n v="161900"/>
    <n v="38376"/>
    <n v="24"/>
    <x v="0"/>
    <n v="526"/>
    <x v="1"/>
    <s v="USD"/>
    <n v="1277096400"/>
    <x v="780"/>
    <n v="1278306000"/>
    <d v="2010-07-05T05:00:00"/>
    <b v="0"/>
    <b v="0"/>
    <s v="film &amp; video/drama"/>
    <n v="72.958174904942965"/>
    <x v="4"/>
    <x v="6"/>
  </r>
  <r>
    <n v="870"/>
    <s v="Hansen-Austin"/>
    <s v="Adaptive demand-driven encryption"/>
    <n v="7700"/>
    <n v="6920"/>
    <n v="90"/>
    <x v="0"/>
    <n v="121"/>
    <x v="1"/>
    <s v="USD"/>
    <n v="1440392400"/>
    <x v="335"/>
    <n v="1442552400"/>
    <d v="2015-09-18T05:00:00"/>
    <b v="0"/>
    <b v="0"/>
    <s v="theater/plays"/>
    <n v="57.190082644628099"/>
    <x v="3"/>
    <x v="3"/>
  </r>
  <r>
    <n v="871"/>
    <s v="Santana-George"/>
    <s v="Re-engineered client-driven knowledge user"/>
    <n v="71500"/>
    <n v="194912"/>
    <n v="273"/>
    <x v="1"/>
    <n v="2320"/>
    <x v="1"/>
    <s v="USD"/>
    <n v="1509512400"/>
    <x v="535"/>
    <n v="1511071200"/>
    <d v="2017-11-19T06:00:00"/>
    <b v="0"/>
    <b v="1"/>
    <s v="theater/plays"/>
    <n v="84.013793103448279"/>
    <x v="3"/>
    <x v="3"/>
  </r>
  <r>
    <n v="872"/>
    <s v="Davis LLC"/>
    <s v="Compatible logistical paradigm"/>
    <n v="4700"/>
    <n v="7992"/>
    <n v="170"/>
    <x v="1"/>
    <n v="81"/>
    <x v="2"/>
    <s v="AUD"/>
    <n v="1535950800"/>
    <x v="270"/>
    <n v="1536382800"/>
    <d v="2018-09-08T05:00:00"/>
    <b v="0"/>
    <b v="0"/>
    <s v="film &amp; video/science fiction"/>
    <n v="98.666666666666671"/>
    <x v="4"/>
    <x v="22"/>
  </r>
  <r>
    <n v="873"/>
    <s v="Vazquez, Ochoa and Clark"/>
    <s v="Intuitive value-added installation"/>
    <n v="42100"/>
    <n v="79268"/>
    <n v="188"/>
    <x v="1"/>
    <n v="1887"/>
    <x v="1"/>
    <s v="USD"/>
    <n v="1389160800"/>
    <x v="781"/>
    <n v="1389592800"/>
    <d v="2014-01-13T06:00:00"/>
    <b v="0"/>
    <b v="0"/>
    <s v="photography/photography books"/>
    <n v="42.007419183889773"/>
    <x v="7"/>
    <x v="14"/>
  </r>
  <r>
    <n v="874"/>
    <s v="Chung-Nguyen"/>
    <s v="Managed discrete parallelism"/>
    <n v="40200"/>
    <n v="139468"/>
    <n v="347"/>
    <x v="1"/>
    <n v="4358"/>
    <x v="1"/>
    <s v="USD"/>
    <n v="1271998800"/>
    <x v="782"/>
    <n v="1275282000"/>
    <d v="2010-05-31T05:00:00"/>
    <b v="0"/>
    <b v="1"/>
    <s v="photography/photography books"/>
    <n v="32.002753556677376"/>
    <x v="7"/>
    <x v="14"/>
  </r>
  <r>
    <n v="875"/>
    <s v="Mueller-Harmon"/>
    <s v="Implemented tangible approach"/>
    <n v="7900"/>
    <n v="5465"/>
    <n v="69"/>
    <x v="0"/>
    <n v="67"/>
    <x v="1"/>
    <s v="USD"/>
    <n v="1294898400"/>
    <x v="783"/>
    <n v="1294984800"/>
    <d v="2011-01-14T06:00:00"/>
    <b v="0"/>
    <b v="0"/>
    <s v="music/rock"/>
    <n v="81.567164179104481"/>
    <x v="1"/>
    <x v="1"/>
  </r>
  <r>
    <n v="876"/>
    <s v="Dixon, Perez and Banks"/>
    <s v="Re-engineered encompassing definition"/>
    <n v="8300"/>
    <n v="2111"/>
    <n v="25"/>
    <x v="0"/>
    <n v="57"/>
    <x v="0"/>
    <s v="CAD"/>
    <n v="1559970000"/>
    <x v="784"/>
    <n v="1562043600"/>
    <d v="2019-07-02T05:00:00"/>
    <b v="0"/>
    <b v="0"/>
    <s v="photography/photography books"/>
    <n v="37.035087719298247"/>
    <x v="7"/>
    <x v="14"/>
  </r>
  <r>
    <n v="877"/>
    <s v="Estrada Group"/>
    <s v="Multi-lateral uniform collaboration"/>
    <n v="163600"/>
    <n v="126628"/>
    <n v="77"/>
    <x v="0"/>
    <n v="1229"/>
    <x v="1"/>
    <s v="USD"/>
    <n v="1469509200"/>
    <x v="785"/>
    <n v="1469595600"/>
    <d v="2016-07-27T05:00:00"/>
    <b v="0"/>
    <b v="0"/>
    <s v="food/food trucks"/>
    <n v="103.033360455655"/>
    <x v="0"/>
    <x v="0"/>
  </r>
  <r>
    <n v="878"/>
    <s v="Lutz Group"/>
    <s v="Enterprise-wide foreground paradigm"/>
    <n v="2700"/>
    <n v="1012"/>
    <n v="37"/>
    <x v="0"/>
    <n v="12"/>
    <x v="6"/>
    <s v="EUR"/>
    <n v="1579068000"/>
    <x v="786"/>
    <n v="1581141600"/>
    <d v="2020-02-08T06:00:00"/>
    <b v="0"/>
    <b v="0"/>
    <s v="music/metal"/>
    <n v="84.333333333333329"/>
    <x v="1"/>
    <x v="16"/>
  </r>
  <r>
    <n v="879"/>
    <s v="Ortiz Inc"/>
    <s v="Stand-alone incremental parallelism"/>
    <n v="1000"/>
    <n v="5438"/>
    <n v="544"/>
    <x v="1"/>
    <n v="53"/>
    <x v="1"/>
    <s v="USD"/>
    <n v="1487743200"/>
    <x v="787"/>
    <n v="1488520800"/>
    <d v="2017-03-03T06:00:00"/>
    <b v="0"/>
    <b v="0"/>
    <s v="publishing/nonfiction"/>
    <n v="102.60377358490567"/>
    <x v="5"/>
    <x v="9"/>
  </r>
  <r>
    <n v="880"/>
    <s v="Craig, Ellis and Miller"/>
    <s v="Persevering 5thgeneration throughput"/>
    <n v="84500"/>
    <n v="193101"/>
    <n v="229"/>
    <x v="1"/>
    <n v="2414"/>
    <x v="1"/>
    <s v="USD"/>
    <n v="1563685200"/>
    <x v="788"/>
    <n v="1563858000"/>
    <d v="2019-07-23T05:00:00"/>
    <b v="0"/>
    <b v="0"/>
    <s v="music/electric music"/>
    <n v="79.992129246064621"/>
    <x v="1"/>
    <x v="5"/>
  </r>
  <r>
    <n v="881"/>
    <s v="Charles Inc"/>
    <s v="Implemented object-oriented synergy"/>
    <n v="81300"/>
    <n v="31665"/>
    <n v="39"/>
    <x v="0"/>
    <n v="452"/>
    <x v="1"/>
    <s v="USD"/>
    <n v="1436418000"/>
    <x v="330"/>
    <n v="1438923600"/>
    <d v="2015-08-07T05:00:00"/>
    <b v="0"/>
    <b v="1"/>
    <s v="theater/plays"/>
    <n v="70.055309734513273"/>
    <x v="3"/>
    <x v="3"/>
  </r>
  <r>
    <n v="882"/>
    <s v="White-Rosario"/>
    <s v="Balanced demand-driven definition"/>
    <n v="800"/>
    <n v="2960"/>
    <n v="370"/>
    <x v="1"/>
    <n v="80"/>
    <x v="1"/>
    <s v="USD"/>
    <n v="1421820000"/>
    <x v="789"/>
    <n v="1422165600"/>
    <d v="2015-01-25T06:00:00"/>
    <b v="0"/>
    <b v="0"/>
    <s v="theater/plays"/>
    <n v="37"/>
    <x v="3"/>
    <x v="3"/>
  </r>
  <r>
    <n v="883"/>
    <s v="Simmons-Villarreal"/>
    <s v="Customer-focused mobile Graphic Interface"/>
    <n v="3400"/>
    <n v="8089"/>
    <n v="238"/>
    <x v="1"/>
    <n v="193"/>
    <x v="1"/>
    <s v="USD"/>
    <n v="1274763600"/>
    <x v="790"/>
    <n v="1277874000"/>
    <d v="2010-06-30T05:00:00"/>
    <b v="0"/>
    <b v="0"/>
    <s v="film &amp; video/shorts"/>
    <n v="41.911917098445599"/>
    <x v="4"/>
    <x v="12"/>
  </r>
  <r>
    <n v="884"/>
    <s v="Strickland Group"/>
    <s v="Horizontal secondary interface"/>
    <n v="170800"/>
    <n v="109374"/>
    <n v="64"/>
    <x v="0"/>
    <n v="1886"/>
    <x v="1"/>
    <s v="USD"/>
    <n v="1399179600"/>
    <x v="791"/>
    <n v="1399352400"/>
    <d v="2014-05-06T05:00:00"/>
    <b v="0"/>
    <b v="1"/>
    <s v="theater/plays"/>
    <n v="57.992576882290564"/>
    <x v="3"/>
    <x v="3"/>
  </r>
  <r>
    <n v="885"/>
    <s v="Lynch Ltd"/>
    <s v="Virtual analyzing collaboration"/>
    <n v="1800"/>
    <n v="2129"/>
    <n v="118"/>
    <x v="1"/>
    <n v="52"/>
    <x v="1"/>
    <s v="USD"/>
    <n v="1275800400"/>
    <x v="792"/>
    <n v="1279083600"/>
    <d v="2010-07-14T05:00:00"/>
    <b v="0"/>
    <b v="0"/>
    <s v="theater/plays"/>
    <n v="40.942307692307693"/>
    <x v="3"/>
    <x v="3"/>
  </r>
  <r>
    <n v="886"/>
    <s v="Sanders LLC"/>
    <s v="Multi-tiered explicit focus group"/>
    <n v="150600"/>
    <n v="127745"/>
    <n v="85"/>
    <x v="0"/>
    <n v="1825"/>
    <x v="1"/>
    <s v="USD"/>
    <n v="1282798800"/>
    <x v="793"/>
    <n v="1284354000"/>
    <d v="2010-09-13T05:00:00"/>
    <b v="0"/>
    <b v="0"/>
    <s v="music/indie rock"/>
    <n v="69.9972602739726"/>
    <x v="1"/>
    <x v="7"/>
  </r>
  <r>
    <n v="887"/>
    <s v="Cooper LLC"/>
    <s v="Multi-layered systematic knowledgebase"/>
    <n v="7800"/>
    <n v="2289"/>
    <n v="29"/>
    <x v="0"/>
    <n v="31"/>
    <x v="1"/>
    <s v="USD"/>
    <n v="1437109200"/>
    <x v="794"/>
    <n v="1441170000"/>
    <d v="2015-09-02T05:00:00"/>
    <b v="0"/>
    <b v="1"/>
    <s v="theater/plays"/>
    <n v="73.838709677419359"/>
    <x v="3"/>
    <x v="3"/>
  </r>
  <r>
    <n v="888"/>
    <s v="Palmer Ltd"/>
    <s v="Reverse-engineered uniform knowledge user"/>
    <n v="5800"/>
    <n v="12174"/>
    <n v="210"/>
    <x v="1"/>
    <n v="290"/>
    <x v="1"/>
    <s v="USD"/>
    <n v="1491886800"/>
    <x v="795"/>
    <n v="1493528400"/>
    <d v="2017-04-30T05:00:00"/>
    <b v="0"/>
    <b v="0"/>
    <s v="theater/plays"/>
    <n v="41.979310344827589"/>
    <x v="3"/>
    <x v="3"/>
  </r>
  <r>
    <n v="889"/>
    <s v="Santos Group"/>
    <s v="Secured dynamic capacity"/>
    <n v="5600"/>
    <n v="9508"/>
    <n v="170"/>
    <x v="1"/>
    <n v="122"/>
    <x v="1"/>
    <s v="USD"/>
    <n v="1394600400"/>
    <x v="796"/>
    <n v="1395205200"/>
    <d v="2014-03-19T05:00:00"/>
    <b v="0"/>
    <b v="1"/>
    <s v="music/electric music"/>
    <n v="77.93442622950819"/>
    <x v="1"/>
    <x v="5"/>
  </r>
  <r>
    <n v="890"/>
    <s v="Christian, Kim and Jimenez"/>
    <s v="Devolved foreground throughput"/>
    <n v="134400"/>
    <n v="155849"/>
    <n v="116"/>
    <x v="1"/>
    <n v="1470"/>
    <x v="1"/>
    <s v="USD"/>
    <n v="1561352400"/>
    <x v="797"/>
    <n v="1561438800"/>
    <d v="2019-06-25T05:00:00"/>
    <b v="0"/>
    <b v="0"/>
    <s v="music/indie rock"/>
    <n v="106.01972789115646"/>
    <x v="1"/>
    <x v="7"/>
  </r>
  <r>
    <n v="891"/>
    <s v="Williams, Price and Hurley"/>
    <s v="Synchronized demand-driven infrastructure"/>
    <n v="3000"/>
    <n v="7758"/>
    <n v="259"/>
    <x v="1"/>
    <n v="165"/>
    <x v="0"/>
    <s v="CAD"/>
    <n v="1322892000"/>
    <x v="798"/>
    <n v="1326693600"/>
    <d v="2012-01-16T06:00:00"/>
    <b v="0"/>
    <b v="0"/>
    <s v="film &amp; video/documentary"/>
    <n v="47.018181818181816"/>
    <x v="4"/>
    <x v="4"/>
  </r>
  <r>
    <n v="892"/>
    <s v="Anderson, Parks and Estrada"/>
    <s v="Realigned discrete structure"/>
    <n v="6000"/>
    <n v="13835"/>
    <n v="231"/>
    <x v="1"/>
    <n v="182"/>
    <x v="1"/>
    <s v="USD"/>
    <n v="1274418000"/>
    <x v="799"/>
    <n v="1277960400"/>
    <d v="2010-07-01T05:00:00"/>
    <b v="0"/>
    <b v="0"/>
    <s v="publishing/translations"/>
    <n v="76.016483516483518"/>
    <x v="5"/>
    <x v="18"/>
  </r>
  <r>
    <n v="893"/>
    <s v="Collins-Martinez"/>
    <s v="Progressive grid-enabled website"/>
    <n v="8400"/>
    <n v="10770"/>
    <n v="128"/>
    <x v="1"/>
    <n v="199"/>
    <x v="6"/>
    <s v="EUR"/>
    <n v="1434344400"/>
    <x v="800"/>
    <n v="1434690000"/>
    <d v="2015-06-19T05:00:00"/>
    <b v="0"/>
    <b v="1"/>
    <s v="film &amp; video/documentary"/>
    <n v="54.120603015075375"/>
    <x v="4"/>
    <x v="4"/>
  </r>
  <r>
    <n v="894"/>
    <s v="Barrett Inc"/>
    <s v="Organic cohesive neural-net"/>
    <n v="1700"/>
    <n v="3208"/>
    <n v="189"/>
    <x v="1"/>
    <n v="56"/>
    <x v="4"/>
    <s v="GBP"/>
    <n v="1373518800"/>
    <x v="801"/>
    <n v="1376110800"/>
    <d v="2013-08-10T05:00:00"/>
    <b v="0"/>
    <b v="1"/>
    <s v="film &amp; video/television"/>
    <n v="57.285714285714285"/>
    <x v="4"/>
    <x v="19"/>
  </r>
  <r>
    <n v="895"/>
    <s v="Adams-Rollins"/>
    <s v="Integrated demand-driven info-mediaries"/>
    <n v="159800"/>
    <n v="11108"/>
    <n v="7"/>
    <x v="0"/>
    <n v="107"/>
    <x v="1"/>
    <s v="USD"/>
    <n v="1517637600"/>
    <x v="802"/>
    <n v="1518415200"/>
    <d v="2018-02-12T06:00:00"/>
    <b v="0"/>
    <b v="0"/>
    <s v="theater/plays"/>
    <n v="103.81308411214954"/>
    <x v="3"/>
    <x v="3"/>
  </r>
  <r>
    <n v="896"/>
    <s v="Wright-Bryant"/>
    <s v="Reverse-engineered client-server extranet"/>
    <n v="19800"/>
    <n v="153338"/>
    <n v="774"/>
    <x v="1"/>
    <n v="1460"/>
    <x v="2"/>
    <s v="AUD"/>
    <n v="1310619600"/>
    <x v="803"/>
    <n v="1310878800"/>
    <d v="2011-07-17T05:00:00"/>
    <b v="0"/>
    <b v="1"/>
    <s v="food/food trucks"/>
    <n v="105.02602739726028"/>
    <x v="0"/>
    <x v="0"/>
  </r>
  <r>
    <n v="897"/>
    <s v="Berry-Cannon"/>
    <s v="Organized discrete encoding"/>
    <n v="8800"/>
    <n v="2437"/>
    <n v="28"/>
    <x v="0"/>
    <n v="27"/>
    <x v="1"/>
    <s v="USD"/>
    <n v="1556427600"/>
    <x v="212"/>
    <n v="1556600400"/>
    <d v="2019-04-30T05:00:00"/>
    <b v="0"/>
    <b v="0"/>
    <s v="theater/plays"/>
    <n v="90.259259259259252"/>
    <x v="3"/>
    <x v="3"/>
  </r>
  <r>
    <n v="898"/>
    <s v="Davis-Gonzalez"/>
    <s v="Balanced regional flexibility"/>
    <n v="179100"/>
    <n v="93991"/>
    <n v="52"/>
    <x v="0"/>
    <n v="1221"/>
    <x v="1"/>
    <s v="USD"/>
    <n v="1576476000"/>
    <x v="804"/>
    <n v="1576994400"/>
    <d v="2019-12-22T06:00:00"/>
    <b v="0"/>
    <b v="0"/>
    <s v="film &amp; video/documentary"/>
    <n v="76.978705978705975"/>
    <x v="4"/>
    <x v="4"/>
  </r>
  <r>
    <n v="899"/>
    <s v="Best-Young"/>
    <s v="Implemented multimedia time-frame"/>
    <n v="3100"/>
    <n v="12620"/>
    <n v="407"/>
    <x v="1"/>
    <n v="123"/>
    <x v="5"/>
    <s v="CHF"/>
    <n v="1381122000"/>
    <x v="805"/>
    <n v="1382677200"/>
    <d v="2013-10-25T05:00:00"/>
    <b v="0"/>
    <b v="0"/>
    <s v="music/jazz"/>
    <n v="102.60162601626017"/>
    <x v="1"/>
    <x v="17"/>
  </r>
  <r>
    <n v="900"/>
    <s v="Powers, Smith and Deleon"/>
    <s v="Enhanced uniform service-desk"/>
    <n v="100"/>
    <n v="2"/>
    <n v="2"/>
    <x v="0"/>
    <n v="1"/>
    <x v="1"/>
    <s v="USD"/>
    <n v="1411102800"/>
    <x v="806"/>
    <n v="1411189200"/>
    <d v="2014-09-20T05:00:00"/>
    <b v="0"/>
    <b v="1"/>
    <s v="technology/web"/>
    <n v="2"/>
    <x v="2"/>
    <x v="2"/>
  </r>
  <r>
    <n v="901"/>
    <s v="Hogan Group"/>
    <s v="Versatile bottom-line definition"/>
    <n v="5600"/>
    <n v="8746"/>
    <n v="156"/>
    <x v="1"/>
    <n v="159"/>
    <x v="1"/>
    <s v="USD"/>
    <n v="1531803600"/>
    <x v="807"/>
    <n v="1534654800"/>
    <d v="2018-08-19T05:00:00"/>
    <b v="0"/>
    <b v="1"/>
    <s v="music/rock"/>
    <n v="55.0062893081761"/>
    <x v="1"/>
    <x v="1"/>
  </r>
  <r>
    <n v="902"/>
    <s v="Wang, Silva and Byrd"/>
    <s v="Integrated bifurcated software"/>
    <n v="1400"/>
    <n v="3534"/>
    <n v="252"/>
    <x v="1"/>
    <n v="110"/>
    <x v="1"/>
    <s v="USD"/>
    <n v="1454133600"/>
    <x v="722"/>
    <n v="1457762400"/>
    <d v="2016-03-12T06:00:00"/>
    <b v="0"/>
    <b v="0"/>
    <s v="technology/web"/>
    <n v="32.127272727272725"/>
    <x v="2"/>
    <x v="2"/>
  </r>
  <r>
    <n v="903"/>
    <s v="Parker-Morris"/>
    <s v="Assimilated next generation instruction set"/>
    <n v="41000"/>
    <n v="709"/>
    <n v="2"/>
    <x v="2"/>
    <n v="14"/>
    <x v="1"/>
    <s v="USD"/>
    <n v="1336194000"/>
    <x v="477"/>
    <n v="1337490000"/>
    <d v="2012-05-20T05:00:00"/>
    <b v="0"/>
    <b v="1"/>
    <s v="publishing/nonfiction"/>
    <n v="50.642857142857146"/>
    <x v="5"/>
    <x v="9"/>
  </r>
  <r>
    <n v="904"/>
    <s v="Rodriguez, Johnson and Jackson"/>
    <s v="Digitized foreground array"/>
    <n v="6500"/>
    <n v="795"/>
    <n v="12"/>
    <x v="0"/>
    <n v="16"/>
    <x v="1"/>
    <s v="USD"/>
    <n v="1349326800"/>
    <x v="259"/>
    <n v="1349672400"/>
    <d v="2012-10-08T05:00:00"/>
    <b v="0"/>
    <b v="0"/>
    <s v="publishing/radio &amp; podcasts"/>
    <n v="49.6875"/>
    <x v="5"/>
    <x v="15"/>
  </r>
  <r>
    <n v="905"/>
    <s v="Haynes PLC"/>
    <s v="Re-engineered clear-thinking project"/>
    <n v="7900"/>
    <n v="12955"/>
    <n v="164"/>
    <x v="1"/>
    <n v="236"/>
    <x v="1"/>
    <s v="USD"/>
    <n v="1379566800"/>
    <x v="9"/>
    <n v="1379826000"/>
    <d v="2013-09-22T05:00:00"/>
    <b v="0"/>
    <b v="0"/>
    <s v="theater/plays"/>
    <n v="54.894067796610166"/>
    <x v="3"/>
    <x v="3"/>
  </r>
  <r>
    <n v="906"/>
    <s v="Hayes Group"/>
    <s v="Implemented even-keeled standardization"/>
    <n v="5500"/>
    <n v="8964"/>
    <n v="163"/>
    <x v="1"/>
    <n v="191"/>
    <x v="1"/>
    <s v="USD"/>
    <n v="1494651600"/>
    <x v="808"/>
    <n v="1497762000"/>
    <d v="2017-06-18T05:00:00"/>
    <b v="1"/>
    <b v="1"/>
    <s v="film &amp; video/documentary"/>
    <n v="46.931937172774866"/>
    <x v="4"/>
    <x v="4"/>
  </r>
  <r>
    <n v="907"/>
    <s v="White, Pena and Calhoun"/>
    <s v="Quality-focused asymmetric adapter"/>
    <n v="9100"/>
    <n v="1843"/>
    <n v="20"/>
    <x v="0"/>
    <n v="41"/>
    <x v="1"/>
    <s v="USD"/>
    <n v="1303880400"/>
    <x v="809"/>
    <n v="1304485200"/>
    <d v="2011-05-04T05:00:00"/>
    <b v="0"/>
    <b v="0"/>
    <s v="theater/plays"/>
    <n v="44.951219512195124"/>
    <x v="3"/>
    <x v="3"/>
  </r>
  <r>
    <n v="908"/>
    <s v="Bryant-Pope"/>
    <s v="Networked intangible help-desk"/>
    <n v="38200"/>
    <n v="121950"/>
    <n v="319"/>
    <x v="1"/>
    <n v="3934"/>
    <x v="1"/>
    <s v="USD"/>
    <n v="1335934800"/>
    <x v="444"/>
    <n v="1336885200"/>
    <d v="2012-05-13T05:00:00"/>
    <b v="0"/>
    <b v="0"/>
    <s v="games/video games"/>
    <n v="30.99898322318251"/>
    <x v="6"/>
    <x v="11"/>
  </r>
  <r>
    <n v="909"/>
    <s v="Gates, Li and Thompson"/>
    <s v="Synchronized attitude-oriented frame"/>
    <n v="1800"/>
    <n v="8621"/>
    <n v="479"/>
    <x v="1"/>
    <n v="80"/>
    <x v="0"/>
    <s v="CAD"/>
    <n v="1528088400"/>
    <x v="384"/>
    <n v="1530421200"/>
    <d v="2018-07-01T05:00:00"/>
    <b v="0"/>
    <b v="1"/>
    <s v="theater/plays"/>
    <n v="107.7625"/>
    <x v="3"/>
    <x v="3"/>
  </r>
  <r>
    <n v="910"/>
    <s v="King-Morris"/>
    <s v="Proactive incremental architecture"/>
    <n v="154500"/>
    <n v="30215"/>
    <n v="20"/>
    <x v="3"/>
    <n v="296"/>
    <x v="1"/>
    <s v="USD"/>
    <n v="1421906400"/>
    <x v="810"/>
    <n v="1421992800"/>
    <d v="2015-01-23T06:00:00"/>
    <b v="0"/>
    <b v="0"/>
    <s v="theater/plays"/>
    <n v="102.07770270270271"/>
    <x v="3"/>
    <x v="3"/>
  </r>
  <r>
    <n v="911"/>
    <s v="Carter, Cole and Curtis"/>
    <s v="Cloned responsive standardization"/>
    <n v="5800"/>
    <n v="11539"/>
    <n v="199"/>
    <x v="1"/>
    <n v="462"/>
    <x v="1"/>
    <s v="USD"/>
    <n v="1568005200"/>
    <x v="811"/>
    <n v="1568178000"/>
    <d v="2019-09-11T05:00:00"/>
    <b v="1"/>
    <b v="0"/>
    <s v="technology/web"/>
    <n v="24.976190476190474"/>
    <x v="2"/>
    <x v="2"/>
  </r>
  <r>
    <n v="912"/>
    <s v="Sanchez-Parsons"/>
    <s v="Reduced bifurcated pricing structure"/>
    <n v="1800"/>
    <n v="14310"/>
    <n v="795"/>
    <x v="1"/>
    <n v="179"/>
    <x v="1"/>
    <s v="USD"/>
    <n v="1346821200"/>
    <x v="812"/>
    <n v="1347944400"/>
    <d v="2012-09-18T05:00:00"/>
    <b v="1"/>
    <b v="0"/>
    <s v="film &amp; video/drama"/>
    <n v="79.944134078212286"/>
    <x v="4"/>
    <x v="6"/>
  </r>
  <r>
    <n v="913"/>
    <s v="Rivera-Pearson"/>
    <s v="Re-engineered asymmetric challenge"/>
    <n v="70200"/>
    <n v="35536"/>
    <n v="51"/>
    <x v="0"/>
    <n v="523"/>
    <x v="2"/>
    <s v="AUD"/>
    <n v="1557637200"/>
    <x v="813"/>
    <n v="1558760400"/>
    <d v="2019-05-25T05:00:00"/>
    <b v="0"/>
    <b v="0"/>
    <s v="film &amp; video/drama"/>
    <n v="67.946462715105156"/>
    <x v="4"/>
    <x v="6"/>
  </r>
  <r>
    <n v="914"/>
    <s v="Ramirez, Padilla and Barrera"/>
    <s v="Diverse client-driven conglomeration"/>
    <n v="6400"/>
    <n v="3676"/>
    <n v="57"/>
    <x v="0"/>
    <n v="141"/>
    <x v="4"/>
    <s v="GBP"/>
    <n v="1375592400"/>
    <x v="814"/>
    <n v="1376629200"/>
    <d v="2013-08-16T05:00:00"/>
    <b v="0"/>
    <b v="0"/>
    <s v="theater/plays"/>
    <n v="26.070921985815602"/>
    <x v="3"/>
    <x v="3"/>
  </r>
  <r>
    <n v="915"/>
    <s v="Riggs Group"/>
    <s v="Configurable upward-trending solution"/>
    <n v="125900"/>
    <n v="195936"/>
    <n v="156"/>
    <x v="1"/>
    <n v="1866"/>
    <x v="4"/>
    <s v="GBP"/>
    <n v="1503982800"/>
    <x v="80"/>
    <n v="1504760400"/>
    <d v="2017-09-07T05:00:00"/>
    <b v="0"/>
    <b v="0"/>
    <s v="film &amp; video/television"/>
    <n v="105.0032154340836"/>
    <x v="4"/>
    <x v="19"/>
  </r>
  <r>
    <n v="916"/>
    <s v="Clements Ltd"/>
    <s v="Persistent bandwidth-monitored framework"/>
    <n v="3700"/>
    <n v="1343"/>
    <n v="36"/>
    <x v="0"/>
    <n v="52"/>
    <x v="1"/>
    <s v="USD"/>
    <n v="1418882400"/>
    <x v="815"/>
    <n v="1419660000"/>
    <d v="2014-12-27T06:00:00"/>
    <b v="0"/>
    <b v="0"/>
    <s v="photography/photography books"/>
    <n v="25.826923076923077"/>
    <x v="7"/>
    <x v="14"/>
  </r>
  <r>
    <n v="917"/>
    <s v="Cooper Inc"/>
    <s v="Polarized discrete product"/>
    <n v="3600"/>
    <n v="2097"/>
    <n v="58"/>
    <x v="2"/>
    <n v="27"/>
    <x v="4"/>
    <s v="GBP"/>
    <n v="1309237200"/>
    <x v="816"/>
    <n v="1311310800"/>
    <d v="2011-07-22T05:00:00"/>
    <b v="0"/>
    <b v="1"/>
    <s v="film &amp; video/shorts"/>
    <n v="77.666666666666671"/>
    <x v="4"/>
    <x v="12"/>
  </r>
  <r>
    <n v="918"/>
    <s v="Jones-Gonzalez"/>
    <s v="Seamless dynamic website"/>
    <n v="3800"/>
    <n v="9021"/>
    <n v="237"/>
    <x v="1"/>
    <n v="156"/>
    <x v="5"/>
    <s v="CHF"/>
    <n v="1343365200"/>
    <x v="474"/>
    <n v="1344315600"/>
    <d v="2012-08-07T05:00:00"/>
    <b v="0"/>
    <b v="0"/>
    <s v="publishing/radio &amp; podcasts"/>
    <n v="57.82692307692308"/>
    <x v="5"/>
    <x v="15"/>
  </r>
  <r>
    <n v="919"/>
    <s v="Fox Ltd"/>
    <s v="Extended multimedia firmware"/>
    <n v="35600"/>
    <n v="20915"/>
    <n v="59"/>
    <x v="0"/>
    <n v="225"/>
    <x v="2"/>
    <s v="AUD"/>
    <n v="1507957200"/>
    <x v="817"/>
    <n v="1510725600"/>
    <d v="2017-11-15T06:00:00"/>
    <b v="0"/>
    <b v="1"/>
    <s v="theater/plays"/>
    <n v="92.955555555555549"/>
    <x v="3"/>
    <x v="3"/>
  </r>
  <r>
    <n v="920"/>
    <s v="Green, Murphy and Webb"/>
    <s v="Versatile directional project"/>
    <n v="5300"/>
    <n v="9676"/>
    <n v="183"/>
    <x v="1"/>
    <n v="255"/>
    <x v="1"/>
    <s v="USD"/>
    <n v="1549519200"/>
    <x v="818"/>
    <n v="1551247200"/>
    <d v="2019-02-27T06:00:00"/>
    <b v="1"/>
    <b v="0"/>
    <s v="film &amp; video/animation"/>
    <n v="37.945098039215686"/>
    <x v="4"/>
    <x v="10"/>
  </r>
  <r>
    <n v="921"/>
    <s v="Stevenson PLC"/>
    <s v="Profound directional knowledge user"/>
    <n v="160400"/>
    <n v="1210"/>
    <n v="1"/>
    <x v="0"/>
    <n v="38"/>
    <x v="1"/>
    <s v="USD"/>
    <n v="1329026400"/>
    <x v="819"/>
    <n v="1330236000"/>
    <d v="2012-02-26T06:00:00"/>
    <b v="0"/>
    <b v="0"/>
    <s v="technology/web"/>
    <n v="31.842105263157894"/>
    <x v="2"/>
    <x v="2"/>
  </r>
  <r>
    <n v="922"/>
    <s v="Soto-Anthony"/>
    <s v="Ameliorated logistical capability"/>
    <n v="51400"/>
    <n v="90440"/>
    <n v="176"/>
    <x v="1"/>
    <n v="2261"/>
    <x v="1"/>
    <s v="USD"/>
    <n v="1544335200"/>
    <x v="609"/>
    <n v="1545112800"/>
    <d v="2018-12-18T06:00:00"/>
    <b v="0"/>
    <b v="1"/>
    <s v="music/world music"/>
    <n v="40"/>
    <x v="1"/>
    <x v="21"/>
  </r>
  <r>
    <n v="923"/>
    <s v="Wise and Sons"/>
    <s v="Sharable discrete definition"/>
    <n v="1700"/>
    <n v="4044"/>
    <n v="238"/>
    <x v="1"/>
    <n v="40"/>
    <x v="1"/>
    <s v="USD"/>
    <n v="1279083600"/>
    <x v="547"/>
    <n v="1279170000"/>
    <d v="2010-07-15T05:00:00"/>
    <b v="0"/>
    <b v="0"/>
    <s v="theater/plays"/>
    <n v="101.1"/>
    <x v="3"/>
    <x v="3"/>
  </r>
  <r>
    <n v="924"/>
    <s v="Butler-Barr"/>
    <s v="User-friendly next generation core"/>
    <n v="39400"/>
    <n v="192292"/>
    <n v="488"/>
    <x v="1"/>
    <n v="2289"/>
    <x v="6"/>
    <s v="EUR"/>
    <n v="1572498000"/>
    <x v="820"/>
    <n v="1573452000"/>
    <d v="2019-11-11T06:00:00"/>
    <b v="0"/>
    <b v="0"/>
    <s v="theater/plays"/>
    <n v="84.006989951944078"/>
    <x v="3"/>
    <x v="3"/>
  </r>
  <r>
    <n v="925"/>
    <s v="Wilson, Jefferson and Anderson"/>
    <s v="Profit-focused empowering system engine"/>
    <n v="3000"/>
    <n v="6722"/>
    <n v="224"/>
    <x v="1"/>
    <n v="65"/>
    <x v="1"/>
    <s v="USD"/>
    <n v="1506056400"/>
    <x v="821"/>
    <n v="1507093200"/>
    <d v="2017-10-04T05:00:00"/>
    <b v="0"/>
    <b v="0"/>
    <s v="theater/plays"/>
    <n v="103.41538461538461"/>
    <x v="3"/>
    <x v="3"/>
  </r>
  <r>
    <n v="926"/>
    <s v="Brown-Oliver"/>
    <s v="Synchronized cohesive encoding"/>
    <n v="8700"/>
    <n v="1577"/>
    <n v="18"/>
    <x v="0"/>
    <n v="15"/>
    <x v="1"/>
    <s v="USD"/>
    <n v="1463029200"/>
    <x v="151"/>
    <n v="1463374800"/>
    <d v="2016-05-16T05:00:00"/>
    <b v="0"/>
    <b v="0"/>
    <s v="food/food trucks"/>
    <n v="105.13333333333334"/>
    <x v="0"/>
    <x v="0"/>
  </r>
  <r>
    <n v="927"/>
    <s v="Davis-Gardner"/>
    <s v="Synergistic dynamic utilization"/>
    <n v="7200"/>
    <n v="3301"/>
    <n v="46"/>
    <x v="0"/>
    <n v="37"/>
    <x v="1"/>
    <s v="USD"/>
    <n v="1342069200"/>
    <x v="822"/>
    <n v="1344574800"/>
    <d v="2012-08-10T05:00:00"/>
    <b v="0"/>
    <b v="0"/>
    <s v="theater/plays"/>
    <n v="89.21621621621621"/>
    <x v="3"/>
    <x v="3"/>
  </r>
  <r>
    <n v="928"/>
    <s v="Dawson Group"/>
    <s v="Triple-buffered bi-directional model"/>
    <n v="167400"/>
    <n v="196386"/>
    <n v="117"/>
    <x v="1"/>
    <n v="3777"/>
    <x v="6"/>
    <s v="EUR"/>
    <n v="1388296800"/>
    <x v="823"/>
    <n v="1389074400"/>
    <d v="2014-01-07T06:00:00"/>
    <b v="0"/>
    <b v="0"/>
    <s v="technology/web"/>
    <n v="51.995234312946785"/>
    <x v="2"/>
    <x v="2"/>
  </r>
  <r>
    <n v="929"/>
    <s v="Turner-Terrell"/>
    <s v="Polarized tertiary function"/>
    <n v="5500"/>
    <n v="11952"/>
    <n v="217"/>
    <x v="1"/>
    <n v="184"/>
    <x v="4"/>
    <s v="GBP"/>
    <n v="1493787600"/>
    <x v="824"/>
    <n v="1494997200"/>
    <d v="2017-05-17T05:00:00"/>
    <b v="0"/>
    <b v="0"/>
    <s v="theater/plays"/>
    <n v="64.956521739130437"/>
    <x v="3"/>
    <x v="3"/>
  </r>
  <r>
    <n v="930"/>
    <s v="Hall, Buchanan and Benton"/>
    <s v="Configurable fault-tolerant structure"/>
    <n v="3500"/>
    <n v="3930"/>
    <n v="112"/>
    <x v="1"/>
    <n v="85"/>
    <x v="1"/>
    <s v="USD"/>
    <n v="1424844000"/>
    <x v="825"/>
    <n v="1425448800"/>
    <d v="2015-03-04T06:00:00"/>
    <b v="0"/>
    <b v="1"/>
    <s v="theater/plays"/>
    <n v="46.235294117647058"/>
    <x v="3"/>
    <x v="3"/>
  </r>
  <r>
    <n v="931"/>
    <s v="Lowery, Hayden and Cruz"/>
    <s v="Digitized 24/7 budgetary management"/>
    <n v="7900"/>
    <n v="5729"/>
    <n v="73"/>
    <x v="0"/>
    <n v="112"/>
    <x v="1"/>
    <s v="USD"/>
    <n v="1403931600"/>
    <x v="826"/>
    <n v="1404104400"/>
    <d v="2014-06-30T05:00:00"/>
    <b v="0"/>
    <b v="1"/>
    <s v="theater/plays"/>
    <n v="51.151785714285715"/>
    <x v="3"/>
    <x v="3"/>
  </r>
  <r>
    <n v="932"/>
    <s v="Mora, Miller and Harper"/>
    <s v="Stand-alone zero tolerance algorithm"/>
    <n v="2300"/>
    <n v="4883"/>
    <n v="212"/>
    <x v="1"/>
    <n v="144"/>
    <x v="1"/>
    <s v="USD"/>
    <n v="1394514000"/>
    <x v="827"/>
    <n v="1394773200"/>
    <d v="2014-03-14T05:00:00"/>
    <b v="0"/>
    <b v="0"/>
    <s v="music/rock"/>
    <n v="33.909722222222221"/>
    <x v="1"/>
    <x v="1"/>
  </r>
  <r>
    <n v="933"/>
    <s v="Espinoza Group"/>
    <s v="Implemented tangible support"/>
    <n v="73000"/>
    <n v="175015"/>
    <n v="240"/>
    <x v="1"/>
    <n v="1902"/>
    <x v="1"/>
    <s v="USD"/>
    <n v="1365397200"/>
    <x v="828"/>
    <n v="1366520400"/>
    <d v="2013-04-21T05:00:00"/>
    <b v="0"/>
    <b v="0"/>
    <s v="theater/plays"/>
    <n v="92.016298633017882"/>
    <x v="3"/>
    <x v="3"/>
  </r>
  <r>
    <n v="934"/>
    <s v="Davis, Crawford and Lopez"/>
    <s v="Reactive radical framework"/>
    <n v="6200"/>
    <n v="11280"/>
    <n v="182"/>
    <x v="1"/>
    <n v="105"/>
    <x v="1"/>
    <s v="USD"/>
    <n v="1456120800"/>
    <x v="829"/>
    <n v="1456639200"/>
    <d v="2016-02-28T06:00:00"/>
    <b v="0"/>
    <b v="0"/>
    <s v="theater/plays"/>
    <n v="107.42857142857143"/>
    <x v="3"/>
    <x v="3"/>
  </r>
  <r>
    <n v="935"/>
    <s v="Richards, Stevens and Fleming"/>
    <s v="Object-based full-range knowledge user"/>
    <n v="6100"/>
    <n v="10012"/>
    <n v="164"/>
    <x v="1"/>
    <n v="132"/>
    <x v="1"/>
    <s v="USD"/>
    <n v="1437714000"/>
    <x v="830"/>
    <n v="1438318800"/>
    <d v="2015-07-31T05:00:00"/>
    <b v="0"/>
    <b v="0"/>
    <s v="theater/plays"/>
    <n v="75.848484848484844"/>
    <x v="3"/>
    <x v="3"/>
  </r>
  <r>
    <n v="936"/>
    <s v="Brown Ltd"/>
    <s v="Enhanced composite contingency"/>
    <n v="103200"/>
    <n v="1690"/>
    <n v="2"/>
    <x v="0"/>
    <n v="21"/>
    <x v="1"/>
    <s v="USD"/>
    <n v="1563771600"/>
    <x v="831"/>
    <n v="1564030800"/>
    <d v="2019-07-25T05:00:00"/>
    <b v="1"/>
    <b v="0"/>
    <s v="theater/plays"/>
    <n v="80.476190476190482"/>
    <x v="3"/>
    <x v="3"/>
  </r>
  <r>
    <n v="937"/>
    <s v="Tapia, Sandoval and Hurley"/>
    <s v="Cloned fresh-thinking model"/>
    <n v="171000"/>
    <n v="84891"/>
    <n v="50"/>
    <x v="3"/>
    <n v="976"/>
    <x v="1"/>
    <s v="USD"/>
    <n v="1448517600"/>
    <x v="832"/>
    <n v="1449295200"/>
    <d v="2015-12-05T06:00:00"/>
    <b v="0"/>
    <b v="0"/>
    <s v="film &amp; video/documentary"/>
    <n v="86.978483606557376"/>
    <x v="4"/>
    <x v="4"/>
  </r>
  <r>
    <n v="938"/>
    <s v="Allen Inc"/>
    <s v="Total dedicated benchmark"/>
    <n v="9200"/>
    <n v="10093"/>
    <n v="110"/>
    <x v="1"/>
    <n v="96"/>
    <x v="1"/>
    <s v="USD"/>
    <n v="1528779600"/>
    <x v="833"/>
    <n v="1531890000"/>
    <d v="2018-07-18T05:00:00"/>
    <b v="0"/>
    <b v="1"/>
    <s v="publishing/fiction"/>
    <n v="105.13541666666667"/>
    <x v="5"/>
    <x v="13"/>
  </r>
  <r>
    <n v="939"/>
    <s v="Williams, Johnson and Campbell"/>
    <s v="Streamlined human-resource Graphic Interface"/>
    <n v="7800"/>
    <n v="3839"/>
    <n v="49"/>
    <x v="0"/>
    <n v="67"/>
    <x v="1"/>
    <s v="USD"/>
    <n v="1304744400"/>
    <x v="834"/>
    <n v="1306213200"/>
    <d v="2011-05-24T05:00:00"/>
    <b v="0"/>
    <b v="1"/>
    <s v="games/video games"/>
    <n v="57.298507462686565"/>
    <x v="6"/>
    <x v="11"/>
  </r>
  <r>
    <n v="940"/>
    <s v="Wiggins Ltd"/>
    <s v="Upgradable analyzing core"/>
    <n v="9900"/>
    <n v="6161"/>
    <n v="62"/>
    <x v="2"/>
    <n v="66"/>
    <x v="0"/>
    <s v="CAD"/>
    <n v="1354341600"/>
    <x v="835"/>
    <n v="1356242400"/>
    <d v="2012-12-23T06:00:00"/>
    <b v="0"/>
    <b v="0"/>
    <s v="technology/web"/>
    <n v="93.348484848484844"/>
    <x v="2"/>
    <x v="2"/>
  </r>
  <r>
    <n v="941"/>
    <s v="Luna-Horne"/>
    <s v="Profound exuding pricing structure"/>
    <n v="43000"/>
    <n v="5615"/>
    <n v="13"/>
    <x v="0"/>
    <n v="78"/>
    <x v="1"/>
    <s v="USD"/>
    <n v="1294552800"/>
    <x v="836"/>
    <n v="1297576800"/>
    <d v="2011-02-13T06:00:00"/>
    <b v="1"/>
    <b v="0"/>
    <s v="theater/plays"/>
    <n v="71.987179487179489"/>
    <x v="3"/>
    <x v="3"/>
  </r>
  <r>
    <n v="942"/>
    <s v="Allen Inc"/>
    <s v="Horizontal optimizing model"/>
    <n v="9600"/>
    <n v="6205"/>
    <n v="65"/>
    <x v="0"/>
    <n v="67"/>
    <x v="2"/>
    <s v="AUD"/>
    <n v="1295935200"/>
    <x v="837"/>
    <n v="1296194400"/>
    <d v="2011-01-28T06:00:00"/>
    <b v="0"/>
    <b v="0"/>
    <s v="theater/plays"/>
    <n v="92.611940298507463"/>
    <x v="3"/>
    <x v="3"/>
  </r>
  <r>
    <n v="943"/>
    <s v="Peterson, Gonzalez and Spencer"/>
    <s v="Synchronized fault-tolerant algorithm"/>
    <n v="7500"/>
    <n v="11969"/>
    <n v="160"/>
    <x v="1"/>
    <n v="114"/>
    <x v="1"/>
    <s v="USD"/>
    <n v="1411534800"/>
    <x v="219"/>
    <n v="1414558800"/>
    <d v="2014-10-29T05:00:00"/>
    <b v="0"/>
    <b v="0"/>
    <s v="food/food trucks"/>
    <n v="104.99122807017544"/>
    <x v="0"/>
    <x v="0"/>
  </r>
  <r>
    <n v="944"/>
    <s v="Walter Inc"/>
    <s v="Streamlined 5thgeneration intranet"/>
    <n v="10000"/>
    <n v="8142"/>
    <n v="81"/>
    <x v="0"/>
    <n v="263"/>
    <x v="2"/>
    <s v="AUD"/>
    <n v="1486706400"/>
    <x v="365"/>
    <n v="1488348000"/>
    <d v="2017-03-01T06:00:00"/>
    <b v="0"/>
    <b v="0"/>
    <s v="photography/photography books"/>
    <n v="30.958174904942965"/>
    <x v="7"/>
    <x v="14"/>
  </r>
  <r>
    <n v="945"/>
    <s v="Sanders, Farley and Huffman"/>
    <s v="Cross-group clear-thinking task-force"/>
    <n v="172000"/>
    <n v="55805"/>
    <n v="32"/>
    <x v="0"/>
    <n v="1691"/>
    <x v="1"/>
    <s v="USD"/>
    <n v="1333602000"/>
    <x v="838"/>
    <n v="1334898000"/>
    <d v="2012-04-20T05:00:00"/>
    <b v="1"/>
    <b v="0"/>
    <s v="photography/photography books"/>
    <n v="33.001182732111175"/>
    <x v="7"/>
    <x v="14"/>
  </r>
  <r>
    <n v="946"/>
    <s v="Hall, Holmes and Walker"/>
    <s v="Public-key bandwidth-monitored intranet"/>
    <n v="153700"/>
    <n v="15238"/>
    <n v="10"/>
    <x v="0"/>
    <n v="181"/>
    <x v="1"/>
    <s v="USD"/>
    <n v="1308200400"/>
    <x v="839"/>
    <n v="1308373200"/>
    <d v="2011-06-18T05:00:00"/>
    <b v="0"/>
    <b v="0"/>
    <s v="theater/plays"/>
    <n v="84.187845303867405"/>
    <x v="3"/>
    <x v="3"/>
  </r>
  <r>
    <n v="947"/>
    <s v="Smith-Powell"/>
    <s v="Upgradable clear-thinking hardware"/>
    <n v="3600"/>
    <n v="961"/>
    <n v="27"/>
    <x v="0"/>
    <n v="13"/>
    <x v="1"/>
    <s v="USD"/>
    <n v="1411707600"/>
    <x v="840"/>
    <n v="1412312400"/>
    <d v="2014-10-03T05:00:00"/>
    <b v="0"/>
    <b v="0"/>
    <s v="theater/plays"/>
    <n v="73.92307692307692"/>
    <x v="3"/>
    <x v="3"/>
  </r>
  <r>
    <n v="948"/>
    <s v="Smith-Hill"/>
    <s v="Integrated holistic paradigm"/>
    <n v="9400"/>
    <n v="5918"/>
    <n v="63"/>
    <x v="3"/>
    <n v="160"/>
    <x v="1"/>
    <s v="USD"/>
    <n v="1418364000"/>
    <x v="841"/>
    <n v="1419228000"/>
    <d v="2014-12-22T06:00:00"/>
    <b v="1"/>
    <b v="1"/>
    <s v="film &amp; video/documentary"/>
    <n v="36.987499999999997"/>
    <x v="4"/>
    <x v="4"/>
  </r>
  <r>
    <n v="949"/>
    <s v="Wright LLC"/>
    <s v="Seamless clear-thinking conglomeration"/>
    <n v="5900"/>
    <n v="9520"/>
    <n v="161"/>
    <x v="1"/>
    <n v="203"/>
    <x v="1"/>
    <s v="USD"/>
    <n v="1429333200"/>
    <x v="842"/>
    <n v="1430974800"/>
    <d v="2015-05-07T05:00:00"/>
    <b v="0"/>
    <b v="0"/>
    <s v="technology/web"/>
    <n v="46.896551724137929"/>
    <x v="2"/>
    <x v="2"/>
  </r>
  <r>
    <n v="950"/>
    <s v="Williams, Orozco and Gomez"/>
    <s v="Persistent content-based methodology"/>
    <n v="100"/>
    <n v="5"/>
    <n v="5"/>
    <x v="0"/>
    <n v="1"/>
    <x v="1"/>
    <s v="USD"/>
    <n v="1555390800"/>
    <x v="843"/>
    <n v="1555822800"/>
    <d v="2019-04-21T05:00:00"/>
    <b v="0"/>
    <b v="1"/>
    <s v="theater/plays"/>
    <n v="5"/>
    <x v="3"/>
    <x v="3"/>
  </r>
  <r>
    <n v="951"/>
    <s v="Peterson Ltd"/>
    <s v="Re-engineered 24hour matrix"/>
    <n v="14500"/>
    <n v="159056"/>
    <n v="1097"/>
    <x v="1"/>
    <n v="1559"/>
    <x v="1"/>
    <s v="USD"/>
    <n v="1482732000"/>
    <x v="844"/>
    <n v="1482818400"/>
    <d v="2016-12-27T06:00:00"/>
    <b v="0"/>
    <b v="1"/>
    <s v="music/rock"/>
    <n v="102.02437459910199"/>
    <x v="1"/>
    <x v="1"/>
  </r>
  <r>
    <n v="952"/>
    <s v="Cummings-Hayes"/>
    <s v="Virtual multi-tasking core"/>
    <n v="145500"/>
    <n v="101987"/>
    <n v="70"/>
    <x v="3"/>
    <n v="2266"/>
    <x v="1"/>
    <s v="USD"/>
    <n v="1470718800"/>
    <x v="845"/>
    <n v="1471928400"/>
    <d v="2016-08-23T05:00:00"/>
    <b v="0"/>
    <b v="0"/>
    <s v="film &amp; video/documentary"/>
    <n v="45.007502206531335"/>
    <x v="4"/>
    <x v="4"/>
  </r>
  <r>
    <n v="953"/>
    <s v="Boyle Ltd"/>
    <s v="Streamlined fault-tolerant conglomeration"/>
    <n v="3300"/>
    <n v="1980"/>
    <n v="60"/>
    <x v="0"/>
    <n v="21"/>
    <x v="1"/>
    <s v="USD"/>
    <n v="1450591200"/>
    <x v="846"/>
    <n v="1453701600"/>
    <d v="2016-01-25T06:00:00"/>
    <b v="0"/>
    <b v="1"/>
    <s v="film &amp; video/science fiction"/>
    <n v="94.285714285714292"/>
    <x v="4"/>
    <x v="22"/>
  </r>
  <r>
    <n v="954"/>
    <s v="Henderson, Parker and Diaz"/>
    <s v="Enterprise-wide client-driven policy"/>
    <n v="42600"/>
    <n v="156384"/>
    <n v="367"/>
    <x v="1"/>
    <n v="1548"/>
    <x v="2"/>
    <s v="AUD"/>
    <n v="1348290000"/>
    <x v="110"/>
    <n v="1350363600"/>
    <d v="2012-10-16T05:00:00"/>
    <b v="0"/>
    <b v="0"/>
    <s v="technology/web"/>
    <n v="101.02325581395348"/>
    <x v="2"/>
    <x v="2"/>
  </r>
  <r>
    <n v="955"/>
    <s v="Moss-Obrien"/>
    <s v="Function-based next generation emulation"/>
    <n v="700"/>
    <n v="7763"/>
    <n v="1109"/>
    <x v="1"/>
    <n v="80"/>
    <x v="1"/>
    <s v="USD"/>
    <n v="1353823200"/>
    <x v="847"/>
    <n v="1353996000"/>
    <d v="2012-11-27T06:00:00"/>
    <b v="0"/>
    <b v="0"/>
    <s v="theater/plays"/>
    <n v="97.037499999999994"/>
    <x v="3"/>
    <x v="3"/>
  </r>
  <r>
    <n v="956"/>
    <s v="Wood Inc"/>
    <s v="Re-engineered composite focus group"/>
    <n v="187600"/>
    <n v="35698"/>
    <n v="19"/>
    <x v="0"/>
    <n v="830"/>
    <x v="1"/>
    <s v="USD"/>
    <n v="1450764000"/>
    <x v="848"/>
    <n v="1451109600"/>
    <d v="2015-12-26T06:00:00"/>
    <b v="0"/>
    <b v="0"/>
    <s v="film &amp; video/science fiction"/>
    <n v="43.00963855421687"/>
    <x v="4"/>
    <x v="22"/>
  </r>
  <r>
    <n v="957"/>
    <s v="Riley, Cohen and Goodman"/>
    <s v="Profound mission-critical function"/>
    <n v="9800"/>
    <n v="12434"/>
    <n v="127"/>
    <x v="1"/>
    <n v="131"/>
    <x v="1"/>
    <s v="USD"/>
    <n v="1329372000"/>
    <x v="849"/>
    <n v="1329631200"/>
    <d v="2012-02-19T06:00:00"/>
    <b v="0"/>
    <b v="0"/>
    <s v="theater/plays"/>
    <n v="94.916030534351151"/>
    <x v="3"/>
    <x v="3"/>
  </r>
  <r>
    <n v="958"/>
    <s v="Green, Robinson and Ho"/>
    <s v="De-engineered zero-defect open system"/>
    <n v="1100"/>
    <n v="8081"/>
    <n v="735"/>
    <x v="1"/>
    <n v="112"/>
    <x v="1"/>
    <s v="USD"/>
    <n v="1277096400"/>
    <x v="780"/>
    <n v="1278997200"/>
    <d v="2010-07-13T05:00:00"/>
    <b v="0"/>
    <b v="0"/>
    <s v="film &amp; video/animation"/>
    <n v="72.151785714285708"/>
    <x v="4"/>
    <x v="10"/>
  </r>
  <r>
    <n v="959"/>
    <s v="Black-Graham"/>
    <s v="Operative hybrid utilization"/>
    <n v="145000"/>
    <n v="6631"/>
    <n v="5"/>
    <x v="0"/>
    <n v="130"/>
    <x v="1"/>
    <s v="USD"/>
    <n v="1277701200"/>
    <x v="140"/>
    <n v="1280120400"/>
    <d v="2010-07-26T05:00:00"/>
    <b v="0"/>
    <b v="0"/>
    <s v="publishing/translations"/>
    <n v="51.007692307692309"/>
    <x v="5"/>
    <x v="18"/>
  </r>
  <r>
    <n v="960"/>
    <s v="Robbins Group"/>
    <s v="Function-based interactive matrix"/>
    <n v="5500"/>
    <n v="4678"/>
    <n v="85"/>
    <x v="0"/>
    <n v="55"/>
    <x v="1"/>
    <s v="USD"/>
    <n v="1454911200"/>
    <x v="850"/>
    <n v="1458104400"/>
    <d v="2016-03-16T05:00:00"/>
    <b v="0"/>
    <b v="0"/>
    <s v="technology/web"/>
    <n v="85.054545454545448"/>
    <x v="2"/>
    <x v="2"/>
  </r>
  <r>
    <n v="961"/>
    <s v="Mason, Case and May"/>
    <s v="Optimized content-based collaboration"/>
    <n v="5700"/>
    <n v="6800"/>
    <n v="119"/>
    <x v="1"/>
    <n v="155"/>
    <x v="1"/>
    <s v="USD"/>
    <n v="1297922400"/>
    <x v="851"/>
    <n v="1298268000"/>
    <d v="2011-02-21T06:00:00"/>
    <b v="0"/>
    <b v="0"/>
    <s v="publishing/translations"/>
    <n v="43.87096774193548"/>
    <x v="5"/>
    <x v="18"/>
  </r>
  <r>
    <n v="962"/>
    <s v="Harris, Russell and Mitchell"/>
    <s v="User-centric cohesive policy"/>
    <n v="3600"/>
    <n v="10657"/>
    <n v="296"/>
    <x v="1"/>
    <n v="266"/>
    <x v="1"/>
    <s v="USD"/>
    <n v="1384408800"/>
    <x v="852"/>
    <n v="1386223200"/>
    <d v="2013-12-05T06:00:00"/>
    <b v="0"/>
    <b v="0"/>
    <s v="food/food trucks"/>
    <n v="40.063909774436091"/>
    <x v="0"/>
    <x v="0"/>
  </r>
  <r>
    <n v="963"/>
    <s v="Rodriguez-Robinson"/>
    <s v="Ergonomic methodical hub"/>
    <n v="5900"/>
    <n v="4997"/>
    <n v="85"/>
    <x v="0"/>
    <n v="114"/>
    <x v="6"/>
    <s v="EUR"/>
    <n v="1299304800"/>
    <x v="853"/>
    <n v="1299823200"/>
    <d v="2011-03-11T06:00:00"/>
    <b v="0"/>
    <b v="1"/>
    <s v="photography/photography books"/>
    <n v="43.833333333333336"/>
    <x v="7"/>
    <x v="14"/>
  </r>
  <r>
    <n v="964"/>
    <s v="Peck, Higgins and Smith"/>
    <s v="Devolved disintermediate encryption"/>
    <n v="3700"/>
    <n v="13164"/>
    <n v="356"/>
    <x v="1"/>
    <n v="155"/>
    <x v="1"/>
    <s v="USD"/>
    <n v="1431320400"/>
    <x v="854"/>
    <n v="1431752400"/>
    <d v="2015-05-16T05:00:00"/>
    <b v="0"/>
    <b v="0"/>
    <s v="theater/plays"/>
    <n v="84.92903225806451"/>
    <x v="3"/>
    <x v="3"/>
  </r>
  <r>
    <n v="965"/>
    <s v="Nunez-King"/>
    <s v="Phased clear-thinking policy"/>
    <n v="2200"/>
    <n v="8501"/>
    <n v="386"/>
    <x v="1"/>
    <n v="207"/>
    <x v="4"/>
    <s v="GBP"/>
    <n v="1264399200"/>
    <x v="67"/>
    <n v="1267855200"/>
    <d v="2010-03-06T06:00:00"/>
    <b v="0"/>
    <b v="0"/>
    <s v="music/rock"/>
    <n v="41.067632850241544"/>
    <x v="1"/>
    <x v="1"/>
  </r>
  <r>
    <n v="966"/>
    <s v="Davis and Sons"/>
    <s v="Seamless solution-oriented capacity"/>
    <n v="1700"/>
    <n v="13468"/>
    <n v="792"/>
    <x v="1"/>
    <n v="245"/>
    <x v="1"/>
    <s v="USD"/>
    <n v="1497502800"/>
    <x v="855"/>
    <n v="1497675600"/>
    <d v="2017-06-17T05:00:00"/>
    <b v="0"/>
    <b v="0"/>
    <s v="theater/plays"/>
    <n v="54.971428571428568"/>
    <x v="3"/>
    <x v="3"/>
  </r>
  <r>
    <n v="967"/>
    <s v="Howard-Douglas"/>
    <s v="Organized human-resource attitude"/>
    <n v="88400"/>
    <n v="121138"/>
    <n v="137"/>
    <x v="1"/>
    <n v="1573"/>
    <x v="1"/>
    <s v="USD"/>
    <n v="1333688400"/>
    <x v="107"/>
    <n v="1336885200"/>
    <d v="2012-05-13T05:00:00"/>
    <b v="0"/>
    <b v="0"/>
    <s v="music/world music"/>
    <n v="77.010807374443743"/>
    <x v="1"/>
    <x v="21"/>
  </r>
  <r>
    <n v="968"/>
    <s v="Gonzalez-White"/>
    <s v="Open-architected disintermediate budgetary management"/>
    <n v="2400"/>
    <n v="8117"/>
    <n v="338"/>
    <x v="1"/>
    <n v="114"/>
    <x v="1"/>
    <s v="USD"/>
    <n v="1293861600"/>
    <x v="344"/>
    <n v="1295157600"/>
    <d v="2011-01-16T06:00:00"/>
    <b v="0"/>
    <b v="0"/>
    <s v="food/food trucks"/>
    <n v="71.201754385964918"/>
    <x v="0"/>
    <x v="0"/>
  </r>
  <r>
    <n v="969"/>
    <s v="Lopez-King"/>
    <s v="Multi-lateral radical solution"/>
    <n v="7900"/>
    <n v="8550"/>
    <n v="108"/>
    <x v="1"/>
    <n v="93"/>
    <x v="1"/>
    <s v="USD"/>
    <n v="1576994400"/>
    <x v="856"/>
    <n v="1577599200"/>
    <d v="2019-12-29T06:00:00"/>
    <b v="0"/>
    <b v="0"/>
    <s v="theater/plays"/>
    <n v="91.935483870967744"/>
    <x v="3"/>
    <x v="3"/>
  </r>
  <r>
    <n v="970"/>
    <s v="Glover-Nelson"/>
    <s v="Inverse context-sensitive info-mediaries"/>
    <n v="94900"/>
    <n v="57659"/>
    <n v="61"/>
    <x v="0"/>
    <n v="594"/>
    <x v="1"/>
    <s v="USD"/>
    <n v="1304917200"/>
    <x v="857"/>
    <n v="1305003600"/>
    <d v="2011-05-10T05:00:00"/>
    <b v="0"/>
    <b v="0"/>
    <s v="theater/plays"/>
    <n v="97.069023569023571"/>
    <x v="3"/>
    <x v="3"/>
  </r>
  <r>
    <n v="971"/>
    <s v="Garner and Sons"/>
    <s v="Versatile neutral workforce"/>
    <n v="5100"/>
    <n v="1414"/>
    <n v="28"/>
    <x v="0"/>
    <n v="24"/>
    <x v="1"/>
    <s v="USD"/>
    <n v="1381208400"/>
    <x v="858"/>
    <n v="1381726800"/>
    <d v="2013-10-14T05:00:00"/>
    <b v="0"/>
    <b v="0"/>
    <s v="film &amp; video/television"/>
    <n v="58.916666666666664"/>
    <x v="4"/>
    <x v="19"/>
  </r>
  <r>
    <n v="972"/>
    <s v="Sellers, Roach and Garrison"/>
    <s v="Multi-tiered systematic knowledge user"/>
    <n v="42700"/>
    <n v="97524"/>
    <n v="228"/>
    <x v="1"/>
    <n v="1681"/>
    <x v="1"/>
    <s v="USD"/>
    <n v="1401685200"/>
    <x v="859"/>
    <n v="1402462800"/>
    <d v="2014-06-11T05:00:00"/>
    <b v="0"/>
    <b v="1"/>
    <s v="technology/web"/>
    <n v="58.015466983938133"/>
    <x v="2"/>
    <x v="2"/>
  </r>
  <r>
    <n v="973"/>
    <s v="Herrera, Bennett and Silva"/>
    <s v="Programmable multi-state algorithm"/>
    <n v="121100"/>
    <n v="26176"/>
    <n v="22"/>
    <x v="0"/>
    <n v="252"/>
    <x v="1"/>
    <s v="USD"/>
    <n v="1291960800"/>
    <x v="860"/>
    <n v="1292133600"/>
    <d v="2010-12-12T06:00:00"/>
    <b v="0"/>
    <b v="1"/>
    <s v="theater/plays"/>
    <n v="103.87301587301587"/>
    <x v="3"/>
    <x v="3"/>
  </r>
  <r>
    <n v="974"/>
    <s v="Thomas, Clay and Mendoza"/>
    <s v="Multi-channeled reciprocal interface"/>
    <n v="800"/>
    <n v="2991"/>
    <n v="374"/>
    <x v="1"/>
    <n v="32"/>
    <x v="1"/>
    <s v="USD"/>
    <n v="1368853200"/>
    <x v="170"/>
    <n v="1368939600"/>
    <d v="2013-05-19T05:00:00"/>
    <b v="0"/>
    <b v="0"/>
    <s v="music/indie rock"/>
    <n v="93.46875"/>
    <x v="1"/>
    <x v="7"/>
  </r>
  <r>
    <n v="975"/>
    <s v="Ayala Group"/>
    <s v="Right-sized maximized migration"/>
    <n v="5400"/>
    <n v="8366"/>
    <n v="155"/>
    <x v="1"/>
    <n v="135"/>
    <x v="1"/>
    <s v="USD"/>
    <n v="1448776800"/>
    <x v="861"/>
    <n v="1452146400"/>
    <d v="2016-01-07T06:00:00"/>
    <b v="0"/>
    <b v="1"/>
    <s v="theater/plays"/>
    <n v="61.970370370370368"/>
    <x v="3"/>
    <x v="3"/>
  </r>
  <r>
    <n v="976"/>
    <s v="Huerta, Roberts and Dickerson"/>
    <s v="Self-enabling value-added artificial intelligence"/>
    <n v="4000"/>
    <n v="12886"/>
    <n v="322"/>
    <x v="1"/>
    <n v="140"/>
    <x v="1"/>
    <s v="USD"/>
    <n v="1296194400"/>
    <x v="862"/>
    <n v="1296712800"/>
    <d v="2011-02-03T06:00:00"/>
    <b v="0"/>
    <b v="1"/>
    <s v="theater/plays"/>
    <n v="92.042857142857144"/>
    <x v="3"/>
    <x v="3"/>
  </r>
  <r>
    <n v="977"/>
    <s v="Johnson Group"/>
    <s v="Vision-oriented interactive solution"/>
    <n v="7000"/>
    <n v="5177"/>
    <n v="74"/>
    <x v="0"/>
    <n v="67"/>
    <x v="1"/>
    <s v="USD"/>
    <n v="1517983200"/>
    <x v="863"/>
    <n v="1520748000"/>
    <d v="2018-03-11T06:00:00"/>
    <b v="0"/>
    <b v="0"/>
    <s v="food/food trucks"/>
    <n v="77.268656716417908"/>
    <x v="0"/>
    <x v="0"/>
  </r>
  <r>
    <n v="978"/>
    <s v="Bailey, Nguyen and Martinez"/>
    <s v="Fundamental user-facing productivity"/>
    <n v="1000"/>
    <n v="8641"/>
    <n v="864"/>
    <x v="1"/>
    <n v="92"/>
    <x v="1"/>
    <s v="USD"/>
    <n v="1478930400"/>
    <x v="864"/>
    <n v="1480831200"/>
    <d v="2016-12-04T06:00:00"/>
    <b v="0"/>
    <b v="0"/>
    <s v="games/video games"/>
    <n v="93.923913043478265"/>
    <x v="6"/>
    <x v="11"/>
  </r>
  <r>
    <n v="979"/>
    <s v="Williams, Martin and Meyer"/>
    <s v="Innovative well-modulated capability"/>
    <n v="60200"/>
    <n v="86244"/>
    <n v="143"/>
    <x v="1"/>
    <n v="1015"/>
    <x v="4"/>
    <s v="GBP"/>
    <n v="1426395600"/>
    <x v="527"/>
    <n v="1426914000"/>
    <d v="2015-03-21T05:00:00"/>
    <b v="0"/>
    <b v="0"/>
    <s v="theater/plays"/>
    <n v="84.969458128078813"/>
    <x v="3"/>
    <x v="3"/>
  </r>
  <r>
    <n v="980"/>
    <s v="Huff-Johnson"/>
    <s v="Universal fault-tolerant orchestration"/>
    <n v="195200"/>
    <n v="78630"/>
    <n v="40"/>
    <x v="0"/>
    <n v="742"/>
    <x v="1"/>
    <s v="USD"/>
    <n v="1446181200"/>
    <x v="865"/>
    <n v="1446616800"/>
    <d v="2015-11-04T06:00:00"/>
    <b v="1"/>
    <b v="0"/>
    <s v="publishing/nonfiction"/>
    <n v="105.97035040431267"/>
    <x v="5"/>
    <x v="9"/>
  </r>
  <r>
    <n v="981"/>
    <s v="Diaz-Little"/>
    <s v="Grass-roots executive synergy"/>
    <n v="6700"/>
    <n v="11941"/>
    <n v="178"/>
    <x v="1"/>
    <n v="323"/>
    <x v="1"/>
    <s v="USD"/>
    <n v="1514181600"/>
    <x v="866"/>
    <n v="1517032800"/>
    <d v="2018-01-27T06:00:00"/>
    <b v="0"/>
    <b v="0"/>
    <s v="technology/web"/>
    <n v="36.969040247678016"/>
    <x v="2"/>
    <x v="2"/>
  </r>
  <r>
    <n v="982"/>
    <s v="Freeman-French"/>
    <s v="Multi-layered optimal application"/>
    <n v="7200"/>
    <n v="6115"/>
    <n v="85"/>
    <x v="0"/>
    <n v="75"/>
    <x v="1"/>
    <s v="USD"/>
    <n v="1311051600"/>
    <x v="867"/>
    <n v="1311224400"/>
    <d v="2011-07-21T05:00:00"/>
    <b v="0"/>
    <b v="1"/>
    <s v="film &amp; video/documentary"/>
    <n v="81.533333333333331"/>
    <x v="4"/>
    <x v="4"/>
  </r>
  <r>
    <n v="983"/>
    <s v="Beck-Weber"/>
    <s v="Business-focused full-range core"/>
    <n v="129100"/>
    <n v="188404"/>
    <n v="146"/>
    <x v="1"/>
    <n v="2326"/>
    <x v="1"/>
    <s v="USD"/>
    <n v="1564894800"/>
    <x v="868"/>
    <n v="1566190800"/>
    <d v="2019-08-19T05:00:00"/>
    <b v="0"/>
    <b v="0"/>
    <s v="film &amp; video/documentary"/>
    <n v="80.999140154772135"/>
    <x v="4"/>
    <x v="4"/>
  </r>
  <r>
    <n v="984"/>
    <s v="Lewis-Jacobson"/>
    <s v="Exclusive system-worthy Graphic Interface"/>
    <n v="6500"/>
    <n v="9910"/>
    <n v="152"/>
    <x v="1"/>
    <n v="381"/>
    <x v="1"/>
    <s v="USD"/>
    <n v="1567918800"/>
    <x v="105"/>
    <n v="1570165200"/>
    <d v="2019-10-04T05:00:00"/>
    <b v="0"/>
    <b v="0"/>
    <s v="theater/plays"/>
    <n v="26.010498687664043"/>
    <x v="3"/>
    <x v="3"/>
  </r>
  <r>
    <n v="985"/>
    <s v="Logan-Curtis"/>
    <s v="Enhanced optimal ability"/>
    <n v="170600"/>
    <n v="114523"/>
    <n v="67"/>
    <x v="0"/>
    <n v="4405"/>
    <x v="1"/>
    <s v="USD"/>
    <n v="1386309600"/>
    <x v="481"/>
    <n v="1388556000"/>
    <d v="2014-01-01T06:00:00"/>
    <b v="0"/>
    <b v="1"/>
    <s v="music/rock"/>
    <n v="25.998410896708286"/>
    <x v="1"/>
    <x v="1"/>
  </r>
  <r>
    <n v="986"/>
    <s v="Chan, Washington and Callahan"/>
    <s v="Optional zero administration neural-net"/>
    <n v="7800"/>
    <n v="3144"/>
    <n v="40"/>
    <x v="0"/>
    <n v="92"/>
    <x v="1"/>
    <s v="USD"/>
    <n v="1301979600"/>
    <x v="253"/>
    <n v="1303189200"/>
    <d v="2011-04-19T05:00:00"/>
    <b v="0"/>
    <b v="0"/>
    <s v="music/rock"/>
    <n v="34.173913043478258"/>
    <x v="1"/>
    <x v="1"/>
  </r>
  <r>
    <n v="987"/>
    <s v="Wilson Group"/>
    <s v="Ameliorated foreground focus group"/>
    <n v="6200"/>
    <n v="13441"/>
    <n v="217"/>
    <x v="1"/>
    <n v="480"/>
    <x v="1"/>
    <s v="USD"/>
    <n v="1493269200"/>
    <x v="869"/>
    <n v="1494478800"/>
    <d v="2017-05-11T05:00:00"/>
    <b v="0"/>
    <b v="0"/>
    <s v="film &amp; video/documentary"/>
    <n v="28.002083333333335"/>
    <x v="4"/>
    <x v="4"/>
  </r>
  <r>
    <n v="988"/>
    <s v="Gardner, Ryan and Gutierrez"/>
    <s v="Triple-buffered multi-tasking matrices"/>
    <n v="9400"/>
    <n v="4899"/>
    <n v="52"/>
    <x v="0"/>
    <n v="64"/>
    <x v="1"/>
    <s v="USD"/>
    <n v="1478930400"/>
    <x v="864"/>
    <n v="1480744800"/>
    <d v="2016-12-03T06:00:00"/>
    <b v="0"/>
    <b v="0"/>
    <s v="publishing/radio &amp; podcasts"/>
    <n v="76.546875"/>
    <x v="5"/>
    <x v="15"/>
  </r>
  <r>
    <n v="989"/>
    <s v="Hernandez Inc"/>
    <s v="Versatile dedicated migration"/>
    <n v="2400"/>
    <n v="11990"/>
    <n v="500"/>
    <x v="1"/>
    <n v="226"/>
    <x v="1"/>
    <s v="USD"/>
    <n v="1555390800"/>
    <x v="843"/>
    <n v="1555822800"/>
    <d v="2019-04-21T05:00:00"/>
    <b v="0"/>
    <b v="0"/>
    <s v="publishing/translations"/>
    <n v="53.053097345132741"/>
    <x v="5"/>
    <x v="18"/>
  </r>
  <r>
    <n v="990"/>
    <s v="Ortiz-Roberts"/>
    <s v="Devolved foreground customer loyalty"/>
    <n v="7800"/>
    <n v="6839"/>
    <n v="88"/>
    <x v="0"/>
    <n v="64"/>
    <x v="1"/>
    <s v="USD"/>
    <n v="1456984800"/>
    <x v="289"/>
    <n v="1458882000"/>
    <d v="2016-03-25T05:00:00"/>
    <b v="0"/>
    <b v="1"/>
    <s v="film &amp; video/drama"/>
    <n v="106.859375"/>
    <x v="4"/>
    <x v="6"/>
  </r>
  <r>
    <n v="991"/>
    <s v="Ramirez LLC"/>
    <s v="Reduced reciprocal focus group"/>
    <n v="9800"/>
    <n v="11091"/>
    <n v="113"/>
    <x v="1"/>
    <n v="241"/>
    <x v="1"/>
    <s v="USD"/>
    <n v="1411621200"/>
    <x v="870"/>
    <n v="1411966800"/>
    <d v="2014-09-29T05:00:00"/>
    <b v="0"/>
    <b v="1"/>
    <s v="music/rock"/>
    <n v="46.020746887966808"/>
    <x v="1"/>
    <x v="1"/>
  </r>
  <r>
    <n v="992"/>
    <s v="Morrow Inc"/>
    <s v="Networked global migration"/>
    <n v="3100"/>
    <n v="13223"/>
    <n v="427"/>
    <x v="1"/>
    <n v="132"/>
    <x v="1"/>
    <s v="USD"/>
    <n v="1525669200"/>
    <x v="871"/>
    <n v="1526878800"/>
    <d v="2018-05-21T05:00:00"/>
    <b v="0"/>
    <b v="1"/>
    <s v="film &amp; video/drama"/>
    <n v="100.17424242424242"/>
    <x v="4"/>
    <x v="6"/>
  </r>
  <r>
    <n v="993"/>
    <s v="Erickson-Rogers"/>
    <s v="De-engineered even-keeled definition"/>
    <n v="9800"/>
    <n v="7608"/>
    <n v="78"/>
    <x v="3"/>
    <n v="75"/>
    <x v="6"/>
    <s v="EUR"/>
    <n v="1450936800"/>
    <x v="872"/>
    <n v="1452405600"/>
    <d v="2016-01-10T06:00:00"/>
    <b v="0"/>
    <b v="1"/>
    <s v="photography/photography books"/>
    <n v="101.44"/>
    <x v="7"/>
    <x v="14"/>
  </r>
  <r>
    <n v="994"/>
    <s v="Leach, Rich and Price"/>
    <s v="Implemented bi-directional flexibility"/>
    <n v="141100"/>
    <n v="74073"/>
    <n v="52"/>
    <x v="0"/>
    <n v="842"/>
    <x v="1"/>
    <s v="USD"/>
    <n v="1413522000"/>
    <x v="873"/>
    <n v="1414040400"/>
    <d v="2014-10-23T05:00:00"/>
    <b v="0"/>
    <b v="1"/>
    <s v="publishing/translations"/>
    <n v="87.972684085510693"/>
    <x v="5"/>
    <x v="18"/>
  </r>
  <r>
    <n v="995"/>
    <s v="Manning-Hamilton"/>
    <s v="Vision-oriented scalable definition"/>
    <n v="97300"/>
    <n v="153216"/>
    <n v="157"/>
    <x v="1"/>
    <n v="2043"/>
    <x v="1"/>
    <s v="USD"/>
    <n v="1541307600"/>
    <x v="874"/>
    <n v="1543816800"/>
    <d v="2018-12-03T06:00:00"/>
    <b v="0"/>
    <b v="1"/>
    <s v="food/food trucks"/>
    <n v="74.995594713656388"/>
    <x v="0"/>
    <x v="0"/>
  </r>
  <r>
    <n v="996"/>
    <s v="Butler LLC"/>
    <s v="Future-proofed upward-trending migration"/>
    <n v="6600"/>
    <n v="4814"/>
    <n v="73"/>
    <x v="0"/>
    <n v="112"/>
    <x v="1"/>
    <s v="USD"/>
    <n v="1357106400"/>
    <x v="875"/>
    <n v="1359698400"/>
    <d v="2013-02-01T06:00:00"/>
    <b v="0"/>
    <b v="0"/>
    <s v="theater/plays"/>
    <n v="42.982142857142854"/>
    <x v="3"/>
    <x v="3"/>
  </r>
  <r>
    <n v="997"/>
    <s v="Ball LLC"/>
    <s v="Right-sized full-range throughput"/>
    <n v="7600"/>
    <n v="4603"/>
    <n v="61"/>
    <x v="3"/>
    <n v="139"/>
    <x v="6"/>
    <s v="EUR"/>
    <n v="1390197600"/>
    <x v="876"/>
    <n v="1390629600"/>
    <d v="2014-01-25T06:00:00"/>
    <b v="0"/>
    <b v="0"/>
    <s v="theater/plays"/>
    <n v="33.115107913669064"/>
    <x v="3"/>
    <x v="3"/>
  </r>
  <r>
    <n v="998"/>
    <s v="Taylor, Santiago and Flores"/>
    <s v="Polarized composite customer loyalty"/>
    <n v="66600"/>
    <n v="37823"/>
    <n v="57"/>
    <x v="0"/>
    <n v="374"/>
    <x v="1"/>
    <s v="USD"/>
    <n v="1265868000"/>
    <x v="877"/>
    <n v="1267077600"/>
    <d v="2010-02-25T06:00:00"/>
    <b v="0"/>
    <b v="1"/>
    <s v="music/indie rock"/>
    <n v="101.13101604278074"/>
    <x v="1"/>
    <x v="7"/>
  </r>
  <r>
    <n v="999"/>
    <s v="Hernandez, Norton and Kelley"/>
    <s v="Expanded eco-centric policy"/>
    <n v="111100"/>
    <n v="62819"/>
    <n v="57"/>
    <x v="3"/>
    <n v="1122"/>
    <x v="1"/>
    <s v="USD"/>
    <n v="1467176400"/>
    <x v="878"/>
    <n v="1467781200"/>
    <d v="2016-07-06T05:00:00"/>
    <b v="0"/>
    <b v="0"/>
    <s v="food/food trucks"/>
    <n v="55.98841354723708"/>
    <x v="0"/>
    <x v="0"/>
  </r>
  <r>
    <m/>
    <m/>
    <m/>
    <m/>
    <m/>
    <m/>
    <x v="4"/>
    <m/>
    <x v="7"/>
    <m/>
    <m/>
    <x v="879"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6874D8-FBC3-4DD3-AA15-E2701FFDEDE3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2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455824-9697-4E5B-9CFE-24A160ACB0E0}" name="PivotTable2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30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78977C-637C-496E-B696-CADB04197B7F}" name="PivotTable8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:E19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h="1" x="879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1">
    <pageField fld="18" hier="-1"/>
  </pageFields>
  <dataFields count="1">
    <dataField name="Count of outcome" fld="6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28D2EDA-D43F-4D2F-97E7-FF96DD325D48}" name="Table4" displayName="Table4" ref="U1:U2" insertRow="1" totalsRowShown="0" headerRowDxfId="30">
  <autoFilter ref="U1:U2" xr:uid="{A28D2EDA-D43F-4D2F-97E7-FF96DD325D48}"/>
  <tableColumns count="1">
    <tableColumn id="1" xr3:uid="{8D935A5C-7388-4C47-AA8E-D0AC07C2B2D7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050072-EE84-4F92-AF93-D77590C69F8C}" name="Table1" displayName="Table1" ref="A1:H13" totalsRowShown="0">
  <autoFilter ref="A1:H13" xr:uid="{B9050072-EE84-4F92-AF93-D77590C69F8C}"/>
  <tableColumns count="8">
    <tableColumn id="1" xr3:uid="{01F02362-E23F-4067-BB64-D1654EA036D0}" name="Goal"/>
    <tableColumn id="2" xr3:uid="{6EE40485-700F-4AEF-8359-12EFD7276924}" name="Number Successful" dataDxfId="37">
      <calculatedColumnFormula>COUNTIFS(Crowdfunding!G2:G1001,"successful",Crowdfunding!D2:D1001,"&lt;1000")</calculatedColumnFormula>
    </tableColumn>
    <tableColumn id="3" xr3:uid="{D99544C9-C4E5-498D-A528-55D736C332F8}" name="Number Failed" dataDxfId="36">
      <calculatedColumnFormula>COUNTIFS(Crowdfunding!G2:G1001,"failed",Crowdfunding!D2:D1001,"&lt;1000")</calculatedColumnFormula>
    </tableColumn>
    <tableColumn id="4" xr3:uid="{B1C6ADC4-56BB-4A80-8B3E-86D40EBAF01A}" name="Number Canceled" dataDxfId="35">
      <calculatedColumnFormula>COUNTIFS(Crowdfunding!G2:G1001,"canceled",Crowdfunding!D2:D1001,"&lt;1000")</calculatedColumnFormula>
    </tableColumn>
    <tableColumn id="5" xr3:uid="{5ED3B695-6A54-4AE8-ACD3-1D01FEDCA790}" name="Total projects" dataDxfId="34">
      <calculatedColumnFormula>Table1[[#This Row],[Number Successful]]+Table1[[#This Row],[Number Failed]]+Table1[[#This Row],[Number Canceled]]</calculatedColumnFormula>
    </tableColumn>
    <tableColumn id="6" xr3:uid="{C37358B0-3936-4DC8-A425-6689E5E3FBE1}" name="Percentage Successful" dataDxfId="33">
      <calculatedColumnFormula>Table1[[#This Row],[Number Successful]]/Table1[[#This Row],[Total projects]]</calculatedColumnFormula>
    </tableColumn>
    <tableColumn id="7" xr3:uid="{B512078C-1819-400F-B4C2-1EC33780322D}" name="Percentage Failed" dataDxfId="32">
      <calculatedColumnFormula>Table1[[#This Row],[Number Failed]]/Table1[[#This Row],[Total projects]]</calculatedColumnFormula>
    </tableColumn>
    <tableColumn id="8" xr3:uid="{3C6CFBBF-A378-4A81-AB4D-2B24CA371385}" name="Percentage Canceled" dataDxfId="31">
      <calculatedColumnFormula>Table1[[#This Row],[Number Canceled]]/Table1[[#This Row],[Total projects]]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6C11F4-3DB8-4BFA-84C9-B8A8CD29646B}" name="Table3" displayName="Table3" ref="A1:D1002" totalsRowCount="1" headerRowDxfId="24" dataDxfId="29">
  <autoFilter ref="A1:D1001" xr:uid="{8E6C11F4-3DB8-4BFA-84C9-B8A8CD29646B}">
    <filterColumn colId="0">
      <filters>
        <filter val="successful"/>
      </filters>
    </filterColumn>
  </autoFilter>
  <sortState xmlns:xlrd2="http://schemas.microsoft.com/office/spreadsheetml/2017/richdata2" ref="A3:D997">
    <sortCondition sortBy="cellColor" ref="A3:A1001"/>
  </sortState>
  <tableColumns count="4">
    <tableColumn id="1" xr3:uid="{3AE77F6A-146C-4260-ACBF-D58015D199E8}" name="outcome" totalsRowLabel="Total" dataDxfId="28" totalsRowDxfId="23"/>
    <tableColumn id="2" xr3:uid="{1AAA9211-8DC8-415B-A192-4742FFBC88F8}" name="backers count" dataDxfId="27" totalsRowDxfId="22"/>
    <tableColumn id="7" xr3:uid="{AA5079C3-256E-49BD-91F7-725C2DC973F9}" name="outcome2" dataDxfId="26" totalsRowDxfId="21"/>
    <tableColumn id="8" xr3:uid="{FD36ABDD-72B9-449F-AA5F-605E14CE2CDA}" name="backers count2" totalsRowFunction="sum" dataDxfId="25" totalsRow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1001"/>
  <sheetViews>
    <sheetView tabSelected="1" topLeftCell="B1" zoomScale="110" zoomScaleNormal="110" workbookViewId="0">
      <selection activeCell="G2" sqref="G2:H1001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49.125" style="3" customWidth="1"/>
    <col min="6" max="6" width="14.5" style="9" bestFit="1" customWidth="1"/>
    <col min="8" max="8" width="13" bestFit="1" customWidth="1"/>
    <col min="11" max="11" width="11.125" bestFit="1" customWidth="1"/>
    <col min="12" max="12" width="22.25" bestFit="1" customWidth="1"/>
    <col min="13" max="13" width="11.125" bestFit="1" customWidth="1"/>
    <col min="14" max="14" width="21" bestFit="1" customWidth="1"/>
    <col min="17" max="17" width="28" bestFit="1" customWidth="1"/>
    <col min="18" max="18" width="17.125" bestFit="1" customWidth="1"/>
    <col min="19" max="19" width="14.875" bestFit="1" customWidth="1"/>
    <col min="20" max="20" width="16.375" bestFit="1" customWidth="1"/>
  </cols>
  <sheetData>
    <row r="1" spans="1:21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8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2092</v>
      </c>
      <c r="M1" s="1" t="s">
        <v>9</v>
      </c>
      <c r="N1" s="1" t="s">
        <v>2093</v>
      </c>
      <c r="O1" s="1" t="s">
        <v>10</v>
      </c>
      <c r="P1" s="1" t="s">
        <v>11</v>
      </c>
      <c r="Q1" s="1" t="s">
        <v>2028</v>
      </c>
      <c r="R1" s="1" t="s">
        <v>2030</v>
      </c>
      <c r="S1" s="1" t="s">
        <v>2031</v>
      </c>
      <c r="T1" s="1" t="s">
        <v>2032</v>
      </c>
      <c r="U1" s="1" t="s">
        <v>2106</v>
      </c>
    </row>
    <row r="2" spans="1:21" ht="19.5" x14ac:dyDescent="0.4">
      <c r="A2">
        <v>0</v>
      </c>
      <c r="B2" t="s">
        <v>12</v>
      </c>
      <c r="C2" s="3" t="s">
        <v>13</v>
      </c>
      <c r="D2">
        <v>100</v>
      </c>
      <c r="E2">
        <v>0</v>
      </c>
      <c r="F2" s="9">
        <f>ROUND((E2/D2)*100,0)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 s="11">
        <f>(((K2/60)/60)/24)+DATE(1970,1,1)</f>
        <v>42336.25</v>
      </c>
      <c r="M2">
        <v>1450159200</v>
      </c>
      <c r="N2" s="11">
        <f>(((M2/60)/60)/24)+DATE(1970,1,1)</f>
        <v>42353.25</v>
      </c>
      <c r="O2" t="b">
        <v>0</v>
      </c>
      <c r="P2" t="b">
        <v>0</v>
      </c>
      <c r="Q2" t="s">
        <v>17</v>
      </c>
      <c r="R2" s="5">
        <f>E2</f>
        <v>0</v>
      </c>
      <c r="S2" t="str">
        <f>LEFT(Q2, FIND("/food trucks", Q2) - 1)</f>
        <v>food</v>
      </c>
      <c r="T2" t="str">
        <f>_xlfn.TEXTAFTER(Q2,"/")</f>
        <v>food trucks</v>
      </c>
    </row>
    <row r="3" spans="1:21" ht="19.5" x14ac:dyDescent="0.4">
      <c r="A3">
        <v>1</v>
      </c>
      <c r="B3" t="s">
        <v>18</v>
      </c>
      <c r="C3" s="3" t="s">
        <v>19</v>
      </c>
      <c r="D3">
        <v>1400</v>
      </c>
      <c r="E3">
        <v>14560</v>
      </c>
      <c r="F3" s="9">
        <f t="shared" ref="F3:F66" si="0">ROUND((E3/D3)*100,0)</f>
        <v>1040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 s="11">
        <f t="shared" ref="L3:L66" si="1">(((K3/60)/60)/24)+DATE(1970,1,1)</f>
        <v>41870.208333333336</v>
      </c>
      <c r="M3">
        <v>1408597200</v>
      </c>
      <c r="N3" s="11">
        <f t="shared" ref="N3:N66" si="2">(((M3/60)/60)/24)+DATE(1970,1,1)</f>
        <v>41872.208333333336</v>
      </c>
      <c r="O3" t="b">
        <v>0</v>
      </c>
      <c r="P3" t="b">
        <v>1</v>
      </c>
      <c r="Q3" t="s">
        <v>23</v>
      </c>
      <c r="R3" s="5">
        <f>E3/H3</f>
        <v>92.151898734177209</v>
      </c>
      <c r="S3" t="str">
        <f>_xlfn.TEXTBEFORE(Q3,"/")</f>
        <v>music</v>
      </c>
      <c r="T3" t="str">
        <f t="shared" ref="T3:T66" si="3">_xlfn.TEXTAFTER(Q3,"/")</f>
        <v>rock</v>
      </c>
    </row>
    <row r="4" spans="1:21" ht="19.5" x14ac:dyDescent="0.4">
      <c r="A4">
        <v>2</v>
      </c>
      <c r="B4" t="s">
        <v>24</v>
      </c>
      <c r="C4" s="3" t="s">
        <v>25</v>
      </c>
      <c r="D4">
        <v>108400</v>
      </c>
      <c r="E4">
        <v>142523</v>
      </c>
      <c r="F4" s="9">
        <f t="shared" si="0"/>
        <v>131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 s="11">
        <f t="shared" si="1"/>
        <v>41595.25</v>
      </c>
      <c r="M4">
        <v>1384840800</v>
      </c>
      <c r="N4" s="11">
        <f t="shared" si="2"/>
        <v>41597.25</v>
      </c>
      <c r="O4" t="b">
        <v>0</v>
      </c>
      <c r="P4" t="b">
        <v>0</v>
      </c>
      <c r="Q4" t="s">
        <v>28</v>
      </c>
      <c r="R4" s="5">
        <f>E4/H4</f>
        <v>100.01614035087719</v>
      </c>
      <c r="S4" t="str">
        <f t="shared" ref="S4:S67" si="4">_xlfn.TEXTBEFORE(Q4,"/")</f>
        <v>technology</v>
      </c>
      <c r="T4" t="str">
        <f t="shared" si="3"/>
        <v>web</v>
      </c>
    </row>
    <row r="5" spans="1:21" ht="19.5" x14ac:dyDescent="0.4">
      <c r="A5">
        <v>3</v>
      </c>
      <c r="B5" t="s">
        <v>29</v>
      </c>
      <c r="C5" s="3" t="s">
        <v>30</v>
      </c>
      <c r="D5">
        <v>4200</v>
      </c>
      <c r="E5">
        <v>2477</v>
      </c>
      <c r="F5" s="9">
        <f>ROUND((E5/D5)*100,0)</f>
        <v>59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 s="11">
        <f t="shared" si="1"/>
        <v>43688.208333333328</v>
      </c>
      <c r="M5">
        <v>1568955600</v>
      </c>
      <c r="N5" s="11">
        <f t="shared" si="2"/>
        <v>43728.208333333328</v>
      </c>
      <c r="O5" t="b">
        <v>0</v>
      </c>
      <c r="P5" t="b">
        <v>0</v>
      </c>
      <c r="Q5" t="s">
        <v>23</v>
      </c>
      <c r="R5" s="5">
        <f>E5/H5</f>
        <v>103.20833333333333</v>
      </c>
      <c r="S5" t="str">
        <f t="shared" si="4"/>
        <v>music</v>
      </c>
      <c r="T5" t="str">
        <f t="shared" si="3"/>
        <v>rock</v>
      </c>
    </row>
    <row r="6" spans="1:21" ht="19.5" x14ac:dyDescent="0.4">
      <c r="A6">
        <v>4</v>
      </c>
      <c r="B6" t="s">
        <v>31</v>
      </c>
      <c r="C6" s="3" t="s">
        <v>32</v>
      </c>
      <c r="D6">
        <v>7600</v>
      </c>
      <c r="E6">
        <v>5265</v>
      </c>
      <c r="F6" s="9">
        <f t="shared" si="0"/>
        <v>69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 s="11">
        <f t="shared" si="1"/>
        <v>43485.25</v>
      </c>
      <c r="M6">
        <v>1548309600</v>
      </c>
      <c r="N6" s="11">
        <f t="shared" si="2"/>
        <v>43489.25</v>
      </c>
      <c r="O6" t="b">
        <v>0</v>
      </c>
      <c r="P6" t="b">
        <v>0</v>
      </c>
      <c r="Q6" t="s">
        <v>33</v>
      </c>
      <c r="R6" s="5">
        <f>E6/H6</f>
        <v>99.339622641509436</v>
      </c>
      <c r="S6" t="str">
        <f t="shared" si="4"/>
        <v>theater</v>
      </c>
      <c r="T6" t="str">
        <f t="shared" si="3"/>
        <v>plays</v>
      </c>
    </row>
    <row r="7" spans="1:21" ht="19.5" x14ac:dyDescent="0.4">
      <c r="A7">
        <v>5</v>
      </c>
      <c r="B7" t="s">
        <v>34</v>
      </c>
      <c r="C7" s="3" t="s">
        <v>35</v>
      </c>
      <c r="D7">
        <v>7600</v>
      </c>
      <c r="E7">
        <v>13195</v>
      </c>
      <c r="F7" s="9">
        <f t="shared" si="0"/>
        <v>174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 s="11">
        <f t="shared" si="1"/>
        <v>41149.208333333336</v>
      </c>
      <c r="M7">
        <v>1347080400</v>
      </c>
      <c r="N7" s="11">
        <f t="shared" si="2"/>
        <v>41160.208333333336</v>
      </c>
      <c r="O7" t="b">
        <v>0</v>
      </c>
      <c r="P7" t="b">
        <v>0</v>
      </c>
      <c r="Q7" t="s">
        <v>33</v>
      </c>
      <c r="R7" s="5">
        <f>E7/H7</f>
        <v>75.833333333333329</v>
      </c>
      <c r="S7" t="str">
        <f t="shared" si="4"/>
        <v>theater</v>
      </c>
      <c r="T7" t="str">
        <f t="shared" si="3"/>
        <v>plays</v>
      </c>
    </row>
    <row r="8" spans="1:21" ht="19.5" x14ac:dyDescent="0.4">
      <c r="A8">
        <v>6</v>
      </c>
      <c r="B8" t="s">
        <v>38</v>
      </c>
      <c r="C8" s="3" t="s">
        <v>39</v>
      </c>
      <c r="D8">
        <v>5200</v>
      </c>
      <c r="E8">
        <v>1090</v>
      </c>
      <c r="F8" s="9">
        <f t="shared" si="0"/>
        <v>21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 s="11">
        <f t="shared" si="1"/>
        <v>42991.208333333328</v>
      </c>
      <c r="M8">
        <v>1505365200</v>
      </c>
      <c r="N8" s="11">
        <f t="shared" si="2"/>
        <v>42992.208333333328</v>
      </c>
      <c r="O8" t="b">
        <v>0</v>
      </c>
      <c r="P8" t="b">
        <v>0</v>
      </c>
      <c r="Q8" t="s">
        <v>42</v>
      </c>
      <c r="R8" s="5">
        <f>E8/H8</f>
        <v>60.555555555555557</v>
      </c>
      <c r="S8" t="str">
        <f t="shared" si="4"/>
        <v>film &amp; video</v>
      </c>
      <c r="T8" t="str">
        <f t="shared" si="3"/>
        <v>documentary</v>
      </c>
    </row>
    <row r="9" spans="1:21" ht="19.5" x14ac:dyDescent="0.4">
      <c r="A9">
        <v>7</v>
      </c>
      <c r="B9" t="s">
        <v>43</v>
      </c>
      <c r="C9" s="3" t="s">
        <v>44</v>
      </c>
      <c r="D9">
        <v>4500</v>
      </c>
      <c r="E9">
        <v>14741</v>
      </c>
      <c r="F9" s="9">
        <f t="shared" si="0"/>
        <v>328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 s="11">
        <f t="shared" si="1"/>
        <v>42229.208333333328</v>
      </c>
      <c r="M9">
        <v>1439614800</v>
      </c>
      <c r="N9" s="11">
        <f t="shared" si="2"/>
        <v>42231.208333333328</v>
      </c>
      <c r="O9" t="b">
        <v>0</v>
      </c>
      <c r="P9" t="b">
        <v>0</v>
      </c>
      <c r="Q9" t="s">
        <v>33</v>
      </c>
      <c r="R9" s="5">
        <f>E9/H9</f>
        <v>64.93832599118943</v>
      </c>
      <c r="S9" t="str">
        <f t="shared" si="4"/>
        <v>theater</v>
      </c>
      <c r="T9" t="str">
        <f t="shared" si="3"/>
        <v>plays</v>
      </c>
    </row>
    <row r="10" spans="1:21" ht="19.5" x14ac:dyDescent="0.4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9">
        <f t="shared" si="0"/>
        <v>20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 s="11">
        <f t="shared" si="1"/>
        <v>40399.208333333336</v>
      </c>
      <c r="M10">
        <v>1281502800</v>
      </c>
      <c r="N10" s="11">
        <f t="shared" si="2"/>
        <v>40401.208333333336</v>
      </c>
      <c r="O10" t="b">
        <v>0</v>
      </c>
      <c r="P10" t="b">
        <v>0</v>
      </c>
      <c r="Q10" t="s">
        <v>33</v>
      </c>
      <c r="R10" s="5">
        <f>E10/H10</f>
        <v>30.997175141242938</v>
      </c>
      <c r="S10" t="str">
        <f t="shared" si="4"/>
        <v>theater</v>
      </c>
      <c r="T10" t="str">
        <f t="shared" si="3"/>
        <v>plays</v>
      </c>
    </row>
    <row r="11" spans="1:21" ht="19.5" x14ac:dyDescent="0.4">
      <c r="A11">
        <v>9</v>
      </c>
      <c r="B11" t="s">
        <v>48</v>
      </c>
      <c r="C11" s="3" t="s">
        <v>49</v>
      </c>
      <c r="D11">
        <v>6200</v>
      </c>
      <c r="E11">
        <v>3208</v>
      </c>
      <c r="F11" s="9">
        <f t="shared" si="0"/>
        <v>52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 s="11">
        <f t="shared" si="1"/>
        <v>41536.208333333336</v>
      </c>
      <c r="M11">
        <v>1383804000</v>
      </c>
      <c r="N11" s="11">
        <f t="shared" si="2"/>
        <v>41585.25</v>
      </c>
      <c r="O11" t="b">
        <v>0</v>
      </c>
      <c r="P11" t="b">
        <v>0</v>
      </c>
      <c r="Q11" t="s">
        <v>50</v>
      </c>
      <c r="R11" s="5">
        <f>E11/H11</f>
        <v>72.909090909090907</v>
      </c>
      <c r="S11" t="str">
        <f t="shared" si="4"/>
        <v>music</v>
      </c>
      <c r="T11" t="str">
        <f t="shared" si="3"/>
        <v>electric music</v>
      </c>
    </row>
    <row r="12" spans="1:21" ht="19.5" x14ac:dyDescent="0.4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9">
        <f t="shared" si="0"/>
        <v>266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 s="11">
        <f t="shared" si="1"/>
        <v>40404.208333333336</v>
      </c>
      <c r="M12">
        <v>1285909200</v>
      </c>
      <c r="N12" s="11">
        <f t="shared" si="2"/>
        <v>40452.208333333336</v>
      </c>
      <c r="O12" t="b">
        <v>0</v>
      </c>
      <c r="P12" t="b">
        <v>0</v>
      </c>
      <c r="Q12" t="s">
        <v>53</v>
      </c>
      <c r="R12" s="5">
        <f>E12/H12</f>
        <v>62.9</v>
      </c>
      <c r="S12" t="str">
        <f t="shared" si="4"/>
        <v>film &amp; video</v>
      </c>
      <c r="T12" t="str">
        <f t="shared" si="3"/>
        <v>drama</v>
      </c>
    </row>
    <row r="13" spans="1:21" ht="19.5" x14ac:dyDescent="0.4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9">
        <f t="shared" si="0"/>
        <v>48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 s="11">
        <f t="shared" si="1"/>
        <v>40442.208333333336</v>
      </c>
      <c r="M13">
        <v>1285563600</v>
      </c>
      <c r="N13" s="11">
        <f t="shared" si="2"/>
        <v>40448.208333333336</v>
      </c>
      <c r="O13" t="b">
        <v>0</v>
      </c>
      <c r="P13" t="b">
        <v>1</v>
      </c>
      <c r="Q13" t="s">
        <v>33</v>
      </c>
      <c r="R13" s="5">
        <f>E13/H13</f>
        <v>112.22222222222223</v>
      </c>
      <c r="S13" t="str">
        <f t="shared" si="4"/>
        <v>theater</v>
      </c>
      <c r="T13" t="str">
        <f t="shared" si="3"/>
        <v>plays</v>
      </c>
    </row>
    <row r="14" spans="1:21" ht="19.5" x14ac:dyDescent="0.4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9">
        <f t="shared" si="0"/>
        <v>89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 s="11">
        <f t="shared" si="1"/>
        <v>43760.208333333328</v>
      </c>
      <c r="M14">
        <v>1572411600</v>
      </c>
      <c r="N14" s="11">
        <f t="shared" si="2"/>
        <v>43768.208333333328</v>
      </c>
      <c r="O14" t="b">
        <v>0</v>
      </c>
      <c r="P14" t="b">
        <v>0</v>
      </c>
      <c r="Q14" t="s">
        <v>53</v>
      </c>
      <c r="R14" s="5">
        <f>E14/H14</f>
        <v>102.34545454545454</v>
      </c>
      <c r="S14" t="str">
        <f t="shared" si="4"/>
        <v>film &amp; video</v>
      </c>
      <c r="T14" t="str">
        <f t="shared" si="3"/>
        <v>drama</v>
      </c>
    </row>
    <row r="15" spans="1:21" ht="19.5" x14ac:dyDescent="0.4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9">
        <f t="shared" si="0"/>
        <v>245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 s="11">
        <f t="shared" si="1"/>
        <v>42532.208333333328</v>
      </c>
      <c r="M15">
        <v>1466658000</v>
      </c>
      <c r="N15" s="11">
        <f t="shared" si="2"/>
        <v>42544.208333333328</v>
      </c>
      <c r="O15" t="b">
        <v>0</v>
      </c>
      <c r="P15" t="b">
        <v>0</v>
      </c>
      <c r="Q15" t="s">
        <v>60</v>
      </c>
      <c r="R15" s="5">
        <f>E15/H15</f>
        <v>105.05102040816327</v>
      </c>
      <c r="S15" t="str">
        <f t="shared" si="4"/>
        <v>music</v>
      </c>
      <c r="T15" t="str">
        <f t="shared" si="3"/>
        <v>indie rock</v>
      </c>
    </row>
    <row r="16" spans="1:21" ht="19.5" x14ac:dyDescent="0.4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9">
        <f t="shared" si="0"/>
        <v>67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 s="11">
        <f t="shared" si="1"/>
        <v>40974.25</v>
      </c>
      <c r="M16">
        <v>1333342800</v>
      </c>
      <c r="N16" s="11">
        <f t="shared" si="2"/>
        <v>41001.208333333336</v>
      </c>
      <c r="O16" t="b">
        <v>0</v>
      </c>
      <c r="P16" t="b">
        <v>0</v>
      </c>
      <c r="Q16" t="s">
        <v>60</v>
      </c>
      <c r="R16" s="5">
        <f>E16/H16</f>
        <v>94.144999999999996</v>
      </c>
      <c r="S16" t="str">
        <f t="shared" si="4"/>
        <v>music</v>
      </c>
      <c r="T16" t="str">
        <f t="shared" si="3"/>
        <v>indie rock</v>
      </c>
    </row>
    <row r="17" spans="1:20" ht="19.5" x14ac:dyDescent="0.4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9">
        <f t="shared" si="0"/>
        <v>47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 s="11">
        <f t="shared" si="1"/>
        <v>43809.25</v>
      </c>
      <c r="M17">
        <v>1576303200</v>
      </c>
      <c r="N17" s="11">
        <f t="shared" si="2"/>
        <v>43813.25</v>
      </c>
      <c r="O17" t="b">
        <v>0</v>
      </c>
      <c r="P17" t="b">
        <v>0</v>
      </c>
      <c r="Q17" t="s">
        <v>65</v>
      </c>
      <c r="R17" s="5">
        <f>E17/H17</f>
        <v>84.986725663716811</v>
      </c>
      <c r="S17" t="str">
        <f t="shared" si="4"/>
        <v>technology</v>
      </c>
      <c r="T17" t="str">
        <f t="shared" si="3"/>
        <v>wearables</v>
      </c>
    </row>
    <row r="18" spans="1:20" ht="19.5" x14ac:dyDescent="0.4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9">
        <f t="shared" si="0"/>
        <v>649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 s="11">
        <f t="shared" si="1"/>
        <v>41661.25</v>
      </c>
      <c r="M18">
        <v>1392271200</v>
      </c>
      <c r="N18" s="11">
        <f t="shared" si="2"/>
        <v>41683.25</v>
      </c>
      <c r="O18" t="b">
        <v>0</v>
      </c>
      <c r="P18" t="b">
        <v>0</v>
      </c>
      <c r="Q18" t="s">
        <v>68</v>
      </c>
      <c r="R18" s="5">
        <f>E18/H18</f>
        <v>110.41</v>
      </c>
      <c r="S18" t="str">
        <f t="shared" si="4"/>
        <v>publishing</v>
      </c>
      <c r="T18" t="str">
        <f t="shared" si="3"/>
        <v>nonfiction</v>
      </c>
    </row>
    <row r="19" spans="1:20" ht="19.5" x14ac:dyDescent="0.4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9">
        <f t="shared" si="0"/>
        <v>159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 s="11">
        <f t="shared" si="1"/>
        <v>40555.25</v>
      </c>
      <c r="M19">
        <v>1294898400</v>
      </c>
      <c r="N19" s="11">
        <f t="shared" si="2"/>
        <v>40556.25</v>
      </c>
      <c r="O19" t="b">
        <v>0</v>
      </c>
      <c r="P19" t="b">
        <v>0</v>
      </c>
      <c r="Q19" t="s">
        <v>71</v>
      </c>
      <c r="R19" s="5">
        <f>E19/H19</f>
        <v>107.96236989591674</v>
      </c>
      <c r="S19" t="str">
        <f t="shared" si="4"/>
        <v>film &amp; video</v>
      </c>
      <c r="T19" t="str">
        <f t="shared" si="3"/>
        <v>animation</v>
      </c>
    </row>
    <row r="20" spans="1:20" ht="19.5" x14ac:dyDescent="0.4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9">
        <f t="shared" si="0"/>
        <v>67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 s="11">
        <f t="shared" si="1"/>
        <v>43351.208333333328</v>
      </c>
      <c r="M20">
        <v>1537074000</v>
      </c>
      <c r="N20" s="11">
        <f t="shared" si="2"/>
        <v>43359.208333333328</v>
      </c>
      <c r="O20" t="b">
        <v>0</v>
      </c>
      <c r="P20" t="b">
        <v>0</v>
      </c>
      <c r="Q20" t="s">
        <v>33</v>
      </c>
      <c r="R20" s="5">
        <f>E20/H20</f>
        <v>45.103703703703701</v>
      </c>
      <c r="S20" t="str">
        <f t="shared" si="4"/>
        <v>theater</v>
      </c>
      <c r="T20" t="str">
        <f t="shared" si="3"/>
        <v>plays</v>
      </c>
    </row>
    <row r="21" spans="1:20" ht="19.5" x14ac:dyDescent="0.4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9">
        <f t="shared" si="0"/>
        <v>49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 s="11">
        <f t="shared" si="1"/>
        <v>43528.25</v>
      </c>
      <c r="M21">
        <v>1553490000</v>
      </c>
      <c r="N21" s="11">
        <f t="shared" si="2"/>
        <v>43549.208333333328</v>
      </c>
      <c r="O21" t="b">
        <v>0</v>
      </c>
      <c r="P21" t="b">
        <v>1</v>
      </c>
      <c r="Q21" t="s">
        <v>33</v>
      </c>
      <c r="R21" s="5">
        <f>E21/H21</f>
        <v>45.001483679525222</v>
      </c>
      <c r="S21" t="str">
        <f t="shared" si="4"/>
        <v>theater</v>
      </c>
      <c r="T21" t="str">
        <f t="shared" si="3"/>
        <v>plays</v>
      </c>
    </row>
    <row r="22" spans="1:20" ht="19.5" x14ac:dyDescent="0.4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9">
        <f t="shared" si="0"/>
        <v>112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 s="11">
        <f t="shared" si="1"/>
        <v>41848.208333333336</v>
      </c>
      <c r="M22">
        <v>1406523600</v>
      </c>
      <c r="N22" s="11">
        <f t="shared" si="2"/>
        <v>41848.208333333336</v>
      </c>
      <c r="O22" t="b">
        <v>0</v>
      </c>
      <c r="P22" t="b">
        <v>0</v>
      </c>
      <c r="Q22" t="s">
        <v>53</v>
      </c>
      <c r="R22" s="5">
        <f>E22/H22</f>
        <v>105.97134670487107</v>
      </c>
      <c r="S22" t="str">
        <f t="shared" si="4"/>
        <v>film &amp; video</v>
      </c>
      <c r="T22" t="str">
        <f t="shared" si="3"/>
        <v>drama</v>
      </c>
    </row>
    <row r="23" spans="1:20" ht="19.5" x14ac:dyDescent="0.4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9">
        <f t="shared" si="0"/>
        <v>41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 s="11">
        <f t="shared" si="1"/>
        <v>40770.208333333336</v>
      </c>
      <c r="M23">
        <v>1316322000</v>
      </c>
      <c r="N23" s="11">
        <f t="shared" si="2"/>
        <v>40804.208333333336</v>
      </c>
      <c r="O23" t="b">
        <v>0</v>
      </c>
      <c r="P23" t="b">
        <v>0</v>
      </c>
      <c r="Q23" t="s">
        <v>33</v>
      </c>
      <c r="R23" s="5">
        <f>E23/H23</f>
        <v>69.055555555555557</v>
      </c>
      <c r="S23" t="str">
        <f t="shared" si="4"/>
        <v>theater</v>
      </c>
      <c r="T23" t="str">
        <f t="shared" si="3"/>
        <v>plays</v>
      </c>
    </row>
    <row r="24" spans="1:20" ht="19.5" x14ac:dyDescent="0.4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9">
        <f t="shared" si="0"/>
        <v>128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 s="11">
        <f t="shared" si="1"/>
        <v>43193.208333333328</v>
      </c>
      <c r="M24">
        <v>1524027600</v>
      </c>
      <c r="N24" s="11">
        <f t="shared" si="2"/>
        <v>43208.208333333328</v>
      </c>
      <c r="O24" t="b">
        <v>0</v>
      </c>
      <c r="P24" t="b">
        <v>0</v>
      </c>
      <c r="Q24" t="s">
        <v>33</v>
      </c>
      <c r="R24" s="5">
        <f>E24/H24</f>
        <v>85.044943820224717</v>
      </c>
      <c r="S24" t="str">
        <f t="shared" si="4"/>
        <v>theater</v>
      </c>
      <c r="T24" t="str">
        <f t="shared" si="3"/>
        <v>plays</v>
      </c>
    </row>
    <row r="25" spans="1:20" ht="19.5" x14ac:dyDescent="0.4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9">
        <f t="shared" si="0"/>
        <v>332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 s="11">
        <f t="shared" si="1"/>
        <v>43510.25</v>
      </c>
      <c r="M25">
        <v>1554699600</v>
      </c>
      <c r="N25" s="11">
        <f t="shared" si="2"/>
        <v>43563.208333333328</v>
      </c>
      <c r="O25" t="b">
        <v>0</v>
      </c>
      <c r="P25" t="b">
        <v>0</v>
      </c>
      <c r="Q25" t="s">
        <v>42</v>
      </c>
      <c r="R25" s="5">
        <f>E25/H25</f>
        <v>105.22535211267606</v>
      </c>
      <c r="S25" t="str">
        <f t="shared" si="4"/>
        <v>film &amp; video</v>
      </c>
      <c r="T25" t="str">
        <f t="shared" si="3"/>
        <v>documentary</v>
      </c>
    </row>
    <row r="26" spans="1:20" ht="19.5" x14ac:dyDescent="0.4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9">
        <f t="shared" si="0"/>
        <v>113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 s="11">
        <f t="shared" si="1"/>
        <v>41811.208333333336</v>
      </c>
      <c r="M26">
        <v>1403499600</v>
      </c>
      <c r="N26" s="11">
        <f t="shared" si="2"/>
        <v>41813.208333333336</v>
      </c>
      <c r="O26" t="b">
        <v>0</v>
      </c>
      <c r="P26" t="b">
        <v>0</v>
      </c>
      <c r="Q26" t="s">
        <v>65</v>
      </c>
      <c r="R26" s="5">
        <f>E26/H26</f>
        <v>39.003741114852225</v>
      </c>
      <c r="S26" t="str">
        <f t="shared" si="4"/>
        <v>technology</v>
      </c>
      <c r="T26" t="str">
        <f t="shared" si="3"/>
        <v>wearables</v>
      </c>
    </row>
    <row r="27" spans="1:20" ht="19.5" x14ac:dyDescent="0.4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9">
        <f t="shared" si="0"/>
        <v>216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 s="11">
        <f t="shared" si="1"/>
        <v>40681.208333333336</v>
      </c>
      <c r="M27">
        <v>1307422800</v>
      </c>
      <c r="N27" s="11">
        <f t="shared" si="2"/>
        <v>40701.208333333336</v>
      </c>
      <c r="O27" t="b">
        <v>0</v>
      </c>
      <c r="P27" t="b">
        <v>1</v>
      </c>
      <c r="Q27" t="s">
        <v>89</v>
      </c>
      <c r="R27" s="5">
        <f>E27/H27</f>
        <v>73.030674846625772</v>
      </c>
      <c r="S27" t="str">
        <f t="shared" si="4"/>
        <v>games</v>
      </c>
      <c r="T27" t="str">
        <f t="shared" si="3"/>
        <v>video games</v>
      </c>
    </row>
    <row r="28" spans="1:20" ht="19.5" x14ac:dyDescent="0.4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9">
        <f t="shared" si="0"/>
        <v>48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 s="11">
        <f t="shared" si="1"/>
        <v>43312.208333333328</v>
      </c>
      <c r="M28">
        <v>1535346000</v>
      </c>
      <c r="N28" s="11">
        <f t="shared" si="2"/>
        <v>43339.208333333328</v>
      </c>
      <c r="O28" t="b">
        <v>0</v>
      </c>
      <c r="P28" t="b">
        <v>0</v>
      </c>
      <c r="Q28" t="s">
        <v>33</v>
      </c>
      <c r="R28" s="5">
        <f>E28/H28</f>
        <v>35.009459459459457</v>
      </c>
      <c r="S28" t="str">
        <f t="shared" si="4"/>
        <v>theater</v>
      </c>
      <c r="T28" t="str">
        <f t="shared" si="3"/>
        <v>plays</v>
      </c>
    </row>
    <row r="29" spans="1:20" ht="19.5" x14ac:dyDescent="0.4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9">
        <f t="shared" si="0"/>
        <v>80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 s="11">
        <f t="shared" si="1"/>
        <v>42280.208333333328</v>
      </c>
      <c r="M29">
        <v>1444539600</v>
      </c>
      <c r="N29" s="11">
        <f t="shared" si="2"/>
        <v>42288.208333333328</v>
      </c>
      <c r="O29" t="b">
        <v>0</v>
      </c>
      <c r="P29" t="b">
        <v>0</v>
      </c>
      <c r="Q29" t="s">
        <v>23</v>
      </c>
      <c r="R29" s="5">
        <f>E29/H29</f>
        <v>106.6</v>
      </c>
      <c r="S29" t="str">
        <f t="shared" si="4"/>
        <v>music</v>
      </c>
      <c r="T29" t="str">
        <f t="shared" si="3"/>
        <v>rock</v>
      </c>
    </row>
    <row r="30" spans="1:20" ht="19.5" x14ac:dyDescent="0.4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9">
        <f t="shared" si="0"/>
        <v>105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 s="11">
        <f t="shared" si="1"/>
        <v>40218.25</v>
      </c>
      <c r="M30">
        <v>1267682400</v>
      </c>
      <c r="N30" s="11">
        <f t="shared" si="2"/>
        <v>40241.25</v>
      </c>
      <c r="O30" t="b">
        <v>0</v>
      </c>
      <c r="P30" t="b">
        <v>1</v>
      </c>
      <c r="Q30" t="s">
        <v>33</v>
      </c>
      <c r="R30" s="5">
        <f>E30/H30</f>
        <v>61.997747747747745</v>
      </c>
      <c r="S30" t="str">
        <f t="shared" si="4"/>
        <v>theater</v>
      </c>
      <c r="T30" t="str">
        <f t="shared" si="3"/>
        <v>plays</v>
      </c>
    </row>
    <row r="31" spans="1:20" ht="19.5" x14ac:dyDescent="0.4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9">
        <f t="shared" si="0"/>
        <v>329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 s="11">
        <f t="shared" si="1"/>
        <v>43301.208333333328</v>
      </c>
      <c r="M31">
        <v>1535518800</v>
      </c>
      <c r="N31" s="11">
        <f t="shared" si="2"/>
        <v>43341.208333333328</v>
      </c>
      <c r="O31" t="b">
        <v>0</v>
      </c>
      <c r="P31" t="b">
        <v>0</v>
      </c>
      <c r="Q31" t="s">
        <v>100</v>
      </c>
      <c r="R31" s="5">
        <f>E31/H31</f>
        <v>94.000622665006233</v>
      </c>
      <c r="S31" t="str">
        <f t="shared" si="4"/>
        <v>film &amp; video</v>
      </c>
      <c r="T31" t="str">
        <f t="shared" si="3"/>
        <v>shorts</v>
      </c>
    </row>
    <row r="32" spans="1:20" ht="19.5" x14ac:dyDescent="0.4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9">
        <f t="shared" si="0"/>
        <v>161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 s="11">
        <f t="shared" si="1"/>
        <v>43609.208333333328</v>
      </c>
      <c r="M32">
        <v>1559106000</v>
      </c>
      <c r="N32" s="11">
        <f t="shared" si="2"/>
        <v>43614.208333333328</v>
      </c>
      <c r="O32" t="b">
        <v>0</v>
      </c>
      <c r="P32" t="b">
        <v>0</v>
      </c>
      <c r="Q32" t="s">
        <v>71</v>
      </c>
      <c r="R32" s="5">
        <f>E32/H32</f>
        <v>112.05426356589147</v>
      </c>
      <c r="S32" t="str">
        <f t="shared" si="4"/>
        <v>film &amp; video</v>
      </c>
      <c r="T32" t="str">
        <f t="shared" si="3"/>
        <v>animation</v>
      </c>
    </row>
    <row r="33" spans="1:20" ht="19.5" x14ac:dyDescent="0.4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9">
        <f t="shared" si="0"/>
        <v>310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 s="11">
        <f t="shared" si="1"/>
        <v>42374.25</v>
      </c>
      <c r="M33">
        <v>1454392800</v>
      </c>
      <c r="N33" s="11">
        <f t="shared" si="2"/>
        <v>42402.25</v>
      </c>
      <c r="O33" t="b">
        <v>0</v>
      </c>
      <c r="P33" t="b">
        <v>0</v>
      </c>
      <c r="Q33" t="s">
        <v>89</v>
      </c>
      <c r="R33" s="5">
        <f>E33/H33</f>
        <v>48.008849557522126</v>
      </c>
      <c r="S33" t="str">
        <f t="shared" si="4"/>
        <v>games</v>
      </c>
      <c r="T33" t="str">
        <f t="shared" si="3"/>
        <v>video games</v>
      </c>
    </row>
    <row r="34" spans="1:20" ht="19.5" x14ac:dyDescent="0.4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9">
        <f t="shared" si="0"/>
        <v>87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 s="11">
        <f t="shared" si="1"/>
        <v>43110.25</v>
      </c>
      <c r="M34">
        <v>1517896800</v>
      </c>
      <c r="N34" s="11">
        <f t="shared" si="2"/>
        <v>43137.25</v>
      </c>
      <c r="O34" t="b">
        <v>0</v>
      </c>
      <c r="P34" t="b">
        <v>0</v>
      </c>
      <c r="Q34" t="s">
        <v>42</v>
      </c>
      <c r="R34" s="5">
        <f>E34/H34</f>
        <v>38.004334633723452</v>
      </c>
      <c r="S34" t="str">
        <f t="shared" si="4"/>
        <v>film &amp; video</v>
      </c>
      <c r="T34" t="str">
        <f t="shared" si="3"/>
        <v>documentary</v>
      </c>
    </row>
    <row r="35" spans="1:20" ht="19.5" x14ac:dyDescent="0.4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9">
        <f t="shared" si="0"/>
        <v>378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 s="11">
        <f t="shared" si="1"/>
        <v>41917.208333333336</v>
      </c>
      <c r="M35">
        <v>1415685600</v>
      </c>
      <c r="N35" s="11">
        <f t="shared" si="2"/>
        <v>41954.25</v>
      </c>
      <c r="O35" t="b">
        <v>0</v>
      </c>
      <c r="P35" t="b">
        <v>0</v>
      </c>
      <c r="Q35" t="s">
        <v>33</v>
      </c>
      <c r="R35" s="5">
        <f>E35/H35</f>
        <v>35.000184535892231</v>
      </c>
      <c r="S35" t="str">
        <f t="shared" si="4"/>
        <v>theater</v>
      </c>
      <c r="T35" t="str">
        <f t="shared" si="3"/>
        <v>plays</v>
      </c>
    </row>
    <row r="36" spans="1:20" ht="19.5" x14ac:dyDescent="0.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9">
        <f t="shared" si="0"/>
        <v>151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 s="11">
        <f t="shared" si="1"/>
        <v>42817.208333333328</v>
      </c>
      <c r="M36">
        <v>1490677200</v>
      </c>
      <c r="N36" s="11">
        <f t="shared" si="2"/>
        <v>42822.208333333328</v>
      </c>
      <c r="O36" t="b">
        <v>0</v>
      </c>
      <c r="P36" t="b">
        <v>0</v>
      </c>
      <c r="Q36" t="s">
        <v>42</v>
      </c>
      <c r="R36" s="5">
        <f>E36/H36</f>
        <v>85</v>
      </c>
      <c r="S36" t="str">
        <f t="shared" si="4"/>
        <v>film &amp; video</v>
      </c>
      <c r="T36" t="str">
        <f t="shared" si="3"/>
        <v>documentary</v>
      </c>
    </row>
    <row r="37" spans="1:20" ht="19.5" x14ac:dyDescent="0.4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9">
        <f t="shared" si="0"/>
        <v>150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 s="11">
        <f t="shared" si="1"/>
        <v>43484.25</v>
      </c>
      <c r="M37">
        <v>1551506400</v>
      </c>
      <c r="N37" s="11">
        <f t="shared" si="2"/>
        <v>43526.25</v>
      </c>
      <c r="O37" t="b">
        <v>0</v>
      </c>
      <c r="P37" t="b">
        <v>1</v>
      </c>
      <c r="Q37" t="s">
        <v>53</v>
      </c>
      <c r="R37" s="5">
        <f>E37/H37</f>
        <v>95.993893129770996</v>
      </c>
      <c r="S37" t="str">
        <f t="shared" si="4"/>
        <v>film &amp; video</v>
      </c>
      <c r="T37" t="str">
        <f t="shared" si="3"/>
        <v>drama</v>
      </c>
    </row>
    <row r="38" spans="1:20" ht="19.5" x14ac:dyDescent="0.4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9">
        <f t="shared" si="0"/>
        <v>157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 s="11">
        <f t="shared" si="1"/>
        <v>40600.25</v>
      </c>
      <c r="M38">
        <v>1300856400</v>
      </c>
      <c r="N38" s="11">
        <f t="shared" si="2"/>
        <v>40625.208333333336</v>
      </c>
      <c r="O38" t="b">
        <v>0</v>
      </c>
      <c r="P38" t="b">
        <v>0</v>
      </c>
      <c r="Q38" t="s">
        <v>33</v>
      </c>
      <c r="R38" s="5">
        <f>E38/H38</f>
        <v>68.8125</v>
      </c>
      <c r="S38" t="str">
        <f t="shared" si="4"/>
        <v>theater</v>
      </c>
      <c r="T38" t="str">
        <f t="shared" si="3"/>
        <v>plays</v>
      </c>
    </row>
    <row r="39" spans="1:20" ht="19.5" x14ac:dyDescent="0.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9">
        <f t="shared" si="0"/>
        <v>140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 s="11">
        <f t="shared" si="1"/>
        <v>43744.208333333328</v>
      </c>
      <c r="M39">
        <v>1573192800</v>
      </c>
      <c r="N39" s="11">
        <f t="shared" si="2"/>
        <v>43777.25</v>
      </c>
      <c r="O39" t="b">
        <v>0</v>
      </c>
      <c r="P39" t="b">
        <v>1</v>
      </c>
      <c r="Q39" t="s">
        <v>119</v>
      </c>
      <c r="R39" s="5">
        <f>E39/H39</f>
        <v>105.97196261682242</v>
      </c>
      <c r="S39" t="str">
        <f t="shared" si="4"/>
        <v>publishing</v>
      </c>
      <c r="T39" t="str">
        <f t="shared" si="3"/>
        <v>fiction</v>
      </c>
    </row>
    <row r="40" spans="1:20" ht="19.5" x14ac:dyDescent="0.4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9">
        <f t="shared" si="0"/>
        <v>325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 s="11">
        <f t="shared" si="1"/>
        <v>40469.208333333336</v>
      </c>
      <c r="M40">
        <v>1287810000</v>
      </c>
      <c r="N40" s="11">
        <f t="shared" si="2"/>
        <v>40474.208333333336</v>
      </c>
      <c r="O40" t="b">
        <v>0</v>
      </c>
      <c r="P40" t="b">
        <v>0</v>
      </c>
      <c r="Q40" t="s">
        <v>122</v>
      </c>
      <c r="R40" s="5">
        <f>E40/H40</f>
        <v>75.261194029850742</v>
      </c>
      <c r="S40" t="str">
        <f t="shared" si="4"/>
        <v>photography</v>
      </c>
      <c r="T40" t="str">
        <f t="shared" si="3"/>
        <v>photography books</v>
      </c>
    </row>
    <row r="41" spans="1:20" ht="19.5" x14ac:dyDescent="0.4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9">
        <f t="shared" si="0"/>
        <v>51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 s="11">
        <f t="shared" si="1"/>
        <v>41330.25</v>
      </c>
      <c r="M41">
        <v>1362978000</v>
      </c>
      <c r="N41" s="11">
        <f t="shared" si="2"/>
        <v>41344.208333333336</v>
      </c>
      <c r="O41" t="b">
        <v>0</v>
      </c>
      <c r="P41" t="b">
        <v>0</v>
      </c>
      <c r="Q41" t="s">
        <v>33</v>
      </c>
      <c r="R41" s="5">
        <f>E41/H41</f>
        <v>57.125</v>
      </c>
      <c r="S41" t="str">
        <f t="shared" si="4"/>
        <v>theater</v>
      </c>
      <c r="T41" t="str">
        <f t="shared" si="3"/>
        <v>plays</v>
      </c>
    </row>
    <row r="42" spans="1:20" ht="19.5" x14ac:dyDescent="0.4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9">
        <f t="shared" si="0"/>
        <v>169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 s="11">
        <f t="shared" si="1"/>
        <v>40334.208333333336</v>
      </c>
      <c r="M42">
        <v>1277355600</v>
      </c>
      <c r="N42" s="11">
        <f t="shared" si="2"/>
        <v>40353.208333333336</v>
      </c>
      <c r="O42" t="b">
        <v>0</v>
      </c>
      <c r="P42" t="b">
        <v>1</v>
      </c>
      <c r="Q42" t="s">
        <v>65</v>
      </c>
      <c r="R42" s="5">
        <f>E42/H42</f>
        <v>75.141414141414145</v>
      </c>
      <c r="S42" t="str">
        <f t="shared" si="4"/>
        <v>technology</v>
      </c>
      <c r="T42" t="str">
        <f t="shared" si="3"/>
        <v>wearables</v>
      </c>
    </row>
    <row r="43" spans="1:20" ht="19.5" x14ac:dyDescent="0.4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9">
        <f t="shared" si="0"/>
        <v>213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 s="11">
        <f t="shared" si="1"/>
        <v>41156.208333333336</v>
      </c>
      <c r="M43">
        <v>1348981200</v>
      </c>
      <c r="N43" s="11">
        <f t="shared" si="2"/>
        <v>41182.208333333336</v>
      </c>
      <c r="O43" t="b">
        <v>0</v>
      </c>
      <c r="P43" t="b">
        <v>1</v>
      </c>
      <c r="Q43" t="s">
        <v>23</v>
      </c>
      <c r="R43" s="5">
        <f>E43/H43</f>
        <v>107.42342342342343</v>
      </c>
      <c r="S43" t="str">
        <f t="shared" si="4"/>
        <v>music</v>
      </c>
      <c r="T43" t="str">
        <f t="shared" si="3"/>
        <v>rock</v>
      </c>
    </row>
    <row r="44" spans="1:20" ht="19.5" x14ac:dyDescent="0.4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9">
        <f t="shared" si="0"/>
        <v>444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 s="11">
        <f t="shared" si="1"/>
        <v>40728.208333333336</v>
      </c>
      <c r="M44">
        <v>1310533200</v>
      </c>
      <c r="N44" s="11">
        <f t="shared" si="2"/>
        <v>40737.208333333336</v>
      </c>
      <c r="O44" t="b">
        <v>0</v>
      </c>
      <c r="P44" t="b">
        <v>0</v>
      </c>
      <c r="Q44" t="s">
        <v>17</v>
      </c>
      <c r="R44" s="5">
        <f>E44/H44</f>
        <v>35.995495495495497</v>
      </c>
      <c r="S44" t="str">
        <f t="shared" si="4"/>
        <v>food</v>
      </c>
      <c r="T44" t="str">
        <f t="shared" si="3"/>
        <v>food trucks</v>
      </c>
    </row>
    <row r="45" spans="1:20" ht="19.5" x14ac:dyDescent="0.4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9">
        <f t="shared" si="0"/>
        <v>186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 s="11">
        <f t="shared" si="1"/>
        <v>41844.208333333336</v>
      </c>
      <c r="M45">
        <v>1407560400</v>
      </c>
      <c r="N45" s="11">
        <f t="shared" si="2"/>
        <v>41860.208333333336</v>
      </c>
      <c r="O45" t="b">
        <v>0</v>
      </c>
      <c r="P45" t="b">
        <v>0</v>
      </c>
      <c r="Q45" t="s">
        <v>133</v>
      </c>
      <c r="R45" s="5">
        <f>E45/H45</f>
        <v>26.998873148744366</v>
      </c>
      <c r="S45" t="str">
        <f t="shared" si="4"/>
        <v>publishing</v>
      </c>
      <c r="T45" t="str">
        <f t="shared" si="3"/>
        <v>radio &amp; podcasts</v>
      </c>
    </row>
    <row r="46" spans="1:20" ht="19.5" x14ac:dyDescent="0.4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9">
        <f t="shared" si="0"/>
        <v>659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 s="11">
        <f t="shared" si="1"/>
        <v>43541.208333333328</v>
      </c>
      <c r="M46">
        <v>1552885200</v>
      </c>
      <c r="N46" s="11">
        <f t="shared" si="2"/>
        <v>43542.208333333328</v>
      </c>
      <c r="O46" t="b">
        <v>0</v>
      </c>
      <c r="P46" t="b">
        <v>0</v>
      </c>
      <c r="Q46" t="s">
        <v>119</v>
      </c>
      <c r="R46" s="5">
        <f>E46/H46</f>
        <v>107.56122448979592</v>
      </c>
      <c r="S46" t="str">
        <f t="shared" si="4"/>
        <v>publishing</v>
      </c>
      <c r="T46" t="str">
        <f t="shared" si="3"/>
        <v>fiction</v>
      </c>
    </row>
    <row r="47" spans="1:20" ht="19.5" x14ac:dyDescent="0.4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9">
        <f t="shared" si="0"/>
        <v>48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 s="11">
        <f t="shared" si="1"/>
        <v>42676.208333333328</v>
      </c>
      <c r="M47">
        <v>1479362400</v>
      </c>
      <c r="N47" s="11">
        <f t="shared" si="2"/>
        <v>42691.25</v>
      </c>
      <c r="O47" t="b">
        <v>0</v>
      </c>
      <c r="P47" t="b">
        <v>1</v>
      </c>
      <c r="Q47" t="s">
        <v>33</v>
      </c>
      <c r="R47" s="5">
        <f>E47/H47</f>
        <v>94.375</v>
      </c>
      <c r="S47" t="str">
        <f t="shared" si="4"/>
        <v>theater</v>
      </c>
      <c r="T47" t="str">
        <f t="shared" si="3"/>
        <v>plays</v>
      </c>
    </row>
    <row r="48" spans="1:20" ht="19.5" x14ac:dyDescent="0.4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9">
        <f t="shared" si="0"/>
        <v>115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 s="11">
        <f t="shared" si="1"/>
        <v>40367.208333333336</v>
      </c>
      <c r="M48">
        <v>1280552400</v>
      </c>
      <c r="N48" s="11">
        <f t="shared" si="2"/>
        <v>40390.208333333336</v>
      </c>
      <c r="O48" t="b">
        <v>0</v>
      </c>
      <c r="P48" t="b">
        <v>0</v>
      </c>
      <c r="Q48" t="s">
        <v>23</v>
      </c>
      <c r="R48" s="5">
        <f>E48/H48</f>
        <v>46.163043478260867</v>
      </c>
      <c r="S48" t="str">
        <f t="shared" si="4"/>
        <v>music</v>
      </c>
      <c r="T48" t="str">
        <f t="shared" si="3"/>
        <v>rock</v>
      </c>
    </row>
    <row r="49" spans="1:20" ht="19.5" x14ac:dyDescent="0.4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9">
        <f t="shared" si="0"/>
        <v>475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 s="11">
        <f t="shared" si="1"/>
        <v>41727.208333333336</v>
      </c>
      <c r="M49">
        <v>1398661200</v>
      </c>
      <c r="N49" s="11">
        <f t="shared" si="2"/>
        <v>41757.208333333336</v>
      </c>
      <c r="O49" t="b">
        <v>0</v>
      </c>
      <c r="P49" t="b">
        <v>0</v>
      </c>
      <c r="Q49" t="s">
        <v>33</v>
      </c>
      <c r="R49" s="5">
        <f>E49/H49</f>
        <v>47.845637583892618</v>
      </c>
      <c r="S49" t="str">
        <f t="shared" si="4"/>
        <v>theater</v>
      </c>
      <c r="T49" t="str">
        <f t="shared" si="3"/>
        <v>plays</v>
      </c>
    </row>
    <row r="50" spans="1:20" ht="19.5" x14ac:dyDescent="0.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9">
        <f t="shared" si="0"/>
        <v>387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 s="11">
        <f t="shared" si="1"/>
        <v>42180.208333333328</v>
      </c>
      <c r="M50">
        <v>1436245200</v>
      </c>
      <c r="N50" s="11">
        <f t="shared" si="2"/>
        <v>42192.208333333328</v>
      </c>
      <c r="O50" t="b">
        <v>0</v>
      </c>
      <c r="P50" t="b">
        <v>0</v>
      </c>
      <c r="Q50" t="s">
        <v>33</v>
      </c>
      <c r="R50" s="5">
        <f>E50/H50</f>
        <v>53.007815713698065</v>
      </c>
      <c r="S50" t="str">
        <f t="shared" si="4"/>
        <v>theater</v>
      </c>
      <c r="T50" t="str">
        <f t="shared" si="3"/>
        <v>plays</v>
      </c>
    </row>
    <row r="51" spans="1:20" ht="19.5" x14ac:dyDescent="0.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9">
        <f t="shared" si="0"/>
        <v>190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 s="11">
        <f t="shared" si="1"/>
        <v>43758.208333333328</v>
      </c>
      <c r="M51">
        <v>1575439200</v>
      </c>
      <c r="N51" s="11">
        <f t="shared" si="2"/>
        <v>43803.25</v>
      </c>
      <c r="O51" t="b">
        <v>0</v>
      </c>
      <c r="P51" t="b">
        <v>0</v>
      </c>
      <c r="Q51" t="s">
        <v>23</v>
      </c>
      <c r="R51" s="5">
        <f>E51/H51</f>
        <v>45.059405940594061</v>
      </c>
      <c r="S51" t="str">
        <f t="shared" si="4"/>
        <v>music</v>
      </c>
      <c r="T51" t="str">
        <f t="shared" si="3"/>
        <v>rock</v>
      </c>
    </row>
    <row r="52" spans="1:20" ht="19.5" x14ac:dyDescent="0.4">
      <c r="A52">
        <v>50</v>
      </c>
      <c r="B52" t="s">
        <v>146</v>
      </c>
      <c r="C52" s="3" t="s">
        <v>147</v>
      </c>
      <c r="D52">
        <v>100</v>
      </c>
      <c r="E52">
        <v>2</v>
      </c>
      <c r="F52" s="9">
        <f t="shared" si="0"/>
        <v>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 s="11">
        <f t="shared" si="1"/>
        <v>41487.208333333336</v>
      </c>
      <c r="M52">
        <v>1377752400</v>
      </c>
      <c r="N52" s="11">
        <f t="shared" si="2"/>
        <v>41515.208333333336</v>
      </c>
      <c r="O52" t="b">
        <v>0</v>
      </c>
      <c r="P52" t="b">
        <v>0</v>
      </c>
      <c r="Q52" t="s">
        <v>148</v>
      </c>
      <c r="R52" s="5">
        <f>E52/H52</f>
        <v>2</v>
      </c>
      <c r="S52" t="str">
        <f t="shared" si="4"/>
        <v>music</v>
      </c>
      <c r="T52" t="str">
        <f t="shared" si="3"/>
        <v>metal</v>
      </c>
    </row>
    <row r="53" spans="1:20" ht="19.5" x14ac:dyDescent="0.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9">
        <f t="shared" si="0"/>
        <v>92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 s="11">
        <f t="shared" si="1"/>
        <v>40995.208333333336</v>
      </c>
      <c r="M53">
        <v>1334206800</v>
      </c>
      <c r="N53" s="11">
        <f t="shared" si="2"/>
        <v>41011.208333333336</v>
      </c>
      <c r="O53" t="b">
        <v>0</v>
      </c>
      <c r="P53" t="b">
        <v>1</v>
      </c>
      <c r="Q53" t="s">
        <v>65</v>
      </c>
      <c r="R53" s="5">
        <f>E53/H53</f>
        <v>99.006816632583508</v>
      </c>
      <c r="S53" t="str">
        <f t="shared" si="4"/>
        <v>technology</v>
      </c>
      <c r="T53" t="str">
        <f t="shared" si="3"/>
        <v>wearables</v>
      </c>
    </row>
    <row r="54" spans="1:20" ht="19.5" x14ac:dyDescent="0.4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9">
        <f t="shared" si="0"/>
        <v>34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 s="11">
        <f t="shared" si="1"/>
        <v>40436.208333333336</v>
      </c>
      <c r="M54">
        <v>1284872400</v>
      </c>
      <c r="N54" s="11">
        <f t="shared" si="2"/>
        <v>40440.208333333336</v>
      </c>
      <c r="O54" t="b">
        <v>0</v>
      </c>
      <c r="P54" t="b">
        <v>0</v>
      </c>
      <c r="Q54" t="s">
        <v>33</v>
      </c>
      <c r="R54" s="5">
        <f>E54/H54</f>
        <v>32.786666666666669</v>
      </c>
      <c r="S54" t="str">
        <f t="shared" si="4"/>
        <v>theater</v>
      </c>
      <c r="T54" t="str">
        <f t="shared" si="3"/>
        <v>plays</v>
      </c>
    </row>
    <row r="55" spans="1:20" ht="19.5" x14ac:dyDescent="0.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9">
        <f t="shared" si="0"/>
        <v>140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 s="11">
        <f t="shared" si="1"/>
        <v>41779.208333333336</v>
      </c>
      <c r="M55">
        <v>1403931600</v>
      </c>
      <c r="N55" s="11">
        <f t="shared" si="2"/>
        <v>41818.208333333336</v>
      </c>
      <c r="O55" t="b">
        <v>0</v>
      </c>
      <c r="P55" t="b">
        <v>0</v>
      </c>
      <c r="Q55" t="s">
        <v>53</v>
      </c>
      <c r="R55" s="5">
        <f>E55/H55</f>
        <v>59.119617224880386</v>
      </c>
      <c r="S55" t="str">
        <f t="shared" si="4"/>
        <v>film &amp; video</v>
      </c>
      <c r="T55" t="str">
        <f t="shared" si="3"/>
        <v>drama</v>
      </c>
    </row>
    <row r="56" spans="1:20" ht="19.5" x14ac:dyDescent="0.4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9">
        <f t="shared" si="0"/>
        <v>90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 s="11">
        <f t="shared" si="1"/>
        <v>43170.25</v>
      </c>
      <c r="M56">
        <v>1521262800</v>
      </c>
      <c r="N56" s="11">
        <f t="shared" si="2"/>
        <v>43176.208333333328</v>
      </c>
      <c r="O56" t="b">
        <v>0</v>
      </c>
      <c r="P56" t="b">
        <v>0</v>
      </c>
      <c r="Q56" t="s">
        <v>65</v>
      </c>
      <c r="R56" s="5">
        <f>E56/H56</f>
        <v>44.93333333333333</v>
      </c>
      <c r="S56" t="str">
        <f t="shared" si="4"/>
        <v>technology</v>
      </c>
      <c r="T56" t="str">
        <f t="shared" si="3"/>
        <v>wearables</v>
      </c>
    </row>
    <row r="57" spans="1:20" ht="19.5" x14ac:dyDescent="0.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9">
        <f t="shared" si="0"/>
        <v>178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 s="11">
        <f t="shared" si="1"/>
        <v>43311.208333333328</v>
      </c>
      <c r="M57">
        <v>1533358800</v>
      </c>
      <c r="N57" s="11">
        <f t="shared" si="2"/>
        <v>43316.208333333328</v>
      </c>
      <c r="O57" t="b">
        <v>0</v>
      </c>
      <c r="P57" t="b">
        <v>0</v>
      </c>
      <c r="Q57" t="s">
        <v>159</v>
      </c>
      <c r="R57" s="5">
        <f>E57/H57</f>
        <v>89.664122137404576</v>
      </c>
      <c r="S57" t="str">
        <f t="shared" si="4"/>
        <v>music</v>
      </c>
      <c r="T57" t="str">
        <f t="shared" si="3"/>
        <v>jazz</v>
      </c>
    </row>
    <row r="58" spans="1:20" ht="19.5" x14ac:dyDescent="0.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9">
        <f t="shared" si="0"/>
        <v>144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 s="11">
        <f t="shared" si="1"/>
        <v>42014.25</v>
      </c>
      <c r="M58">
        <v>1421474400</v>
      </c>
      <c r="N58" s="11">
        <f t="shared" si="2"/>
        <v>42021.25</v>
      </c>
      <c r="O58" t="b">
        <v>0</v>
      </c>
      <c r="P58" t="b">
        <v>0</v>
      </c>
      <c r="Q58" t="s">
        <v>65</v>
      </c>
      <c r="R58" s="5">
        <f>E58/H58</f>
        <v>70.079268292682926</v>
      </c>
      <c r="S58" t="str">
        <f t="shared" si="4"/>
        <v>technology</v>
      </c>
      <c r="T58" t="str">
        <f t="shared" si="3"/>
        <v>wearables</v>
      </c>
    </row>
    <row r="59" spans="1:20" ht="19.5" x14ac:dyDescent="0.4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9">
        <f t="shared" si="0"/>
        <v>215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 s="11">
        <f t="shared" si="1"/>
        <v>42979.208333333328</v>
      </c>
      <c r="M59">
        <v>1505278800</v>
      </c>
      <c r="N59" s="11">
        <f t="shared" si="2"/>
        <v>42991.208333333328</v>
      </c>
      <c r="O59" t="b">
        <v>0</v>
      </c>
      <c r="P59" t="b">
        <v>0</v>
      </c>
      <c r="Q59" t="s">
        <v>89</v>
      </c>
      <c r="R59" s="5">
        <f>E59/H59</f>
        <v>31.059701492537314</v>
      </c>
      <c r="S59" t="str">
        <f t="shared" si="4"/>
        <v>games</v>
      </c>
      <c r="T59" t="str">
        <f t="shared" si="3"/>
        <v>video games</v>
      </c>
    </row>
    <row r="60" spans="1:20" ht="19.5" x14ac:dyDescent="0.4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9">
        <f t="shared" si="0"/>
        <v>227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 s="11">
        <f t="shared" si="1"/>
        <v>42268.208333333328</v>
      </c>
      <c r="M60">
        <v>1443934800</v>
      </c>
      <c r="N60" s="11">
        <f t="shared" si="2"/>
        <v>42281.208333333328</v>
      </c>
      <c r="O60" t="b">
        <v>0</v>
      </c>
      <c r="P60" t="b">
        <v>0</v>
      </c>
      <c r="Q60" t="s">
        <v>33</v>
      </c>
      <c r="R60" s="5">
        <f>E60/H60</f>
        <v>29.061611374407583</v>
      </c>
      <c r="S60" t="str">
        <f t="shared" si="4"/>
        <v>theater</v>
      </c>
      <c r="T60" t="str">
        <f t="shared" si="3"/>
        <v>plays</v>
      </c>
    </row>
    <row r="61" spans="1:20" ht="19.5" x14ac:dyDescent="0.4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9">
        <f t="shared" si="0"/>
        <v>275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 s="11">
        <f t="shared" si="1"/>
        <v>42898.208333333328</v>
      </c>
      <c r="M61">
        <v>1498539600</v>
      </c>
      <c r="N61" s="11">
        <f t="shared" si="2"/>
        <v>42913.208333333328</v>
      </c>
      <c r="O61" t="b">
        <v>0</v>
      </c>
      <c r="P61" t="b">
        <v>1</v>
      </c>
      <c r="Q61" t="s">
        <v>33</v>
      </c>
      <c r="R61" s="5">
        <f>E61/H61</f>
        <v>30.0859375</v>
      </c>
      <c r="S61" t="str">
        <f t="shared" si="4"/>
        <v>theater</v>
      </c>
      <c r="T61" t="str">
        <f t="shared" si="3"/>
        <v>plays</v>
      </c>
    </row>
    <row r="62" spans="1:20" ht="19.5" x14ac:dyDescent="0.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9">
        <f t="shared" si="0"/>
        <v>144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 s="11">
        <f t="shared" si="1"/>
        <v>41107.208333333336</v>
      </c>
      <c r="M62">
        <v>1342760400</v>
      </c>
      <c r="N62" s="11">
        <f t="shared" si="2"/>
        <v>41110.208333333336</v>
      </c>
      <c r="O62" t="b">
        <v>0</v>
      </c>
      <c r="P62" t="b">
        <v>0</v>
      </c>
      <c r="Q62" t="s">
        <v>33</v>
      </c>
      <c r="R62" s="5">
        <f>E62/H62</f>
        <v>84.998125000000002</v>
      </c>
      <c r="S62" t="str">
        <f t="shared" si="4"/>
        <v>theater</v>
      </c>
      <c r="T62" t="str">
        <f t="shared" si="3"/>
        <v>plays</v>
      </c>
    </row>
    <row r="63" spans="1:20" ht="19.5" x14ac:dyDescent="0.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9">
        <f t="shared" si="0"/>
        <v>93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 s="11">
        <f t="shared" si="1"/>
        <v>40595.25</v>
      </c>
      <c r="M63">
        <v>1301720400</v>
      </c>
      <c r="N63" s="11">
        <f t="shared" si="2"/>
        <v>40635.208333333336</v>
      </c>
      <c r="O63" t="b">
        <v>0</v>
      </c>
      <c r="P63" t="b">
        <v>0</v>
      </c>
      <c r="Q63" t="s">
        <v>33</v>
      </c>
      <c r="R63" s="5">
        <f>E63/H63</f>
        <v>82.001775410563695</v>
      </c>
      <c r="S63" t="str">
        <f t="shared" si="4"/>
        <v>theater</v>
      </c>
      <c r="T63" t="str">
        <f t="shared" si="3"/>
        <v>plays</v>
      </c>
    </row>
    <row r="64" spans="1:20" ht="19.5" x14ac:dyDescent="0.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9">
        <f t="shared" si="0"/>
        <v>723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 s="11">
        <f t="shared" si="1"/>
        <v>42160.208333333328</v>
      </c>
      <c r="M64">
        <v>1433566800</v>
      </c>
      <c r="N64" s="11">
        <f t="shared" si="2"/>
        <v>42161.208333333328</v>
      </c>
      <c r="O64" t="b">
        <v>0</v>
      </c>
      <c r="P64" t="b">
        <v>0</v>
      </c>
      <c r="Q64" t="s">
        <v>28</v>
      </c>
      <c r="R64" s="5">
        <f>E64/H64</f>
        <v>58.040160642570278</v>
      </c>
      <c r="S64" t="str">
        <f t="shared" si="4"/>
        <v>technology</v>
      </c>
      <c r="T64" t="str">
        <f t="shared" si="3"/>
        <v>web</v>
      </c>
    </row>
    <row r="65" spans="1:20" ht="19.5" x14ac:dyDescent="0.4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9">
        <f t="shared" si="0"/>
        <v>12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 s="11">
        <f t="shared" si="1"/>
        <v>42853.208333333328</v>
      </c>
      <c r="M65">
        <v>1493874000</v>
      </c>
      <c r="N65" s="11">
        <f t="shared" si="2"/>
        <v>42859.208333333328</v>
      </c>
      <c r="O65" t="b">
        <v>0</v>
      </c>
      <c r="P65" t="b">
        <v>0</v>
      </c>
      <c r="Q65" t="s">
        <v>33</v>
      </c>
      <c r="R65" s="5">
        <f>E65/H65</f>
        <v>111.4</v>
      </c>
      <c r="S65" t="str">
        <f t="shared" si="4"/>
        <v>theater</v>
      </c>
      <c r="T65" t="str">
        <f t="shared" si="3"/>
        <v>plays</v>
      </c>
    </row>
    <row r="66" spans="1:20" ht="19.5" x14ac:dyDescent="0.4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9">
        <f t="shared" si="0"/>
        <v>98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 s="11">
        <f t="shared" si="1"/>
        <v>43283.208333333328</v>
      </c>
      <c r="M66">
        <v>1531803600</v>
      </c>
      <c r="N66" s="11">
        <f t="shared" si="2"/>
        <v>43298.208333333328</v>
      </c>
      <c r="O66" t="b">
        <v>0</v>
      </c>
      <c r="P66" t="b">
        <v>1</v>
      </c>
      <c r="Q66" t="s">
        <v>28</v>
      </c>
      <c r="R66" s="5">
        <f>E66/H66</f>
        <v>71.94736842105263</v>
      </c>
      <c r="S66" t="str">
        <f t="shared" si="4"/>
        <v>technology</v>
      </c>
      <c r="T66" t="str">
        <f t="shared" si="3"/>
        <v>web</v>
      </c>
    </row>
    <row r="67" spans="1:20" ht="19.5" x14ac:dyDescent="0.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9">
        <f t="shared" ref="F67:F130" si="5">ROUND((E67/D67)*100,0)</f>
        <v>236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 s="11">
        <f t="shared" ref="L67:L130" si="6">(((K67/60)/60)/24)+DATE(1970,1,1)</f>
        <v>40570.25</v>
      </c>
      <c r="M67">
        <v>1296712800</v>
      </c>
      <c r="N67" s="11">
        <f t="shared" ref="N67:N130" si="7">(((M67/60)/60)/24)+DATE(1970,1,1)</f>
        <v>40577.25</v>
      </c>
      <c r="O67" t="b">
        <v>0</v>
      </c>
      <c r="P67" t="b">
        <v>0</v>
      </c>
      <c r="Q67" t="s">
        <v>33</v>
      </c>
      <c r="R67" s="5">
        <f>E67/H67</f>
        <v>61.038135593220339</v>
      </c>
      <c r="S67" t="str">
        <f t="shared" si="4"/>
        <v>theater</v>
      </c>
      <c r="T67" t="str">
        <f t="shared" ref="T67:T130" si="8">_xlfn.TEXTAFTER(Q67,"/")</f>
        <v>plays</v>
      </c>
    </row>
    <row r="68" spans="1:20" ht="19.5" x14ac:dyDescent="0.4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9">
        <f t="shared" si="5"/>
        <v>45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 s="11">
        <f t="shared" si="6"/>
        <v>42102.208333333328</v>
      </c>
      <c r="M68">
        <v>1428901200</v>
      </c>
      <c r="N68" s="11">
        <f t="shared" si="7"/>
        <v>42107.208333333328</v>
      </c>
      <c r="O68" t="b">
        <v>0</v>
      </c>
      <c r="P68" t="b">
        <v>1</v>
      </c>
      <c r="Q68" t="s">
        <v>33</v>
      </c>
      <c r="R68" s="5">
        <f>E68/H68</f>
        <v>108.91666666666667</v>
      </c>
      <c r="S68" t="str">
        <f t="shared" ref="S68:S131" si="9">_xlfn.TEXTBEFORE(Q68,"/")</f>
        <v>theater</v>
      </c>
      <c r="T68" t="str">
        <f t="shared" si="8"/>
        <v>plays</v>
      </c>
    </row>
    <row r="69" spans="1:20" ht="19.5" x14ac:dyDescent="0.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9">
        <f t="shared" si="5"/>
        <v>162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 s="11">
        <f t="shared" si="6"/>
        <v>40203.25</v>
      </c>
      <c r="M69">
        <v>1264831200</v>
      </c>
      <c r="N69" s="11">
        <f t="shared" si="7"/>
        <v>40208.25</v>
      </c>
      <c r="O69" t="b">
        <v>0</v>
      </c>
      <c r="P69" t="b">
        <v>1</v>
      </c>
      <c r="Q69" t="s">
        <v>65</v>
      </c>
      <c r="R69" s="5">
        <f>E69/H69</f>
        <v>29.001722017220171</v>
      </c>
      <c r="S69" t="str">
        <f t="shared" si="9"/>
        <v>technology</v>
      </c>
      <c r="T69" t="str">
        <f t="shared" si="8"/>
        <v>wearables</v>
      </c>
    </row>
    <row r="70" spans="1:20" ht="19.5" x14ac:dyDescent="0.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9">
        <f t="shared" si="5"/>
        <v>255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 s="11">
        <f t="shared" si="6"/>
        <v>42943.208333333328</v>
      </c>
      <c r="M70">
        <v>1505192400</v>
      </c>
      <c r="N70" s="11">
        <f t="shared" si="7"/>
        <v>42990.208333333328</v>
      </c>
      <c r="O70" t="b">
        <v>0</v>
      </c>
      <c r="P70" t="b">
        <v>1</v>
      </c>
      <c r="Q70" t="s">
        <v>33</v>
      </c>
      <c r="R70" s="5">
        <f>E70/H70</f>
        <v>58.975609756097562</v>
      </c>
      <c r="S70" t="str">
        <f t="shared" si="9"/>
        <v>theater</v>
      </c>
      <c r="T70" t="str">
        <f t="shared" si="8"/>
        <v>plays</v>
      </c>
    </row>
    <row r="71" spans="1:20" ht="19.5" x14ac:dyDescent="0.4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9">
        <f t="shared" si="5"/>
        <v>24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 s="11">
        <f t="shared" si="6"/>
        <v>40531.25</v>
      </c>
      <c r="M71">
        <v>1295676000</v>
      </c>
      <c r="N71" s="11">
        <f t="shared" si="7"/>
        <v>40565.25</v>
      </c>
      <c r="O71" t="b">
        <v>0</v>
      </c>
      <c r="P71" t="b">
        <v>0</v>
      </c>
      <c r="Q71" t="s">
        <v>33</v>
      </c>
      <c r="R71" s="5">
        <f>E71/H71</f>
        <v>111.82352941176471</v>
      </c>
      <c r="S71" t="str">
        <f t="shared" si="9"/>
        <v>theater</v>
      </c>
      <c r="T71" t="str">
        <f t="shared" si="8"/>
        <v>plays</v>
      </c>
    </row>
    <row r="72" spans="1:20" ht="19.5" x14ac:dyDescent="0.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9">
        <f t="shared" si="5"/>
        <v>124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 s="11">
        <f t="shared" si="6"/>
        <v>40484.208333333336</v>
      </c>
      <c r="M72">
        <v>1292911200</v>
      </c>
      <c r="N72" s="11">
        <f t="shared" si="7"/>
        <v>40533.25</v>
      </c>
      <c r="O72" t="b">
        <v>0</v>
      </c>
      <c r="P72" t="b">
        <v>1</v>
      </c>
      <c r="Q72" t="s">
        <v>33</v>
      </c>
      <c r="R72" s="5">
        <f>E72/H72</f>
        <v>63.995555555555555</v>
      </c>
      <c r="S72" t="str">
        <f t="shared" si="9"/>
        <v>theater</v>
      </c>
      <c r="T72" t="str">
        <f t="shared" si="8"/>
        <v>plays</v>
      </c>
    </row>
    <row r="73" spans="1:20" ht="19.5" x14ac:dyDescent="0.4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9">
        <f t="shared" si="5"/>
        <v>108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 s="11">
        <f t="shared" si="6"/>
        <v>43799.25</v>
      </c>
      <c r="M73">
        <v>1575439200</v>
      </c>
      <c r="N73" s="11">
        <f t="shared" si="7"/>
        <v>43803.25</v>
      </c>
      <c r="O73" t="b">
        <v>0</v>
      </c>
      <c r="P73" t="b">
        <v>0</v>
      </c>
      <c r="Q73" t="s">
        <v>33</v>
      </c>
      <c r="R73" s="5">
        <f>E73/H73</f>
        <v>85.315789473684205</v>
      </c>
      <c r="S73" t="str">
        <f t="shared" si="9"/>
        <v>theater</v>
      </c>
      <c r="T73" t="str">
        <f t="shared" si="8"/>
        <v>plays</v>
      </c>
    </row>
    <row r="74" spans="1:20" ht="19.5" x14ac:dyDescent="0.4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9">
        <f t="shared" si="5"/>
        <v>670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 s="11">
        <f t="shared" si="6"/>
        <v>42186.208333333328</v>
      </c>
      <c r="M74">
        <v>1438837200</v>
      </c>
      <c r="N74" s="11">
        <f t="shared" si="7"/>
        <v>42222.208333333328</v>
      </c>
      <c r="O74" t="b">
        <v>0</v>
      </c>
      <c r="P74" t="b">
        <v>0</v>
      </c>
      <c r="Q74" t="s">
        <v>71</v>
      </c>
      <c r="R74" s="5">
        <f>E74/H74</f>
        <v>74.481481481481481</v>
      </c>
      <c r="S74" t="str">
        <f t="shared" si="9"/>
        <v>film &amp; video</v>
      </c>
      <c r="T74" t="str">
        <f t="shared" si="8"/>
        <v>animation</v>
      </c>
    </row>
    <row r="75" spans="1:20" ht="19.5" x14ac:dyDescent="0.4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9">
        <f t="shared" si="5"/>
        <v>661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 s="11">
        <f t="shared" si="6"/>
        <v>42701.25</v>
      </c>
      <c r="M75">
        <v>1480485600</v>
      </c>
      <c r="N75" s="11">
        <f t="shared" si="7"/>
        <v>42704.25</v>
      </c>
      <c r="O75" t="b">
        <v>0</v>
      </c>
      <c r="P75" t="b">
        <v>0</v>
      </c>
      <c r="Q75" t="s">
        <v>159</v>
      </c>
      <c r="R75" s="5">
        <f>E75/H75</f>
        <v>105.14772727272727</v>
      </c>
      <c r="S75" t="str">
        <f t="shared" si="9"/>
        <v>music</v>
      </c>
      <c r="T75" t="str">
        <f t="shared" si="8"/>
        <v>jazz</v>
      </c>
    </row>
    <row r="76" spans="1:20" ht="19.5" x14ac:dyDescent="0.4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9">
        <f t="shared" si="5"/>
        <v>122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 s="11">
        <f t="shared" si="6"/>
        <v>42456.208333333328</v>
      </c>
      <c r="M76">
        <v>1459141200</v>
      </c>
      <c r="N76" s="11">
        <f t="shared" si="7"/>
        <v>42457.208333333328</v>
      </c>
      <c r="O76" t="b">
        <v>0</v>
      </c>
      <c r="P76" t="b">
        <v>0</v>
      </c>
      <c r="Q76" t="s">
        <v>148</v>
      </c>
      <c r="R76" s="5">
        <f>E76/H76</f>
        <v>56.188235294117646</v>
      </c>
      <c r="S76" t="str">
        <f t="shared" si="9"/>
        <v>music</v>
      </c>
      <c r="T76" t="str">
        <f t="shared" si="8"/>
        <v>metal</v>
      </c>
    </row>
    <row r="77" spans="1:20" ht="19.5" x14ac:dyDescent="0.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9">
        <f t="shared" si="5"/>
        <v>151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 s="11">
        <f t="shared" si="6"/>
        <v>43296.208333333328</v>
      </c>
      <c r="M77">
        <v>1532322000</v>
      </c>
      <c r="N77" s="11">
        <f t="shared" si="7"/>
        <v>43304.208333333328</v>
      </c>
      <c r="O77" t="b">
        <v>0</v>
      </c>
      <c r="P77" t="b">
        <v>0</v>
      </c>
      <c r="Q77" t="s">
        <v>122</v>
      </c>
      <c r="R77" s="5">
        <f>E77/H77</f>
        <v>85.917647058823533</v>
      </c>
      <c r="S77" t="str">
        <f t="shared" si="9"/>
        <v>photography</v>
      </c>
      <c r="T77" t="str">
        <f t="shared" si="8"/>
        <v>photography books</v>
      </c>
    </row>
    <row r="78" spans="1:20" ht="19.5" x14ac:dyDescent="0.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9">
        <f t="shared" si="5"/>
        <v>78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 s="11">
        <f t="shared" si="6"/>
        <v>42027.25</v>
      </c>
      <c r="M78">
        <v>1426222800</v>
      </c>
      <c r="N78" s="11">
        <f t="shared" si="7"/>
        <v>42076.208333333328</v>
      </c>
      <c r="O78" t="b">
        <v>1</v>
      </c>
      <c r="P78" t="b">
        <v>1</v>
      </c>
      <c r="Q78" t="s">
        <v>33</v>
      </c>
      <c r="R78" s="5">
        <f>E78/H78</f>
        <v>57.00296912114014</v>
      </c>
      <c r="S78" t="str">
        <f t="shared" si="9"/>
        <v>theater</v>
      </c>
      <c r="T78" t="str">
        <f t="shared" si="8"/>
        <v>plays</v>
      </c>
    </row>
    <row r="79" spans="1:20" ht="19.5" x14ac:dyDescent="0.4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9">
        <f t="shared" si="5"/>
        <v>47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 s="11">
        <f t="shared" si="6"/>
        <v>40448.208333333336</v>
      </c>
      <c r="M79">
        <v>1286773200</v>
      </c>
      <c r="N79" s="11">
        <f t="shared" si="7"/>
        <v>40462.208333333336</v>
      </c>
      <c r="O79" t="b">
        <v>0</v>
      </c>
      <c r="P79" t="b">
        <v>1</v>
      </c>
      <c r="Q79" t="s">
        <v>71</v>
      </c>
      <c r="R79" s="5">
        <f>E79/H79</f>
        <v>79.642857142857139</v>
      </c>
      <c r="S79" t="str">
        <f t="shared" si="9"/>
        <v>film &amp; video</v>
      </c>
      <c r="T79" t="str">
        <f t="shared" si="8"/>
        <v>animation</v>
      </c>
    </row>
    <row r="80" spans="1:20" ht="19.5" x14ac:dyDescent="0.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9">
        <f t="shared" si="5"/>
        <v>301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 s="11">
        <f t="shared" si="6"/>
        <v>43206.208333333328</v>
      </c>
      <c r="M80">
        <v>1523941200</v>
      </c>
      <c r="N80" s="11">
        <f t="shared" si="7"/>
        <v>43207.208333333328</v>
      </c>
      <c r="O80" t="b">
        <v>0</v>
      </c>
      <c r="P80" t="b">
        <v>0</v>
      </c>
      <c r="Q80" t="s">
        <v>206</v>
      </c>
      <c r="R80" s="5">
        <f>E80/H80</f>
        <v>41.018181818181816</v>
      </c>
      <c r="S80" t="str">
        <f t="shared" si="9"/>
        <v>publishing</v>
      </c>
      <c r="T80" t="str">
        <f t="shared" si="8"/>
        <v>translations</v>
      </c>
    </row>
    <row r="81" spans="1:20" ht="19.5" x14ac:dyDescent="0.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9">
        <f t="shared" si="5"/>
        <v>70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 s="11">
        <f t="shared" si="6"/>
        <v>43267.208333333328</v>
      </c>
      <c r="M81">
        <v>1529557200</v>
      </c>
      <c r="N81" s="11">
        <f t="shared" si="7"/>
        <v>43272.208333333328</v>
      </c>
      <c r="O81" t="b">
        <v>0</v>
      </c>
      <c r="P81" t="b">
        <v>0</v>
      </c>
      <c r="Q81" t="s">
        <v>33</v>
      </c>
      <c r="R81" s="5">
        <f>E81/H81</f>
        <v>48.004773269689736</v>
      </c>
      <c r="S81" t="str">
        <f t="shared" si="9"/>
        <v>theater</v>
      </c>
      <c r="T81" t="str">
        <f t="shared" si="8"/>
        <v>plays</v>
      </c>
    </row>
    <row r="82" spans="1:20" ht="19.5" x14ac:dyDescent="0.4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9">
        <f t="shared" si="5"/>
        <v>637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 s="11">
        <f t="shared" si="6"/>
        <v>42976.208333333328</v>
      </c>
      <c r="M82">
        <v>1506574800</v>
      </c>
      <c r="N82" s="11">
        <f t="shared" si="7"/>
        <v>43006.208333333328</v>
      </c>
      <c r="O82" t="b">
        <v>0</v>
      </c>
      <c r="P82" t="b">
        <v>0</v>
      </c>
      <c r="Q82" t="s">
        <v>89</v>
      </c>
      <c r="R82" s="5">
        <f>E82/H82</f>
        <v>55.212598425196852</v>
      </c>
      <c r="S82" t="str">
        <f t="shared" si="9"/>
        <v>games</v>
      </c>
      <c r="T82" t="str">
        <f t="shared" si="8"/>
        <v>video games</v>
      </c>
    </row>
    <row r="83" spans="1:20" ht="19.5" x14ac:dyDescent="0.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9">
        <f t="shared" si="5"/>
        <v>225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 s="11">
        <f t="shared" si="6"/>
        <v>43062.25</v>
      </c>
      <c r="M83">
        <v>1513576800</v>
      </c>
      <c r="N83" s="11">
        <f t="shared" si="7"/>
        <v>43087.25</v>
      </c>
      <c r="O83" t="b">
        <v>0</v>
      </c>
      <c r="P83" t="b">
        <v>0</v>
      </c>
      <c r="Q83" t="s">
        <v>23</v>
      </c>
      <c r="R83" s="5">
        <f>E83/H83</f>
        <v>92.109489051094897</v>
      </c>
      <c r="S83" t="str">
        <f t="shared" si="9"/>
        <v>music</v>
      </c>
      <c r="T83" t="str">
        <f t="shared" si="8"/>
        <v>rock</v>
      </c>
    </row>
    <row r="84" spans="1:20" ht="19.5" x14ac:dyDescent="0.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9">
        <f t="shared" si="5"/>
        <v>1497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 s="11">
        <f t="shared" si="6"/>
        <v>43482.25</v>
      </c>
      <c r="M84">
        <v>1548309600</v>
      </c>
      <c r="N84" s="11">
        <f t="shared" si="7"/>
        <v>43489.25</v>
      </c>
      <c r="O84" t="b">
        <v>0</v>
      </c>
      <c r="P84" t="b">
        <v>1</v>
      </c>
      <c r="Q84" t="s">
        <v>89</v>
      </c>
      <c r="R84" s="5">
        <f>E84/H84</f>
        <v>83.183333333333337</v>
      </c>
      <c r="S84" t="str">
        <f t="shared" si="9"/>
        <v>games</v>
      </c>
      <c r="T84" t="str">
        <f t="shared" si="8"/>
        <v>video games</v>
      </c>
    </row>
    <row r="85" spans="1:20" ht="19.5" x14ac:dyDescent="0.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9">
        <f t="shared" si="5"/>
        <v>38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 s="11">
        <f t="shared" si="6"/>
        <v>42579.208333333328</v>
      </c>
      <c r="M85">
        <v>1471582800</v>
      </c>
      <c r="N85" s="11">
        <f t="shared" si="7"/>
        <v>42601.208333333328</v>
      </c>
      <c r="O85" t="b">
        <v>0</v>
      </c>
      <c r="P85" t="b">
        <v>0</v>
      </c>
      <c r="Q85" t="s">
        <v>50</v>
      </c>
      <c r="R85" s="5">
        <f>E85/H85</f>
        <v>39.996000000000002</v>
      </c>
      <c r="S85" t="str">
        <f t="shared" si="9"/>
        <v>music</v>
      </c>
      <c r="T85" t="str">
        <f t="shared" si="8"/>
        <v>electric music</v>
      </c>
    </row>
    <row r="86" spans="1:20" ht="19.5" x14ac:dyDescent="0.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9">
        <f t="shared" si="5"/>
        <v>132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 s="11">
        <f t="shared" si="6"/>
        <v>41118.208333333336</v>
      </c>
      <c r="M86">
        <v>1344315600</v>
      </c>
      <c r="N86" s="11">
        <f t="shared" si="7"/>
        <v>41128.208333333336</v>
      </c>
      <c r="O86" t="b">
        <v>0</v>
      </c>
      <c r="P86" t="b">
        <v>0</v>
      </c>
      <c r="Q86" t="s">
        <v>65</v>
      </c>
      <c r="R86" s="5">
        <f>E86/H86</f>
        <v>111.1336898395722</v>
      </c>
      <c r="S86" t="str">
        <f t="shared" si="9"/>
        <v>technology</v>
      </c>
      <c r="T86" t="str">
        <f t="shared" si="8"/>
        <v>wearables</v>
      </c>
    </row>
    <row r="87" spans="1:20" ht="19.5" x14ac:dyDescent="0.4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9">
        <f t="shared" si="5"/>
        <v>131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 s="11">
        <f t="shared" si="6"/>
        <v>40797.208333333336</v>
      </c>
      <c r="M87">
        <v>1316408400</v>
      </c>
      <c r="N87" s="11">
        <f t="shared" si="7"/>
        <v>40805.208333333336</v>
      </c>
      <c r="O87" t="b">
        <v>0</v>
      </c>
      <c r="P87" t="b">
        <v>0</v>
      </c>
      <c r="Q87" t="s">
        <v>60</v>
      </c>
      <c r="R87" s="5">
        <f>E87/H87</f>
        <v>90.563380281690144</v>
      </c>
      <c r="S87" t="str">
        <f t="shared" si="9"/>
        <v>music</v>
      </c>
      <c r="T87" t="str">
        <f t="shared" si="8"/>
        <v>indie rock</v>
      </c>
    </row>
    <row r="88" spans="1:20" ht="19.5" x14ac:dyDescent="0.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9">
        <f t="shared" si="5"/>
        <v>168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 s="11">
        <f t="shared" si="6"/>
        <v>42128.208333333328</v>
      </c>
      <c r="M88">
        <v>1431838800</v>
      </c>
      <c r="N88" s="11">
        <f t="shared" si="7"/>
        <v>42141.208333333328</v>
      </c>
      <c r="O88" t="b">
        <v>1</v>
      </c>
      <c r="P88" t="b">
        <v>0</v>
      </c>
      <c r="Q88" t="s">
        <v>33</v>
      </c>
      <c r="R88" s="5">
        <f>E88/H88</f>
        <v>61.108374384236456</v>
      </c>
      <c r="S88" t="str">
        <f t="shared" si="9"/>
        <v>theater</v>
      </c>
      <c r="T88" t="str">
        <f t="shared" si="8"/>
        <v>plays</v>
      </c>
    </row>
    <row r="89" spans="1:20" ht="19.5" x14ac:dyDescent="0.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9">
        <f t="shared" si="5"/>
        <v>62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 s="11">
        <f t="shared" si="6"/>
        <v>40610.25</v>
      </c>
      <c r="M89">
        <v>1300510800</v>
      </c>
      <c r="N89" s="11">
        <f t="shared" si="7"/>
        <v>40621.208333333336</v>
      </c>
      <c r="O89" t="b">
        <v>0</v>
      </c>
      <c r="P89" t="b">
        <v>1</v>
      </c>
      <c r="Q89" t="s">
        <v>23</v>
      </c>
      <c r="R89" s="5">
        <f>E89/H89</f>
        <v>83.022941970310384</v>
      </c>
      <c r="S89" t="str">
        <f t="shared" si="9"/>
        <v>music</v>
      </c>
      <c r="T89" t="str">
        <f t="shared" si="8"/>
        <v>rock</v>
      </c>
    </row>
    <row r="90" spans="1:20" ht="19.5" x14ac:dyDescent="0.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9">
        <f t="shared" si="5"/>
        <v>261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 s="11">
        <f t="shared" si="6"/>
        <v>42110.208333333328</v>
      </c>
      <c r="M90">
        <v>1431061200</v>
      </c>
      <c r="N90" s="11">
        <f t="shared" si="7"/>
        <v>42132.208333333328</v>
      </c>
      <c r="O90" t="b">
        <v>0</v>
      </c>
      <c r="P90" t="b">
        <v>0</v>
      </c>
      <c r="Q90" t="s">
        <v>206</v>
      </c>
      <c r="R90" s="5">
        <f>E90/H90</f>
        <v>110.76106194690266</v>
      </c>
      <c r="S90" t="str">
        <f t="shared" si="9"/>
        <v>publishing</v>
      </c>
      <c r="T90" t="str">
        <f t="shared" si="8"/>
        <v>translations</v>
      </c>
    </row>
    <row r="91" spans="1:20" ht="19.5" x14ac:dyDescent="0.4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9">
        <f t="shared" si="5"/>
        <v>253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 s="11">
        <f t="shared" si="6"/>
        <v>40283.208333333336</v>
      </c>
      <c r="M91">
        <v>1271480400</v>
      </c>
      <c r="N91" s="11">
        <f t="shared" si="7"/>
        <v>40285.208333333336</v>
      </c>
      <c r="O91" t="b">
        <v>0</v>
      </c>
      <c r="P91" t="b">
        <v>0</v>
      </c>
      <c r="Q91" t="s">
        <v>33</v>
      </c>
      <c r="R91" s="5">
        <f>E91/H91</f>
        <v>89.458333333333329</v>
      </c>
      <c r="S91" t="str">
        <f t="shared" si="9"/>
        <v>theater</v>
      </c>
      <c r="T91" t="str">
        <f t="shared" si="8"/>
        <v>plays</v>
      </c>
    </row>
    <row r="92" spans="1:20" ht="19.5" x14ac:dyDescent="0.4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9">
        <f t="shared" si="5"/>
        <v>79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 s="11">
        <f t="shared" si="6"/>
        <v>42425.25</v>
      </c>
      <c r="M92">
        <v>1456380000</v>
      </c>
      <c r="N92" s="11">
        <f t="shared" si="7"/>
        <v>42425.25</v>
      </c>
      <c r="O92" t="b">
        <v>0</v>
      </c>
      <c r="P92" t="b">
        <v>1</v>
      </c>
      <c r="Q92" t="s">
        <v>33</v>
      </c>
      <c r="R92" s="5">
        <f>E92/H92</f>
        <v>57.849056603773583</v>
      </c>
      <c r="S92" t="str">
        <f t="shared" si="9"/>
        <v>theater</v>
      </c>
      <c r="T92" t="str">
        <f t="shared" si="8"/>
        <v>plays</v>
      </c>
    </row>
    <row r="93" spans="1:20" ht="19.5" x14ac:dyDescent="0.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9">
        <f t="shared" si="5"/>
        <v>48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 s="11">
        <f t="shared" si="6"/>
        <v>42588.208333333328</v>
      </c>
      <c r="M93">
        <v>1472878800</v>
      </c>
      <c r="N93" s="11">
        <f t="shared" si="7"/>
        <v>42616.208333333328</v>
      </c>
      <c r="O93" t="b">
        <v>0</v>
      </c>
      <c r="P93" t="b">
        <v>0</v>
      </c>
      <c r="Q93" t="s">
        <v>206</v>
      </c>
      <c r="R93" s="5">
        <f>E93/H93</f>
        <v>109.99705449189985</v>
      </c>
      <c r="S93" t="str">
        <f t="shared" si="9"/>
        <v>publishing</v>
      </c>
      <c r="T93" t="str">
        <f t="shared" si="8"/>
        <v>translations</v>
      </c>
    </row>
    <row r="94" spans="1:20" ht="19.5" x14ac:dyDescent="0.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9">
        <f t="shared" si="5"/>
        <v>259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 s="11">
        <f t="shared" si="6"/>
        <v>40352.208333333336</v>
      </c>
      <c r="M94">
        <v>1277355600</v>
      </c>
      <c r="N94" s="11">
        <f t="shared" si="7"/>
        <v>40353.208333333336</v>
      </c>
      <c r="O94" t="b">
        <v>0</v>
      </c>
      <c r="P94" t="b">
        <v>1</v>
      </c>
      <c r="Q94" t="s">
        <v>89</v>
      </c>
      <c r="R94" s="5">
        <f>E94/H94</f>
        <v>103.96586345381526</v>
      </c>
      <c r="S94" t="str">
        <f t="shared" si="9"/>
        <v>games</v>
      </c>
      <c r="T94" t="str">
        <f t="shared" si="8"/>
        <v>video games</v>
      </c>
    </row>
    <row r="95" spans="1:20" ht="19.5" x14ac:dyDescent="0.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9">
        <f t="shared" si="5"/>
        <v>61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 s="11">
        <f t="shared" si="6"/>
        <v>41202.208333333336</v>
      </c>
      <c r="M95">
        <v>1351054800</v>
      </c>
      <c r="N95" s="11">
        <f t="shared" si="7"/>
        <v>41206.208333333336</v>
      </c>
      <c r="O95" t="b">
        <v>0</v>
      </c>
      <c r="P95" t="b">
        <v>1</v>
      </c>
      <c r="Q95" t="s">
        <v>33</v>
      </c>
      <c r="R95" s="5">
        <f>E95/H95</f>
        <v>107.99508196721311</v>
      </c>
      <c r="S95" t="str">
        <f t="shared" si="9"/>
        <v>theater</v>
      </c>
      <c r="T95" t="str">
        <f t="shared" si="8"/>
        <v>plays</v>
      </c>
    </row>
    <row r="96" spans="1:20" ht="19.5" x14ac:dyDescent="0.4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9">
        <f t="shared" si="5"/>
        <v>304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 s="11">
        <f t="shared" si="6"/>
        <v>43562.208333333328</v>
      </c>
      <c r="M96">
        <v>1555563600</v>
      </c>
      <c r="N96" s="11">
        <f t="shared" si="7"/>
        <v>43573.208333333328</v>
      </c>
      <c r="O96" t="b">
        <v>0</v>
      </c>
      <c r="P96" t="b">
        <v>0</v>
      </c>
      <c r="Q96" t="s">
        <v>28</v>
      </c>
      <c r="R96" s="5">
        <f>E96/H96</f>
        <v>48.927777777777777</v>
      </c>
      <c r="S96" t="str">
        <f t="shared" si="9"/>
        <v>technology</v>
      </c>
      <c r="T96" t="str">
        <f t="shared" si="8"/>
        <v>web</v>
      </c>
    </row>
    <row r="97" spans="1:20" ht="19.5" x14ac:dyDescent="0.4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9">
        <f t="shared" si="5"/>
        <v>113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 s="11">
        <f t="shared" si="6"/>
        <v>43752.208333333328</v>
      </c>
      <c r="M97">
        <v>1571634000</v>
      </c>
      <c r="N97" s="11">
        <f t="shared" si="7"/>
        <v>43759.208333333328</v>
      </c>
      <c r="O97" t="b">
        <v>0</v>
      </c>
      <c r="P97" t="b">
        <v>0</v>
      </c>
      <c r="Q97" t="s">
        <v>42</v>
      </c>
      <c r="R97" s="5">
        <f>E97/H97</f>
        <v>37.666666666666664</v>
      </c>
      <c r="S97" t="str">
        <f t="shared" si="9"/>
        <v>film &amp; video</v>
      </c>
      <c r="T97" t="str">
        <f t="shared" si="8"/>
        <v>documentary</v>
      </c>
    </row>
    <row r="98" spans="1:20" ht="19.5" x14ac:dyDescent="0.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9">
        <f t="shared" si="5"/>
        <v>217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 s="11">
        <f t="shared" si="6"/>
        <v>40612.25</v>
      </c>
      <c r="M98">
        <v>1300856400</v>
      </c>
      <c r="N98" s="11">
        <f t="shared" si="7"/>
        <v>40625.208333333336</v>
      </c>
      <c r="O98" t="b">
        <v>0</v>
      </c>
      <c r="P98" t="b">
        <v>0</v>
      </c>
      <c r="Q98" t="s">
        <v>33</v>
      </c>
      <c r="R98" s="5">
        <f>E98/H98</f>
        <v>64.999141999141997</v>
      </c>
      <c r="S98" t="str">
        <f t="shared" si="9"/>
        <v>theater</v>
      </c>
      <c r="T98" t="str">
        <f t="shared" si="8"/>
        <v>plays</v>
      </c>
    </row>
    <row r="99" spans="1:20" ht="19.5" x14ac:dyDescent="0.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9">
        <f t="shared" si="5"/>
        <v>927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 s="11">
        <f t="shared" si="6"/>
        <v>42180.208333333328</v>
      </c>
      <c r="M99">
        <v>1439874000</v>
      </c>
      <c r="N99" s="11">
        <f t="shared" si="7"/>
        <v>42234.208333333328</v>
      </c>
      <c r="O99" t="b">
        <v>0</v>
      </c>
      <c r="P99" t="b">
        <v>0</v>
      </c>
      <c r="Q99" t="s">
        <v>17</v>
      </c>
      <c r="R99" s="5">
        <f>E99/H99</f>
        <v>106.61061946902655</v>
      </c>
      <c r="S99" t="str">
        <f t="shared" si="9"/>
        <v>food</v>
      </c>
      <c r="T99" t="str">
        <f t="shared" si="8"/>
        <v>food trucks</v>
      </c>
    </row>
    <row r="100" spans="1:20" ht="19.5" x14ac:dyDescent="0.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9">
        <f t="shared" si="5"/>
        <v>34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 s="11">
        <f t="shared" si="6"/>
        <v>42212.208333333328</v>
      </c>
      <c r="M100">
        <v>1438318800</v>
      </c>
      <c r="N100" s="11">
        <f t="shared" si="7"/>
        <v>42216.208333333328</v>
      </c>
      <c r="O100" t="b">
        <v>0</v>
      </c>
      <c r="P100" t="b">
        <v>0</v>
      </c>
      <c r="Q100" t="s">
        <v>89</v>
      </c>
      <c r="R100" s="5">
        <f>E100/H100</f>
        <v>27.009016393442622</v>
      </c>
      <c r="S100" t="str">
        <f t="shared" si="9"/>
        <v>games</v>
      </c>
      <c r="T100" t="str">
        <f t="shared" si="8"/>
        <v>video games</v>
      </c>
    </row>
    <row r="101" spans="1:20" ht="19.5" x14ac:dyDescent="0.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9">
        <f t="shared" si="5"/>
        <v>197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 s="11">
        <f t="shared" si="6"/>
        <v>41968.25</v>
      </c>
      <c r="M101">
        <v>1419400800</v>
      </c>
      <c r="N101" s="11">
        <f t="shared" si="7"/>
        <v>41997.25</v>
      </c>
      <c r="O101" t="b">
        <v>0</v>
      </c>
      <c r="P101" t="b">
        <v>0</v>
      </c>
      <c r="Q101" t="s">
        <v>33</v>
      </c>
      <c r="R101" s="5">
        <f>E101/H101</f>
        <v>91.16463414634147</v>
      </c>
      <c r="S101" t="str">
        <f t="shared" si="9"/>
        <v>theater</v>
      </c>
      <c r="T101" t="str">
        <f t="shared" si="8"/>
        <v>plays</v>
      </c>
    </row>
    <row r="102" spans="1:20" ht="19.5" x14ac:dyDescent="0.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9">
        <f t="shared" si="5"/>
        <v>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 s="11">
        <f t="shared" si="6"/>
        <v>40835.208333333336</v>
      </c>
      <c r="M102">
        <v>1320555600</v>
      </c>
      <c r="N102" s="11">
        <f t="shared" si="7"/>
        <v>40853.208333333336</v>
      </c>
      <c r="O102" t="b">
        <v>0</v>
      </c>
      <c r="P102" t="b">
        <v>0</v>
      </c>
      <c r="Q102" t="s">
        <v>33</v>
      </c>
      <c r="R102" s="5">
        <f>E102/H102</f>
        <v>1</v>
      </c>
      <c r="S102" t="str">
        <f t="shared" si="9"/>
        <v>theater</v>
      </c>
      <c r="T102" t="str">
        <f t="shared" si="8"/>
        <v>plays</v>
      </c>
    </row>
    <row r="103" spans="1:20" ht="19.5" x14ac:dyDescent="0.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9">
        <f t="shared" si="5"/>
        <v>1021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 s="11">
        <f t="shared" si="6"/>
        <v>42056.25</v>
      </c>
      <c r="M103">
        <v>1425103200</v>
      </c>
      <c r="N103" s="11">
        <f t="shared" si="7"/>
        <v>42063.25</v>
      </c>
      <c r="O103" t="b">
        <v>0</v>
      </c>
      <c r="P103" t="b">
        <v>1</v>
      </c>
      <c r="Q103" t="s">
        <v>50</v>
      </c>
      <c r="R103" s="5">
        <f>E103/H103</f>
        <v>56.054878048780488</v>
      </c>
      <c r="S103" t="str">
        <f t="shared" si="9"/>
        <v>music</v>
      </c>
      <c r="T103" t="str">
        <f t="shared" si="8"/>
        <v>electric music</v>
      </c>
    </row>
    <row r="104" spans="1:20" ht="19.5" x14ac:dyDescent="0.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9">
        <f t="shared" si="5"/>
        <v>282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 s="11">
        <f t="shared" si="6"/>
        <v>43234.208333333328</v>
      </c>
      <c r="M104">
        <v>1526878800</v>
      </c>
      <c r="N104" s="11">
        <f t="shared" si="7"/>
        <v>43241.208333333328</v>
      </c>
      <c r="O104" t="b">
        <v>0</v>
      </c>
      <c r="P104" t="b">
        <v>1</v>
      </c>
      <c r="Q104" t="s">
        <v>65</v>
      </c>
      <c r="R104" s="5">
        <f>E104/H104</f>
        <v>31.017857142857142</v>
      </c>
      <c r="S104" t="str">
        <f t="shared" si="9"/>
        <v>technology</v>
      </c>
      <c r="T104" t="str">
        <f t="shared" si="8"/>
        <v>wearables</v>
      </c>
    </row>
    <row r="105" spans="1:20" ht="19.5" x14ac:dyDescent="0.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9">
        <f t="shared" si="5"/>
        <v>25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 s="11">
        <f t="shared" si="6"/>
        <v>40475.208333333336</v>
      </c>
      <c r="M105">
        <v>1288674000</v>
      </c>
      <c r="N105" s="11">
        <f t="shared" si="7"/>
        <v>40484.208333333336</v>
      </c>
      <c r="O105" t="b">
        <v>0</v>
      </c>
      <c r="P105" t="b">
        <v>0</v>
      </c>
      <c r="Q105" t="s">
        <v>50</v>
      </c>
      <c r="R105" s="5">
        <f>E105/H105</f>
        <v>66.513513513513516</v>
      </c>
      <c r="S105" t="str">
        <f t="shared" si="9"/>
        <v>music</v>
      </c>
      <c r="T105" t="str">
        <f t="shared" si="8"/>
        <v>electric music</v>
      </c>
    </row>
    <row r="106" spans="1:20" ht="19.5" x14ac:dyDescent="0.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9">
        <f t="shared" si="5"/>
        <v>143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 s="11">
        <f t="shared" si="6"/>
        <v>42878.208333333328</v>
      </c>
      <c r="M106">
        <v>1495602000</v>
      </c>
      <c r="N106" s="11">
        <f t="shared" si="7"/>
        <v>42879.208333333328</v>
      </c>
      <c r="O106" t="b">
        <v>0</v>
      </c>
      <c r="P106" t="b">
        <v>0</v>
      </c>
      <c r="Q106" t="s">
        <v>60</v>
      </c>
      <c r="R106" s="5">
        <f>E106/H106</f>
        <v>89.005216484089729</v>
      </c>
      <c r="S106" t="str">
        <f t="shared" si="9"/>
        <v>music</v>
      </c>
      <c r="T106" t="str">
        <f t="shared" si="8"/>
        <v>indie rock</v>
      </c>
    </row>
    <row r="107" spans="1:20" ht="19.5" x14ac:dyDescent="0.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9">
        <f t="shared" si="5"/>
        <v>145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 s="11">
        <f t="shared" si="6"/>
        <v>41366.208333333336</v>
      </c>
      <c r="M107">
        <v>1366434000</v>
      </c>
      <c r="N107" s="11">
        <f t="shared" si="7"/>
        <v>41384.208333333336</v>
      </c>
      <c r="O107" t="b">
        <v>0</v>
      </c>
      <c r="P107" t="b">
        <v>0</v>
      </c>
      <c r="Q107" t="s">
        <v>28</v>
      </c>
      <c r="R107" s="5">
        <f>E107/H107</f>
        <v>103.46315789473684</v>
      </c>
      <c r="S107" t="str">
        <f t="shared" si="9"/>
        <v>technology</v>
      </c>
      <c r="T107" t="str">
        <f t="shared" si="8"/>
        <v>web</v>
      </c>
    </row>
    <row r="108" spans="1:20" ht="19.5" x14ac:dyDescent="0.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9">
        <f t="shared" si="5"/>
        <v>359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 s="11">
        <f t="shared" si="6"/>
        <v>43716.208333333328</v>
      </c>
      <c r="M108">
        <v>1568350800</v>
      </c>
      <c r="N108" s="11">
        <f t="shared" si="7"/>
        <v>43721.208333333328</v>
      </c>
      <c r="O108" t="b">
        <v>0</v>
      </c>
      <c r="P108" t="b">
        <v>0</v>
      </c>
      <c r="Q108" t="s">
        <v>33</v>
      </c>
      <c r="R108" s="5">
        <f>E108/H108</f>
        <v>95.278911564625844</v>
      </c>
      <c r="S108" t="str">
        <f t="shared" si="9"/>
        <v>theater</v>
      </c>
      <c r="T108" t="str">
        <f t="shared" si="8"/>
        <v>plays</v>
      </c>
    </row>
    <row r="109" spans="1:20" ht="19.5" x14ac:dyDescent="0.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9">
        <f t="shared" si="5"/>
        <v>186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 s="11">
        <f t="shared" si="6"/>
        <v>43213.208333333328</v>
      </c>
      <c r="M109">
        <v>1525928400</v>
      </c>
      <c r="N109" s="11">
        <f t="shared" si="7"/>
        <v>43230.208333333328</v>
      </c>
      <c r="O109" t="b">
        <v>0</v>
      </c>
      <c r="P109" t="b">
        <v>1</v>
      </c>
      <c r="Q109" t="s">
        <v>33</v>
      </c>
      <c r="R109" s="5">
        <f>E109/H109</f>
        <v>75.895348837209298</v>
      </c>
      <c r="S109" t="str">
        <f t="shared" si="9"/>
        <v>theater</v>
      </c>
      <c r="T109" t="str">
        <f t="shared" si="8"/>
        <v>plays</v>
      </c>
    </row>
    <row r="110" spans="1:20" ht="19.5" x14ac:dyDescent="0.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9">
        <f t="shared" si="5"/>
        <v>595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 s="11">
        <f t="shared" si="6"/>
        <v>41005.208333333336</v>
      </c>
      <c r="M110">
        <v>1336885200</v>
      </c>
      <c r="N110" s="11">
        <f t="shared" si="7"/>
        <v>41042.208333333336</v>
      </c>
      <c r="O110" t="b">
        <v>0</v>
      </c>
      <c r="P110" t="b">
        <v>0</v>
      </c>
      <c r="Q110" t="s">
        <v>42</v>
      </c>
      <c r="R110" s="5">
        <f>E110/H110</f>
        <v>107.57831325301204</v>
      </c>
      <c r="S110" t="str">
        <f t="shared" si="9"/>
        <v>film &amp; video</v>
      </c>
      <c r="T110" t="str">
        <f t="shared" si="8"/>
        <v>documentary</v>
      </c>
    </row>
    <row r="111" spans="1:20" ht="19.5" x14ac:dyDescent="0.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9">
        <f t="shared" si="5"/>
        <v>59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 s="11">
        <f t="shared" si="6"/>
        <v>41651.25</v>
      </c>
      <c r="M111">
        <v>1389679200</v>
      </c>
      <c r="N111" s="11">
        <f t="shared" si="7"/>
        <v>41653.25</v>
      </c>
      <c r="O111" t="b">
        <v>0</v>
      </c>
      <c r="P111" t="b">
        <v>0</v>
      </c>
      <c r="Q111" t="s">
        <v>269</v>
      </c>
      <c r="R111" s="5">
        <f>E111/H111</f>
        <v>51.31666666666667</v>
      </c>
      <c r="S111" t="str">
        <f t="shared" si="9"/>
        <v>film &amp; video</v>
      </c>
      <c r="T111" t="str">
        <f t="shared" si="8"/>
        <v>television</v>
      </c>
    </row>
    <row r="112" spans="1:20" ht="19.5" x14ac:dyDescent="0.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9">
        <f t="shared" si="5"/>
        <v>15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 s="11">
        <f t="shared" si="6"/>
        <v>43354.208333333328</v>
      </c>
      <c r="M112">
        <v>1538283600</v>
      </c>
      <c r="N112" s="11">
        <f t="shared" si="7"/>
        <v>43373.208333333328</v>
      </c>
      <c r="O112" t="b">
        <v>0</v>
      </c>
      <c r="P112" t="b">
        <v>0</v>
      </c>
      <c r="Q112" t="s">
        <v>17</v>
      </c>
      <c r="R112" s="5">
        <f>E112/H112</f>
        <v>71.983108108108112</v>
      </c>
      <c r="S112" t="str">
        <f t="shared" si="9"/>
        <v>food</v>
      </c>
      <c r="T112" t="str">
        <f t="shared" si="8"/>
        <v>food trucks</v>
      </c>
    </row>
    <row r="113" spans="1:20" ht="19.5" x14ac:dyDescent="0.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9">
        <f t="shared" si="5"/>
        <v>120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 s="11">
        <f t="shared" si="6"/>
        <v>41174.208333333336</v>
      </c>
      <c r="M113">
        <v>1348808400</v>
      </c>
      <c r="N113" s="11">
        <f t="shared" si="7"/>
        <v>41180.208333333336</v>
      </c>
      <c r="O113" t="b">
        <v>0</v>
      </c>
      <c r="P113" t="b">
        <v>0</v>
      </c>
      <c r="Q113" t="s">
        <v>133</v>
      </c>
      <c r="R113" s="5">
        <f>E113/H113</f>
        <v>108.95414201183432</v>
      </c>
      <c r="S113" t="str">
        <f t="shared" si="9"/>
        <v>publishing</v>
      </c>
      <c r="T113" t="str">
        <f t="shared" si="8"/>
        <v>radio &amp; podcasts</v>
      </c>
    </row>
    <row r="114" spans="1:20" ht="19.5" x14ac:dyDescent="0.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9">
        <f t="shared" si="5"/>
        <v>269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 s="11">
        <f t="shared" si="6"/>
        <v>41875.208333333336</v>
      </c>
      <c r="M114">
        <v>1410152400</v>
      </c>
      <c r="N114" s="11">
        <f t="shared" si="7"/>
        <v>41890.208333333336</v>
      </c>
      <c r="O114" t="b">
        <v>0</v>
      </c>
      <c r="P114" t="b">
        <v>0</v>
      </c>
      <c r="Q114" t="s">
        <v>28</v>
      </c>
      <c r="R114" s="5">
        <f>E114/H114</f>
        <v>35</v>
      </c>
      <c r="S114" t="str">
        <f t="shared" si="9"/>
        <v>technology</v>
      </c>
      <c r="T114" t="str">
        <f t="shared" si="8"/>
        <v>web</v>
      </c>
    </row>
    <row r="115" spans="1:20" ht="19.5" x14ac:dyDescent="0.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9">
        <f t="shared" si="5"/>
        <v>377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 s="11">
        <f t="shared" si="6"/>
        <v>42990.208333333328</v>
      </c>
      <c r="M115">
        <v>1505797200</v>
      </c>
      <c r="N115" s="11">
        <f t="shared" si="7"/>
        <v>42997.208333333328</v>
      </c>
      <c r="O115" t="b">
        <v>0</v>
      </c>
      <c r="P115" t="b">
        <v>0</v>
      </c>
      <c r="Q115" t="s">
        <v>17</v>
      </c>
      <c r="R115" s="5">
        <f>E115/H115</f>
        <v>94.938931297709928</v>
      </c>
      <c r="S115" t="str">
        <f t="shared" si="9"/>
        <v>food</v>
      </c>
      <c r="T115" t="str">
        <f t="shared" si="8"/>
        <v>food trucks</v>
      </c>
    </row>
    <row r="116" spans="1:20" ht="19.5" x14ac:dyDescent="0.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9">
        <f t="shared" si="5"/>
        <v>727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 s="11">
        <f t="shared" si="6"/>
        <v>43564.208333333328</v>
      </c>
      <c r="M116">
        <v>1554872400</v>
      </c>
      <c r="N116" s="11">
        <f t="shared" si="7"/>
        <v>43565.208333333328</v>
      </c>
      <c r="O116" t="b">
        <v>0</v>
      </c>
      <c r="P116" t="b">
        <v>1</v>
      </c>
      <c r="Q116" t="s">
        <v>65</v>
      </c>
      <c r="R116" s="5">
        <f>E116/H116</f>
        <v>109.65079365079364</v>
      </c>
      <c r="S116" t="str">
        <f t="shared" si="9"/>
        <v>technology</v>
      </c>
      <c r="T116" t="str">
        <f t="shared" si="8"/>
        <v>wearables</v>
      </c>
    </row>
    <row r="117" spans="1:20" ht="19.5" x14ac:dyDescent="0.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9">
        <f t="shared" si="5"/>
        <v>87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 s="11">
        <f t="shared" si="6"/>
        <v>43056.25</v>
      </c>
      <c r="M117">
        <v>1513922400</v>
      </c>
      <c r="N117" s="11">
        <f t="shared" si="7"/>
        <v>43091.25</v>
      </c>
      <c r="O117" t="b">
        <v>0</v>
      </c>
      <c r="P117" t="b">
        <v>0</v>
      </c>
      <c r="Q117" t="s">
        <v>119</v>
      </c>
      <c r="R117" s="5">
        <f>E117/H117</f>
        <v>44.001815980629537</v>
      </c>
      <c r="S117" t="str">
        <f t="shared" si="9"/>
        <v>publishing</v>
      </c>
      <c r="T117" t="str">
        <f t="shared" si="8"/>
        <v>fiction</v>
      </c>
    </row>
    <row r="118" spans="1:20" ht="19.5" x14ac:dyDescent="0.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9">
        <f t="shared" si="5"/>
        <v>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 s="11">
        <f t="shared" si="6"/>
        <v>42265.208333333328</v>
      </c>
      <c r="M118">
        <v>1442638800</v>
      </c>
      <c r="N118" s="11">
        <f t="shared" si="7"/>
        <v>42266.208333333328</v>
      </c>
      <c r="O118" t="b">
        <v>0</v>
      </c>
      <c r="P118" t="b">
        <v>0</v>
      </c>
      <c r="Q118" t="s">
        <v>33</v>
      </c>
      <c r="R118" s="5">
        <f>E118/H118</f>
        <v>86.794520547945211</v>
      </c>
      <c r="S118" t="str">
        <f t="shared" si="9"/>
        <v>theater</v>
      </c>
      <c r="T118" t="str">
        <f t="shared" si="8"/>
        <v>plays</v>
      </c>
    </row>
    <row r="119" spans="1:20" ht="19.5" x14ac:dyDescent="0.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9">
        <f t="shared" si="5"/>
        <v>174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 s="11">
        <f t="shared" si="6"/>
        <v>40808.208333333336</v>
      </c>
      <c r="M119">
        <v>1317186000</v>
      </c>
      <c r="N119" s="11">
        <f t="shared" si="7"/>
        <v>40814.208333333336</v>
      </c>
      <c r="O119" t="b">
        <v>0</v>
      </c>
      <c r="P119" t="b">
        <v>0</v>
      </c>
      <c r="Q119" t="s">
        <v>269</v>
      </c>
      <c r="R119" s="5">
        <f>E119/H119</f>
        <v>30.992727272727272</v>
      </c>
      <c r="S119" t="str">
        <f t="shared" si="9"/>
        <v>film &amp; video</v>
      </c>
      <c r="T119" t="str">
        <f t="shared" si="8"/>
        <v>television</v>
      </c>
    </row>
    <row r="120" spans="1:20" ht="19.5" x14ac:dyDescent="0.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9">
        <f t="shared" si="5"/>
        <v>118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 s="11">
        <f t="shared" si="6"/>
        <v>41665.25</v>
      </c>
      <c r="M120">
        <v>1391234400</v>
      </c>
      <c r="N120" s="11">
        <f t="shared" si="7"/>
        <v>41671.25</v>
      </c>
      <c r="O120" t="b">
        <v>0</v>
      </c>
      <c r="P120" t="b">
        <v>0</v>
      </c>
      <c r="Q120" t="s">
        <v>122</v>
      </c>
      <c r="R120" s="5">
        <f>E120/H120</f>
        <v>94.791044776119406</v>
      </c>
      <c r="S120" t="str">
        <f t="shared" si="9"/>
        <v>photography</v>
      </c>
      <c r="T120" t="str">
        <f t="shared" si="8"/>
        <v>photography books</v>
      </c>
    </row>
    <row r="121" spans="1:20" ht="19.5" x14ac:dyDescent="0.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9">
        <f t="shared" si="5"/>
        <v>215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 s="11">
        <f t="shared" si="6"/>
        <v>41806.208333333336</v>
      </c>
      <c r="M121">
        <v>1404363600</v>
      </c>
      <c r="N121" s="11">
        <f t="shared" si="7"/>
        <v>41823.208333333336</v>
      </c>
      <c r="O121" t="b">
        <v>0</v>
      </c>
      <c r="P121" t="b">
        <v>1</v>
      </c>
      <c r="Q121" t="s">
        <v>42</v>
      </c>
      <c r="R121" s="5">
        <f>E121/H121</f>
        <v>69.79220779220779</v>
      </c>
      <c r="S121" t="str">
        <f t="shared" si="9"/>
        <v>film &amp; video</v>
      </c>
      <c r="T121" t="str">
        <f t="shared" si="8"/>
        <v>documentary</v>
      </c>
    </row>
    <row r="122" spans="1:20" ht="19.5" x14ac:dyDescent="0.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9">
        <f t="shared" si="5"/>
        <v>149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 s="11">
        <f t="shared" si="6"/>
        <v>42111.208333333328</v>
      </c>
      <c r="M122">
        <v>1429592400</v>
      </c>
      <c r="N122" s="11">
        <f t="shared" si="7"/>
        <v>42115.208333333328</v>
      </c>
      <c r="O122" t="b">
        <v>0</v>
      </c>
      <c r="P122" t="b">
        <v>1</v>
      </c>
      <c r="Q122" t="s">
        <v>292</v>
      </c>
      <c r="R122" s="5">
        <f>E122/H122</f>
        <v>63.003367003367003</v>
      </c>
      <c r="S122" t="str">
        <f t="shared" si="9"/>
        <v>games</v>
      </c>
      <c r="T122" t="str">
        <f t="shared" si="8"/>
        <v>mobile games</v>
      </c>
    </row>
    <row r="123" spans="1:20" ht="19.5" x14ac:dyDescent="0.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9">
        <f t="shared" si="5"/>
        <v>219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 s="11">
        <f t="shared" si="6"/>
        <v>41917.208333333336</v>
      </c>
      <c r="M123">
        <v>1413608400</v>
      </c>
      <c r="N123" s="11">
        <f t="shared" si="7"/>
        <v>41930.208333333336</v>
      </c>
      <c r="O123" t="b">
        <v>0</v>
      </c>
      <c r="P123" t="b">
        <v>0</v>
      </c>
      <c r="Q123" t="s">
        <v>89</v>
      </c>
      <c r="R123" s="5">
        <f>E123/H123</f>
        <v>110.0343300110742</v>
      </c>
      <c r="S123" t="str">
        <f t="shared" si="9"/>
        <v>games</v>
      </c>
      <c r="T123" t="str">
        <f t="shared" si="8"/>
        <v>video games</v>
      </c>
    </row>
    <row r="124" spans="1:20" ht="19.5" x14ac:dyDescent="0.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9">
        <f t="shared" si="5"/>
        <v>64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 s="11">
        <f t="shared" si="6"/>
        <v>41970.25</v>
      </c>
      <c r="M124">
        <v>1419400800</v>
      </c>
      <c r="N124" s="11">
        <f t="shared" si="7"/>
        <v>41997.25</v>
      </c>
      <c r="O124" t="b">
        <v>0</v>
      </c>
      <c r="P124" t="b">
        <v>0</v>
      </c>
      <c r="Q124" t="s">
        <v>119</v>
      </c>
      <c r="R124" s="5">
        <f>E124/H124</f>
        <v>25.997933274284026</v>
      </c>
      <c r="S124" t="str">
        <f t="shared" si="9"/>
        <v>publishing</v>
      </c>
      <c r="T124" t="str">
        <f t="shared" si="8"/>
        <v>fiction</v>
      </c>
    </row>
    <row r="125" spans="1:20" ht="19.5" x14ac:dyDescent="0.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9">
        <f t="shared" si="5"/>
        <v>19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 s="11">
        <f t="shared" si="6"/>
        <v>42332.25</v>
      </c>
      <c r="M125">
        <v>1448604000</v>
      </c>
      <c r="N125" s="11">
        <f t="shared" si="7"/>
        <v>42335.25</v>
      </c>
      <c r="O125" t="b">
        <v>1</v>
      </c>
      <c r="P125" t="b">
        <v>0</v>
      </c>
      <c r="Q125" t="s">
        <v>33</v>
      </c>
      <c r="R125" s="5">
        <f>E125/H125</f>
        <v>49.987915407854985</v>
      </c>
      <c r="S125" t="str">
        <f t="shared" si="9"/>
        <v>theater</v>
      </c>
      <c r="T125" t="str">
        <f t="shared" si="8"/>
        <v>plays</v>
      </c>
    </row>
    <row r="126" spans="1:20" ht="19.5" x14ac:dyDescent="0.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9">
        <f t="shared" si="5"/>
        <v>368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 s="11">
        <f t="shared" si="6"/>
        <v>43598.208333333328</v>
      </c>
      <c r="M126">
        <v>1562302800</v>
      </c>
      <c r="N126" s="11">
        <f t="shared" si="7"/>
        <v>43651.208333333328</v>
      </c>
      <c r="O126" t="b">
        <v>0</v>
      </c>
      <c r="P126" t="b">
        <v>0</v>
      </c>
      <c r="Q126" t="s">
        <v>122</v>
      </c>
      <c r="R126" s="5">
        <f>E126/H126</f>
        <v>101.72340425531915</v>
      </c>
      <c r="S126" t="str">
        <f t="shared" si="9"/>
        <v>photography</v>
      </c>
      <c r="T126" t="str">
        <f t="shared" si="8"/>
        <v>photography books</v>
      </c>
    </row>
    <row r="127" spans="1:20" ht="19.5" x14ac:dyDescent="0.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9">
        <f t="shared" si="5"/>
        <v>160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 s="11">
        <f t="shared" si="6"/>
        <v>43362.208333333328</v>
      </c>
      <c r="M127">
        <v>1537678800</v>
      </c>
      <c r="N127" s="11">
        <f t="shared" si="7"/>
        <v>43366.208333333328</v>
      </c>
      <c r="O127" t="b">
        <v>0</v>
      </c>
      <c r="P127" t="b">
        <v>0</v>
      </c>
      <c r="Q127" t="s">
        <v>33</v>
      </c>
      <c r="R127" s="5">
        <f>E127/H127</f>
        <v>47.083333333333336</v>
      </c>
      <c r="S127" t="str">
        <f t="shared" si="9"/>
        <v>theater</v>
      </c>
      <c r="T127" t="str">
        <f t="shared" si="8"/>
        <v>plays</v>
      </c>
    </row>
    <row r="128" spans="1:20" ht="19.5" x14ac:dyDescent="0.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9">
        <f t="shared" si="5"/>
        <v>39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 s="11">
        <f t="shared" si="6"/>
        <v>42596.208333333328</v>
      </c>
      <c r="M128">
        <v>1473570000</v>
      </c>
      <c r="N128" s="11">
        <f t="shared" si="7"/>
        <v>42624.208333333328</v>
      </c>
      <c r="O128" t="b">
        <v>0</v>
      </c>
      <c r="P128" t="b">
        <v>1</v>
      </c>
      <c r="Q128" t="s">
        <v>33</v>
      </c>
      <c r="R128" s="5">
        <f>E128/H128</f>
        <v>89.944444444444443</v>
      </c>
      <c r="S128" t="str">
        <f t="shared" si="9"/>
        <v>theater</v>
      </c>
      <c r="T128" t="str">
        <f t="shared" si="8"/>
        <v>plays</v>
      </c>
    </row>
    <row r="129" spans="1:20" ht="19.5" x14ac:dyDescent="0.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9">
        <f t="shared" si="5"/>
        <v>51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 s="11">
        <f t="shared" si="6"/>
        <v>40310.208333333336</v>
      </c>
      <c r="M129">
        <v>1273899600</v>
      </c>
      <c r="N129" s="11">
        <f t="shared" si="7"/>
        <v>40313.208333333336</v>
      </c>
      <c r="O129" t="b">
        <v>0</v>
      </c>
      <c r="P129" t="b">
        <v>0</v>
      </c>
      <c r="Q129" t="s">
        <v>33</v>
      </c>
      <c r="R129" s="5">
        <f>E129/H129</f>
        <v>78.96875</v>
      </c>
      <c r="S129" t="str">
        <f t="shared" si="9"/>
        <v>theater</v>
      </c>
      <c r="T129" t="str">
        <f t="shared" si="8"/>
        <v>plays</v>
      </c>
    </row>
    <row r="130" spans="1:20" ht="19.5" x14ac:dyDescent="0.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9">
        <f t="shared" si="5"/>
        <v>60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 s="11">
        <f t="shared" si="6"/>
        <v>40417.208333333336</v>
      </c>
      <c r="M130">
        <v>1284008400</v>
      </c>
      <c r="N130" s="11">
        <f t="shared" si="7"/>
        <v>40430.208333333336</v>
      </c>
      <c r="O130" t="b">
        <v>0</v>
      </c>
      <c r="P130" t="b">
        <v>0</v>
      </c>
      <c r="Q130" t="s">
        <v>23</v>
      </c>
      <c r="R130" s="5">
        <f>E130/H130</f>
        <v>80.067669172932327</v>
      </c>
      <c r="S130" t="str">
        <f t="shared" si="9"/>
        <v>music</v>
      </c>
      <c r="T130" t="str">
        <f t="shared" si="8"/>
        <v>rock</v>
      </c>
    </row>
    <row r="131" spans="1:20" ht="19.5" x14ac:dyDescent="0.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9">
        <f t="shared" ref="F131:F194" si="10">ROUND((E131/D131)*100,0)</f>
        <v>3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 s="11">
        <f t="shared" ref="L131:L194" si="11">(((K131/60)/60)/24)+DATE(1970,1,1)</f>
        <v>42038.25</v>
      </c>
      <c r="M131">
        <v>1425103200</v>
      </c>
      <c r="N131" s="11">
        <f t="shared" ref="N131:N194" si="12">(((M131/60)/60)/24)+DATE(1970,1,1)</f>
        <v>42063.25</v>
      </c>
      <c r="O131" t="b">
        <v>0</v>
      </c>
      <c r="P131" t="b">
        <v>0</v>
      </c>
      <c r="Q131" t="s">
        <v>17</v>
      </c>
      <c r="R131" s="5">
        <f>E131/H131</f>
        <v>86.472727272727269</v>
      </c>
      <c r="S131" t="str">
        <f t="shared" si="9"/>
        <v>food</v>
      </c>
      <c r="T131" t="str">
        <f t="shared" ref="T131:T194" si="13">_xlfn.TEXTAFTER(Q131,"/")</f>
        <v>food trucks</v>
      </c>
    </row>
    <row r="132" spans="1:20" ht="19.5" x14ac:dyDescent="0.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9">
        <f t="shared" si="10"/>
        <v>155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 s="11">
        <f t="shared" si="11"/>
        <v>40842.208333333336</v>
      </c>
      <c r="M132">
        <v>1320991200</v>
      </c>
      <c r="N132" s="11">
        <f t="shared" si="12"/>
        <v>40858.25</v>
      </c>
      <c r="O132" t="b">
        <v>0</v>
      </c>
      <c r="P132" t="b">
        <v>0</v>
      </c>
      <c r="Q132" t="s">
        <v>53</v>
      </c>
      <c r="R132" s="5">
        <f>E132/H132</f>
        <v>28.001876172607879</v>
      </c>
      <c r="S132" t="str">
        <f t="shared" ref="S132:S195" si="14">_xlfn.TEXTBEFORE(Q132,"/")</f>
        <v>film &amp; video</v>
      </c>
      <c r="T132" t="str">
        <f t="shared" si="13"/>
        <v>drama</v>
      </c>
    </row>
    <row r="133" spans="1:20" ht="19.5" x14ac:dyDescent="0.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9">
        <f t="shared" si="10"/>
        <v>101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 s="11">
        <f t="shared" si="11"/>
        <v>41607.25</v>
      </c>
      <c r="M133">
        <v>1386828000</v>
      </c>
      <c r="N133" s="11">
        <f t="shared" si="12"/>
        <v>41620.25</v>
      </c>
      <c r="O133" t="b">
        <v>0</v>
      </c>
      <c r="P133" t="b">
        <v>0</v>
      </c>
      <c r="Q133" t="s">
        <v>28</v>
      </c>
      <c r="R133" s="5">
        <f>E133/H133</f>
        <v>67.996725337699544</v>
      </c>
      <c r="S133" t="str">
        <f t="shared" si="14"/>
        <v>technology</v>
      </c>
      <c r="T133" t="str">
        <f t="shared" si="13"/>
        <v>web</v>
      </c>
    </row>
    <row r="134" spans="1:20" ht="19.5" x14ac:dyDescent="0.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9">
        <f t="shared" si="10"/>
        <v>116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 s="11">
        <f t="shared" si="11"/>
        <v>43112.25</v>
      </c>
      <c r="M134">
        <v>1517119200</v>
      </c>
      <c r="N134" s="11">
        <f t="shared" si="12"/>
        <v>43128.25</v>
      </c>
      <c r="O134" t="b">
        <v>0</v>
      </c>
      <c r="P134" t="b">
        <v>1</v>
      </c>
      <c r="Q134" t="s">
        <v>33</v>
      </c>
      <c r="R134" s="5">
        <f>E134/H134</f>
        <v>43.078651685393261</v>
      </c>
      <c r="S134" t="str">
        <f t="shared" si="14"/>
        <v>theater</v>
      </c>
      <c r="T134" t="str">
        <f t="shared" si="13"/>
        <v>plays</v>
      </c>
    </row>
    <row r="135" spans="1:20" ht="19.5" x14ac:dyDescent="0.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9">
        <f t="shared" si="10"/>
        <v>311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 s="11">
        <f t="shared" si="11"/>
        <v>40767.208333333336</v>
      </c>
      <c r="M135">
        <v>1315026000</v>
      </c>
      <c r="N135" s="11">
        <f t="shared" si="12"/>
        <v>40789.208333333336</v>
      </c>
      <c r="O135" t="b">
        <v>0</v>
      </c>
      <c r="P135" t="b">
        <v>0</v>
      </c>
      <c r="Q135" t="s">
        <v>319</v>
      </c>
      <c r="R135" s="5">
        <f>E135/H135</f>
        <v>87.95597484276729</v>
      </c>
      <c r="S135" t="str">
        <f t="shared" si="14"/>
        <v>music</v>
      </c>
      <c r="T135" t="str">
        <f t="shared" si="13"/>
        <v>world music</v>
      </c>
    </row>
    <row r="136" spans="1:20" ht="19.5" x14ac:dyDescent="0.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9">
        <f t="shared" si="10"/>
        <v>90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 s="11">
        <f t="shared" si="11"/>
        <v>40713.208333333336</v>
      </c>
      <c r="M136">
        <v>1312693200</v>
      </c>
      <c r="N136" s="11">
        <f t="shared" si="12"/>
        <v>40762.208333333336</v>
      </c>
      <c r="O136" t="b">
        <v>0</v>
      </c>
      <c r="P136" t="b">
        <v>1</v>
      </c>
      <c r="Q136" t="s">
        <v>42</v>
      </c>
      <c r="R136" s="5">
        <f>E136/H136</f>
        <v>94.987234042553197</v>
      </c>
      <c r="S136" t="str">
        <f t="shared" si="14"/>
        <v>film &amp; video</v>
      </c>
      <c r="T136" t="str">
        <f t="shared" si="13"/>
        <v>documentary</v>
      </c>
    </row>
    <row r="137" spans="1:20" ht="19.5" x14ac:dyDescent="0.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9">
        <f t="shared" si="10"/>
        <v>71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 s="11">
        <f t="shared" si="11"/>
        <v>41340.25</v>
      </c>
      <c r="M137">
        <v>1363064400</v>
      </c>
      <c r="N137" s="11">
        <f t="shared" si="12"/>
        <v>41345.208333333336</v>
      </c>
      <c r="O137" t="b">
        <v>0</v>
      </c>
      <c r="P137" t="b">
        <v>1</v>
      </c>
      <c r="Q137" t="s">
        <v>33</v>
      </c>
      <c r="R137" s="5">
        <f>E137/H137</f>
        <v>46.905982905982903</v>
      </c>
      <c r="S137" t="str">
        <f t="shared" si="14"/>
        <v>theater</v>
      </c>
      <c r="T137" t="str">
        <f t="shared" si="13"/>
        <v>plays</v>
      </c>
    </row>
    <row r="138" spans="1:20" ht="19.5" x14ac:dyDescent="0.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9">
        <f t="shared" si="10"/>
        <v>3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 s="11">
        <f t="shared" si="11"/>
        <v>41797.208333333336</v>
      </c>
      <c r="M138">
        <v>1403154000</v>
      </c>
      <c r="N138" s="11">
        <f t="shared" si="12"/>
        <v>41809.208333333336</v>
      </c>
      <c r="O138" t="b">
        <v>0</v>
      </c>
      <c r="P138" t="b">
        <v>1</v>
      </c>
      <c r="Q138" t="s">
        <v>53</v>
      </c>
      <c r="R138" s="5">
        <f>E138/H138</f>
        <v>46.913793103448278</v>
      </c>
      <c r="S138" t="str">
        <f t="shared" si="14"/>
        <v>film &amp; video</v>
      </c>
      <c r="T138" t="str">
        <f t="shared" si="13"/>
        <v>drama</v>
      </c>
    </row>
    <row r="139" spans="1:20" ht="19.5" x14ac:dyDescent="0.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9">
        <f t="shared" si="10"/>
        <v>262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 s="11">
        <f t="shared" si="11"/>
        <v>40457.208333333336</v>
      </c>
      <c r="M139">
        <v>1286859600</v>
      </c>
      <c r="N139" s="11">
        <f t="shared" si="12"/>
        <v>40463.208333333336</v>
      </c>
      <c r="O139" t="b">
        <v>0</v>
      </c>
      <c r="P139" t="b">
        <v>0</v>
      </c>
      <c r="Q139" t="s">
        <v>68</v>
      </c>
      <c r="R139" s="5">
        <f>E139/H139</f>
        <v>94.24</v>
      </c>
      <c r="S139" t="str">
        <f t="shared" si="14"/>
        <v>publishing</v>
      </c>
      <c r="T139" t="str">
        <f t="shared" si="13"/>
        <v>nonfiction</v>
      </c>
    </row>
    <row r="140" spans="1:20" ht="19.5" x14ac:dyDescent="0.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9">
        <f t="shared" si="10"/>
        <v>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 s="11">
        <f t="shared" si="11"/>
        <v>41180.208333333336</v>
      </c>
      <c r="M140">
        <v>1349326800</v>
      </c>
      <c r="N140" s="11">
        <f t="shared" si="12"/>
        <v>41186.208333333336</v>
      </c>
      <c r="O140" t="b">
        <v>0</v>
      </c>
      <c r="P140" t="b">
        <v>0</v>
      </c>
      <c r="Q140" t="s">
        <v>292</v>
      </c>
      <c r="R140" s="5">
        <f>E140/H140</f>
        <v>80.139130434782615</v>
      </c>
      <c r="S140" t="str">
        <f t="shared" si="14"/>
        <v>games</v>
      </c>
      <c r="T140" t="str">
        <f t="shared" si="13"/>
        <v>mobile games</v>
      </c>
    </row>
    <row r="141" spans="1:20" ht="19.5" x14ac:dyDescent="0.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9">
        <f t="shared" si="10"/>
        <v>21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 s="11">
        <f t="shared" si="11"/>
        <v>42115.208333333328</v>
      </c>
      <c r="M141">
        <v>1430974800</v>
      </c>
      <c r="N141" s="11">
        <f t="shared" si="12"/>
        <v>42131.208333333328</v>
      </c>
      <c r="O141" t="b">
        <v>0</v>
      </c>
      <c r="P141" t="b">
        <v>1</v>
      </c>
      <c r="Q141" t="s">
        <v>65</v>
      </c>
      <c r="R141" s="5">
        <f>E141/H141</f>
        <v>59.036809815950917</v>
      </c>
      <c r="S141" t="str">
        <f t="shared" si="14"/>
        <v>technology</v>
      </c>
      <c r="T141" t="str">
        <f t="shared" si="13"/>
        <v>wearables</v>
      </c>
    </row>
    <row r="142" spans="1:20" ht="19.5" x14ac:dyDescent="0.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9">
        <f t="shared" si="10"/>
        <v>223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 s="11">
        <f t="shared" si="11"/>
        <v>43156.25</v>
      </c>
      <c r="M142">
        <v>1519970400</v>
      </c>
      <c r="N142" s="11">
        <f t="shared" si="12"/>
        <v>43161.25</v>
      </c>
      <c r="O142" t="b">
        <v>0</v>
      </c>
      <c r="P142" t="b">
        <v>0</v>
      </c>
      <c r="Q142" t="s">
        <v>42</v>
      </c>
      <c r="R142" s="5">
        <f>E142/H142</f>
        <v>65.989247311827953</v>
      </c>
      <c r="S142" t="str">
        <f t="shared" si="14"/>
        <v>film &amp; video</v>
      </c>
      <c r="T142" t="str">
        <f t="shared" si="13"/>
        <v>documentary</v>
      </c>
    </row>
    <row r="143" spans="1:20" ht="19.5" x14ac:dyDescent="0.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9">
        <f t="shared" si="10"/>
        <v>102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 s="11">
        <f t="shared" si="11"/>
        <v>42167.208333333328</v>
      </c>
      <c r="M143">
        <v>1434603600</v>
      </c>
      <c r="N143" s="11">
        <f t="shared" si="12"/>
        <v>42173.208333333328</v>
      </c>
      <c r="O143" t="b">
        <v>0</v>
      </c>
      <c r="P143" t="b">
        <v>0</v>
      </c>
      <c r="Q143" t="s">
        <v>28</v>
      </c>
      <c r="R143" s="5">
        <f>E143/H143</f>
        <v>60.992530345471522</v>
      </c>
      <c r="S143" t="str">
        <f t="shared" si="14"/>
        <v>technology</v>
      </c>
      <c r="T143" t="str">
        <f t="shared" si="13"/>
        <v>web</v>
      </c>
    </row>
    <row r="144" spans="1:20" ht="19.5" x14ac:dyDescent="0.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9">
        <f t="shared" si="10"/>
        <v>230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 s="11">
        <f t="shared" si="11"/>
        <v>41005.208333333336</v>
      </c>
      <c r="M144">
        <v>1337230800</v>
      </c>
      <c r="N144" s="11">
        <f t="shared" si="12"/>
        <v>41046.208333333336</v>
      </c>
      <c r="O144" t="b">
        <v>0</v>
      </c>
      <c r="P144" t="b">
        <v>0</v>
      </c>
      <c r="Q144" t="s">
        <v>28</v>
      </c>
      <c r="R144" s="5">
        <f>E144/H144</f>
        <v>98.307692307692307</v>
      </c>
      <c r="S144" t="str">
        <f t="shared" si="14"/>
        <v>technology</v>
      </c>
      <c r="T144" t="str">
        <f t="shared" si="13"/>
        <v>web</v>
      </c>
    </row>
    <row r="145" spans="1:20" ht="19.5" x14ac:dyDescent="0.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9">
        <f t="shared" si="10"/>
        <v>136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 s="11">
        <f t="shared" si="11"/>
        <v>40357.208333333336</v>
      </c>
      <c r="M145">
        <v>1279429200</v>
      </c>
      <c r="N145" s="11">
        <f t="shared" si="12"/>
        <v>40377.208333333336</v>
      </c>
      <c r="O145" t="b">
        <v>0</v>
      </c>
      <c r="P145" t="b">
        <v>0</v>
      </c>
      <c r="Q145" t="s">
        <v>60</v>
      </c>
      <c r="R145" s="5">
        <f>E145/H145</f>
        <v>104.6</v>
      </c>
      <c r="S145" t="str">
        <f t="shared" si="14"/>
        <v>music</v>
      </c>
      <c r="T145" t="str">
        <f t="shared" si="13"/>
        <v>indie rock</v>
      </c>
    </row>
    <row r="146" spans="1:20" ht="19.5" x14ac:dyDescent="0.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9">
        <f t="shared" si="10"/>
        <v>129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 s="11">
        <f t="shared" si="11"/>
        <v>43633.208333333328</v>
      </c>
      <c r="M146">
        <v>1561438800</v>
      </c>
      <c r="N146" s="11">
        <f t="shared" si="12"/>
        <v>43641.208333333328</v>
      </c>
      <c r="O146" t="b">
        <v>0</v>
      </c>
      <c r="P146" t="b">
        <v>0</v>
      </c>
      <c r="Q146" t="s">
        <v>33</v>
      </c>
      <c r="R146" s="5">
        <f>E146/H146</f>
        <v>86.066666666666663</v>
      </c>
      <c r="S146" t="str">
        <f t="shared" si="14"/>
        <v>theater</v>
      </c>
      <c r="T146" t="str">
        <f t="shared" si="13"/>
        <v>plays</v>
      </c>
    </row>
    <row r="147" spans="1:20" ht="19.5" x14ac:dyDescent="0.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9">
        <f t="shared" si="10"/>
        <v>237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 s="11">
        <f t="shared" si="11"/>
        <v>41889.208333333336</v>
      </c>
      <c r="M147">
        <v>1410498000</v>
      </c>
      <c r="N147" s="11">
        <f t="shared" si="12"/>
        <v>41894.208333333336</v>
      </c>
      <c r="O147" t="b">
        <v>0</v>
      </c>
      <c r="P147" t="b">
        <v>0</v>
      </c>
      <c r="Q147" t="s">
        <v>65</v>
      </c>
      <c r="R147" s="5">
        <f>E147/H147</f>
        <v>76.989583333333329</v>
      </c>
      <c r="S147" t="str">
        <f t="shared" si="14"/>
        <v>technology</v>
      </c>
      <c r="T147" t="str">
        <f t="shared" si="13"/>
        <v>wearables</v>
      </c>
    </row>
    <row r="148" spans="1:20" ht="19.5" x14ac:dyDescent="0.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9">
        <f t="shared" si="10"/>
        <v>17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 s="11">
        <f t="shared" si="11"/>
        <v>40855.25</v>
      </c>
      <c r="M148">
        <v>1322460000</v>
      </c>
      <c r="N148" s="11">
        <f t="shared" si="12"/>
        <v>40875.25</v>
      </c>
      <c r="O148" t="b">
        <v>0</v>
      </c>
      <c r="P148" t="b">
        <v>0</v>
      </c>
      <c r="Q148" t="s">
        <v>33</v>
      </c>
      <c r="R148" s="5">
        <f>E148/H148</f>
        <v>29.764705882352942</v>
      </c>
      <c r="S148" t="str">
        <f t="shared" si="14"/>
        <v>theater</v>
      </c>
      <c r="T148" t="str">
        <f t="shared" si="13"/>
        <v>plays</v>
      </c>
    </row>
    <row r="149" spans="1:20" ht="19.5" x14ac:dyDescent="0.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9">
        <f t="shared" si="10"/>
        <v>112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 s="11">
        <f t="shared" si="11"/>
        <v>42534.208333333328</v>
      </c>
      <c r="M149">
        <v>1466312400</v>
      </c>
      <c r="N149" s="11">
        <f t="shared" si="12"/>
        <v>42540.208333333328</v>
      </c>
      <c r="O149" t="b">
        <v>0</v>
      </c>
      <c r="P149" t="b">
        <v>1</v>
      </c>
      <c r="Q149" t="s">
        <v>33</v>
      </c>
      <c r="R149" s="5">
        <f>E149/H149</f>
        <v>46.91959798994975</v>
      </c>
      <c r="S149" t="str">
        <f t="shared" si="14"/>
        <v>theater</v>
      </c>
      <c r="T149" t="str">
        <f t="shared" si="13"/>
        <v>plays</v>
      </c>
    </row>
    <row r="150" spans="1:20" ht="19.5" x14ac:dyDescent="0.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9">
        <f t="shared" si="10"/>
        <v>121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 s="11">
        <f t="shared" si="11"/>
        <v>42941.208333333328</v>
      </c>
      <c r="M150">
        <v>1501736400</v>
      </c>
      <c r="N150" s="11">
        <f t="shared" si="12"/>
        <v>42950.208333333328</v>
      </c>
      <c r="O150" t="b">
        <v>0</v>
      </c>
      <c r="P150" t="b">
        <v>0</v>
      </c>
      <c r="Q150" t="s">
        <v>65</v>
      </c>
      <c r="R150" s="5">
        <f>E150/H150</f>
        <v>105.18691588785046</v>
      </c>
      <c r="S150" t="str">
        <f t="shared" si="14"/>
        <v>technology</v>
      </c>
      <c r="T150" t="str">
        <f t="shared" si="13"/>
        <v>wearables</v>
      </c>
    </row>
    <row r="151" spans="1:20" ht="19.5" x14ac:dyDescent="0.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9">
        <f t="shared" si="10"/>
        <v>220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 s="11">
        <f t="shared" si="11"/>
        <v>41275.25</v>
      </c>
      <c r="M151">
        <v>1361512800</v>
      </c>
      <c r="N151" s="11">
        <f t="shared" si="12"/>
        <v>41327.25</v>
      </c>
      <c r="O151" t="b">
        <v>0</v>
      </c>
      <c r="P151" t="b">
        <v>0</v>
      </c>
      <c r="Q151" t="s">
        <v>60</v>
      </c>
      <c r="R151" s="5">
        <f>E151/H151</f>
        <v>69.907692307692301</v>
      </c>
      <c r="S151" t="str">
        <f t="shared" si="14"/>
        <v>music</v>
      </c>
      <c r="T151" t="str">
        <f t="shared" si="13"/>
        <v>indie rock</v>
      </c>
    </row>
    <row r="152" spans="1:20" ht="19.5" x14ac:dyDescent="0.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9">
        <f t="shared" si="10"/>
        <v>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 s="11">
        <f t="shared" si="11"/>
        <v>43450.25</v>
      </c>
      <c r="M152">
        <v>1545026400</v>
      </c>
      <c r="N152" s="11">
        <f t="shared" si="12"/>
        <v>43451.25</v>
      </c>
      <c r="O152" t="b">
        <v>0</v>
      </c>
      <c r="P152" t="b">
        <v>0</v>
      </c>
      <c r="Q152" t="s">
        <v>23</v>
      </c>
      <c r="R152" s="5">
        <f>E152/H152</f>
        <v>1</v>
      </c>
      <c r="S152" t="str">
        <f t="shared" si="14"/>
        <v>music</v>
      </c>
      <c r="T152" t="str">
        <f t="shared" si="13"/>
        <v>rock</v>
      </c>
    </row>
    <row r="153" spans="1:20" ht="19.5" x14ac:dyDescent="0.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9">
        <f t="shared" si="10"/>
        <v>64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 s="11">
        <f t="shared" si="11"/>
        <v>41799.208333333336</v>
      </c>
      <c r="M153">
        <v>1406696400</v>
      </c>
      <c r="N153" s="11">
        <f t="shared" si="12"/>
        <v>41850.208333333336</v>
      </c>
      <c r="O153" t="b">
        <v>0</v>
      </c>
      <c r="P153" t="b">
        <v>0</v>
      </c>
      <c r="Q153" t="s">
        <v>50</v>
      </c>
      <c r="R153" s="5">
        <f>E153/H153</f>
        <v>60.011588275391958</v>
      </c>
      <c r="S153" t="str">
        <f t="shared" si="14"/>
        <v>music</v>
      </c>
      <c r="T153" t="str">
        <f t="shared" si="13"/>
        <v>electric music</v>
      </c>
    </row>
    <row r="154" spans="1:20" ht="19.5" x14ac:dyDescent="0.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9">
        <f t="shared" si="10"/>
        <v>423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 s="11">
        <f t="shared" si="11"/>
        <v>42783.25</v>
      </c>
      <c r="M154">
        <v>1487916000</v>
      </c>
      <c r="N154" s="11">
        <f t="shared" si="12"/>
        <v>42790.25</v>
      </c>
      <c r="O154" t="b">
        <v>0</v>
      </c>
      <c r="P154" t="b">
        <v>0</v>
      </c>
      <c r="Q154" t="s">
        <v>60</v>
      </c>
      <c r="R154" s="5">
        <f>E154/H154</f>
        <v>52.006220379146917</v>
      </c>
      <c r="S154" t="str">
        <f t="shared" si="14"/>
        <v>music</v>
      </c>
      <c r="T154" t="str">
        <f t="shared" si="13"/>
        <v>indie rock</v>
      </c>
    </row>
    <row r="155" spans="1:20" ht="19.5" x14ac:dyDescent="0.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9">
        <f t="shared" si="10"/>
        <v>93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 s="11">
        <f t="shared" si="11"/>
        <v>41201.208333333336</v>
      </c>
      <c r="M155">
        <v>1351141200</v>
      </c>
      <c r="N155" s="11">
        <f t="shared" si="12"/>
        <v>41207.208333333336</v>
      </c>
      <c r="O155" t="b">
        <v>0</v>
      </c>
      <c r="P155" t="b">
        <v>0</v>
      </c>
      <c r="Q155" t="s">
        <v>33</v>
      </c>
      <c r="R155" s="5">
        <f>E155/H155</f>
        <v>31.000176025347649</v>
      </c>
      <c r="S155" t="str">
        <f t="shared" si="14"/>
        <v>theater</v>
      </c>
      <c r="T155" t="str">
        <f t="shared" si="13"/>
        <v>plays</v>
      </c>
    </row>
    <row r="156" spans="1:20" ht="19.5" x14ac:dyDescent="0.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9">
        <f t="shared" si="10"/>
        <v>59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 s="11">
        <f t="shared" si="11"/>
        <v>42502.208333333328</v>
      </c>
      <c r="M156">
        <v>1465016400</v>
      </c>
      <c r="N156" s="11">
        <f t="shared" si="12"/>
        <v>42525.208333333328</v>
      </c>
      <c r="O156" t="b">
        <v>0</v>
      </c>
      <c r="P156" t="b">
        <v>1</v>
      </c>
      <c r="Q156" t="s">
        <v>60</v>
      </c>
      <c r="R156" s="5">
        <f>E156/H156</f>
        <v>95.042492917847028</v>
      </c>
      <c r="S156" t="str">
        <f t="shared" si="14"/>
        <v>music</v>
      </c>
      <c r="T156" t="str">
        <f t="shared" si="13"/>
        <v>indie rock</v>
      </c>
    </row>
    <row r="157" spans="1:20" ht="19.5" x14ac:dyDescent="0.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9">
        <f t="shared" si="10"/>
        <v>65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 s="11">
        <f t="shared" si="11"/>
        <v>40262.208333333336</v>
      </c>
      <c r="M157">
        <v>1270789200</v>
      </c>
      <c r="N157" s="11">
        <f t="shared" si="12"/>
        <v>40277.208333333336</v>
      </c>
      <c r="O157" t="b">
        <v>0</v>
      </c>
      <c r="P157" t="b">
        <v>0</v>
      </c>
      <c r="Q157" t="s">
        <v>33</v>
      </c>
      <c r="R157" s="5">
        <f>E157/H157</f>
        <v>75.968174204355108</v>
      </c>
      <c r="S157" t="str">
        <f t="shared" si="14"/>
        <v>theater</v>
      </c>
      <c r="T157" t="str">
        <f t="shared" si="13"/>
        <v>plays</v>
      </c>
    </row>
    <row r="158" spans="1:20" ht="19.5" x14ac:dyDescent="0.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9">
        <f t="shared" si="10"/>
        <v>74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 s="11">
        <f t="shared" si="11"/>
        <v>43743.208333333328</v>
      </c>
      <c r="M158">
        <v>1572325200</v>
      </c>
      <c r="N158" s="11">
        <f t="shared" si="12"/>
        <v>43767.208333333328</v>
      </c>
      <c r="O158" t="b">
        <v>0</v>
      </c>
      <c r="P158" t="b">
        <v>0</v>
      </c>
      <c r="Q158" t="s">
        <v>23</v>
      </c>
      <c r="R158" s="5">
        <f>E158/H158</f>
        <v>71.013192612137203</v>
      </c>
      <c r="S158" t="str">
        <f t="shared" si="14"/>
        <v>music</v>
      </c>
      <c r="T158" t="str">
        <f t="shared" si="13"/>
        <v>rock</v>
      </c>
    </row>
    <row r="159" spans="1:20" ht="19.5" x14ac:dyDescent="0.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9">
        <f t="shared" si="10"/>
        <v>53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 s="11">
        <f t="shared" si="11"/>
        <v>41638.25</v>
      </c>
      <c r="M159">
        <v>1389420000</v>
      </c>
      <c r="N159" s="11">
        <f t="shared" si="12"/>
        <v>41650.25</v>
      </c>
      <c r="O159" t="b">
        <v>0</v>
      </c>
      <c r="P159" t="b">
        <v>0</v>
      </c>
      <c r="Q159" t="s">
        <v>122</v>
      </c>
      <c r="R159" s="5">
        <f>E159/H159</f>
        <v>73.733333333333334</v>
      </c>
      <c r="S159" t="str">
        <f t="shared" si="14"/>
        <v>photography</v>
      </c>
      <c r="T159" t="str">
        <f t="shared" si="13"/>
        <v>photography books</v>
      </c>
    </row>
    <row r="160" spans="1:20" ht="19.5" x14ac:dyDescent="0.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9">
        <f t="shared" si="10"/>
        <v>221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 s="11">
        <f t="shared" si="11"/>
        <v>42346.25</v>
      </c>
      <c r="M160">
        <v>1449640800</v>
      </c>
      <c r="N160" s="11">
        <f t="shared" si="12"/>
        <v>42347.25</v>
      </c>
      <c r="O160" t="b">
        <v>0</v>
      </c>
      <c r="P160" t="b">
        <v>0</v>
      </c>
      <c r="Q160" t="s">
        <v>23</v>
      </c>
      <c r="R160" s="5">
        <f>E160/H160</f>
        <v>113.17073170731707</v>
      </c>
      <c r="S160" t="str">
        <f t="shared" si="14"/>
        <v>music</v>
      </c>
      <c r="T160" t="str">
        <f t="shared" si="13"/>
        <v>rock</v>
      </c>
    </row>
    <row r="161" spans="1:20" ht="19.5" x14ac:dyDescent="0.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9">
        <f t="shared" si="10"/>
        <v>100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 s="11">
        <f t="shared" si="11"/>
        <v>43551.208333333328</v>
      </c>
      <c r="M161">
        <v>1555218000</v>
      </c>
      <c r="N161" s="11">
        <f t="shared" si="12"/>
        <v>43569.208333333328</v>
      </c>
      <c r="O161" t="b">
        <v>0</v>
      </c>
      <c r="P161" t="b">
        <v>1</v>
      </c>
      <c r="Q161" t="s">
        <v>33</v>
      </c>
      <c r="R161" s="5">
        <f>E161/H161</f>
        <v>105.00933552992861</v>
      </c>
      <c r="S161" t="str">
        <f t="shared" si="14"/>
        <v>theater</v>
      </c>
      <c r="T161" t="str">
        <f t="shared" si="13"/>
        <v>plays</v>
      </c>
    </row>
    <row r="162" spans="1:20" ht="19.5" x14ac:dyDescent="0.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9">
        <f t="shared" si="10"/>
        <v>162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 s="11">
        <f t="shared" si="11"/>
        <v>43582.208333333328</v>
      </c>
      <c r="M162">
        <v>1557723600</v>
      </c>
      <c r="N162" s="11">
        <f t="shared" si="12"/>
        <v>43598.208333333328</v>
      </c>
      <c r="O162" t="b">
        <v>0</v>
      </c>
      <c r="P162" t="b">
        <v>0</v>
      </c>
      <c r="Q162" t="s">
        <v>65</v>
      </c>
      <c r="R162" s="5">
        <f>E162/H162</f>
        <v>79.176829268292678</v>
      </c>
      <c r="S162" t="str">
        <f t="shared" si="14"/>
        <v>technology</v>
      </c>
      <c r="T162" t="str">
        <f t="shared" si="13"/>
        <v>wearables</v>
      </c>
    </row>
    <row r="163" spans="1:20" ht="19.5" x14ac:dyDescent="0.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9">
        <f t="shared" si="10"/>
        <v>78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 s="11">
        <f t="shared" si="11"/>
        <v>42270.208333333328</v>
      </c>
      <c r="M163">
        <v>1443502800</v>
      </c>
      <c r="N163" s="11">
        <f t="shared" si="12"/>
        <v>42276.208333333328</v>
      </c>
      <c r="O163" t="b">
        <v>0</v>
      </c>
      <c r="P163" t="b">
        <v>1</v>
      </c>
      <c r="Q163" t="s">
        <v>28</v>
      </c>
      <c r="R163" s="5">
        <f>E163/H163</f>
        <v>57.333333333333336</v>
      </c>
      <c r="S163" t="str">
        <f t="shared" si="14"/>
        <v>technology</v>
      </c>
      <c r="T163" t="str">
        <f t="shared" si="13"/>
        <v>web</v>
      </c>
    </row>
    <row r="164" spans="1:20" ht="19.5" x14ac:dyDescent="0.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9">
        <f t="shared" si="10"/>
        <v>150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 s="11">
        <f t="shared" si="11"/>
        <v>43442.25</v>
      </c>
      <c r="M164">
        <v>1546840800</v>
      </c>
      <c r="N164" s="11">
        <f t="shared" si="12"/>
        <v>43472.25</v>
      </c>
      <c r="O164" t="b">
        <v>0</v>
      </c>
      <c r="P164" t="b">
        <v>0</v>
      </c>
      <c r="Q164" t="s">
        <v>23</v>
      </c>
      <c r="R164" s="5">
        <f>E164/H164</f>
        <v>58.178343949044589</v>
      </c>
      <c r="S164" t="str">
        <f t="shared" si="14"/>
        <v>music</v>
      </c>
      <c r="T164" t="str">
        <f t="shared" si="13"/>
        <v>rock</v>
      </c>
    </row>
    <row r="165" spans="1:20" ht="19.5" x14ac:dyDescent="0.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9">
        <f t="shared" si="10"/>
        <v>253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 s="11">
        <f t="shared" si="11"/>
        <v>43028.208333333328</v>
      </c>
      <c r="M165">
        <v>1512712800</v>
      </c>
      <c r="N165" s="11">
        <f t="shared" si="12"/>
        <v>43077.25</v>
      </c>
      <c r="O165" t="b">
        <v>0</v>
      </c>
      <c r="P165" t="b">
        <v>1</v>
      </c>
      <c r="Q165" t="s">
        <v>122</v>
      </c>
      <c r="R165" s="5">
        <f>E165/H165</f>
        <v>36.032520325203251</v>
      </c>
      <c r="S165" t="str">
        <f t="shared" si="14"/>
        <v>photography</v>
      </c>
      <c r="T165" t="str">
        <f t="shared" si="13"/>
        <v>photography books</v>
      </c>
    </row>
    <row r="166" spans="1:20" ht="19.5" x14ac:dyDescent="0.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9">
        <f t="shared" si="10"/>
        <v>100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 s="11">
        <f t="shared" si="11"/>
        <v>43016.208333333328</v>
      </c>
      <c r="M166">
        <v>1507525200</v>
      </c>
      <c r="N166" s="11">
        <f t="shared" si="12"/>
        <v>43017.208333333328</v>
      </c>
      <c r="O166" t="b">
        <v>0</v>
      </c>
      <c r="P166" t="b">
        <v>0</v>
      </c>
      <c r="Q166" t="s">
        <v>33</v>
      </c>
      <c r="R166" s="5">
        <f>E166/H166</f>
        <v>107.99068767908309</v>
      </c>
      <c r="S166" t="str">
        <f t="shared" si="14"/>
        <v>theater</v>
      </c>
      <c r="T166" t="str">
        <f t="shared" si="13"/>
        <v>plays</v>
      </c>
    </row>
    <row r="167" spans="1:20" ht="19.5" x14ac:dyDescent="0.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9">
        <f t="shared" si="10"/>
        <v>122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 s="11">
        <f t="shared" si="11"/>
        <v>42948.208333333328</v>
      </c>
      <c r="M167">
        <v>1504328400</v>
      </c>
      <c r="N167" s="11">
        <f t="shared" si="12"/>
        <v>42980.208333333328</v>
      </c>
      <c r="O167" t="b">
        <v>0</v>
      </c>
      <c r="P167" t="b">
        <v>0</v>
      </c>
      <c r="Q167" t="s">
        <v>28</v>
      </c>
      <c r="R167" s="5">
        <f>E167/H167</f>
        <v>44.005985634477256</v>
      </c>
      <c r="S167" t="str">
        <f t="shared" si="14"/>
        <v>technology</v>
      </c>
      <c r="T167" t="str">
        <f t="shared" si="13"/>
        <v>web</v>
      </c>
    </row>
    <row r="168" spans="1:20" ht="19.5" x14ac:dyDescent="0.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9">
        <f t="shared" si="10"/>
        <v>137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 s="11">
        <f t="shared" si="11"/>
        <v>40534.25</v>
      </c>
      <c r="M168">
        <v>1293343200</v>
      </c>
      <c r="N168" s="11">
        <f t="shared" si="12"/>
        <v>40538.25</v>
      </c>
      <c r="O168" t="b">
        <v>0</v>
      </c>
      <c r="P168" t="b">
        <v>0</v>
      </c>
      <c r="Q168" t="s">
        <v>122</v>
      </c>
      <c r="R168" s="5">
        <f>E168/H168</f>
        <v>55.077868852459019</v>
      </c>
      <c r="S168" t="str">
        <f t="shared" si="14"/>
        <v>photography</v>
      </c>
      <c r="T168" t="str">
        <f t="shared" si="13"/>
        <v>photography books</v>
      </c>
    </row>
    <row r="169" spans="1:20" ht="19.5" x14ac:dyDescent="0.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9">
        <f t="shared" si="10"/>
        <v>416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 s="11">
        <f t="shared" si="11"/>
        <v>41435.208333333336</v>
      </c>
      <c r="M169">
        <v>1371704400</v>
      </c>
      <c r="N169" s="11">
        <f t="shared" si="12"/>
        <v>41445.208333333336</v>
      </c>
      <c r="O169" t="b">
        <v>0</v>
      </c>
      <c r="P169" t="b">
        <v>0</v>
      </c>
      <c r="Q169" t="s">
        <v>33</v>
      </c>
      <c r="R169" s="5">
        <f>E169/H169</f>
        <v>74</v>
      </c>
      <c r="S169" t="str">
        <f t="shared" si="14"/>
        <v>theater</v>
      </c>
      <c r="T169" t="str">
        <f t="shared" si="13"/>
        <v>plays</v>
      </c>
    </row>
    <row r="170" spans="1:20" ht="19.5" x14ac:dyDescent="0.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9">
        <f t="shared" si="10"/>
        <v>31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 s="11">
        <f t="shared" si="11"/>
        <v>43518.25</v>
      </c>
      <c r="M170">
        <v>1552798800</v>
      </c>
      <c r="N170" s="11">
        <f t="shared" si="12"/>
        <v>43541.208333333328</v>
      </c>
      <c r="O170" t="b">
        <v>0</v>
      </c>
      <c r="P170" t="b">
        <v>1</v>
      </c>
      <c r="Q170" t="s">
        <v>60</v>
      </c>
      <c r="R170" s="5">
        <f>E170/H170</f>
        <v>41.996858638743454</v>
      </c>
      <c r="S170" t="str">
        <f t="shared" si="14"/>
        <v>music</v>
      </c>
      <c r="T170" t="str">
        <f t="shared" si="13"/>
        <v>indie rock</v>
      </c>
    </row>
    <row r="171" spans="1:20" ht="19.5" x14ac:dyDescent="0.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9">
        <f t="shared" si="10"/>
        <v>424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 s="11">
        <f t="shared" si="11"/>
        <v>41077.208333333336</v>
      </c>
      <c r="M171">
        <v>1342328400</v>
      </c>
      <c r="N171" s="11">
        <f t="shared" si="12"/>
        <v>41105.208333333336</v>
      </c>
      <c r="O171" t="b">
        <v>0</v>
      </c>
      <c r="P171" t="b">
        <v>1</v>
      </c>
      <c r="Q171" t="s">
        <v>100</v>
      </c>
      <c r="R171" s="5">
        <f>E171/H171</f>
        <v>77.988161010260455</v>
      </c>
      <c r="S171" t="str">
        <f t="shared" si="14"/>
        <v>film &amp; video</v>
      </c>
      <c r="T171" t="str">
        <f t="shared" si="13"/>
        <v>shorts</v>
      </c>
    </row>
    <row r="172" spans="1:20" ht="19.5" x14ac:dyDescent="0.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9">
        <f t="shared" si="10"/>
        <v>3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 s="11">
        <f t="shared" si="11"/>
        <v>42950.208333333328</v>
      </c>
      <c r="M172">
        <v>1502341200</v>
      </c>
      <c r="N172" s="11">
        <f t="shared" si="12"/>
        <v>42957.208333333328</v>
      </c>
      <c r="O172" t="b">
        <v>0</v>
      </c>
      <c r="P172" t="b">
        <v>0</v>
      </c>
      <c r="Q172" t="s">
        <v>60</v>
      </c>
      <c r="R172" s="5">
        <f>E172/H172</f>
        <v>82.507462686567166</v>
      </c>
      <c r="S172" t="str">
        <f t="shared" si="14"/>
        <v>music</v>
      </c>
      <c r="T172" t="str">
        <f t="shared" si="13"/>
        <v>indie rock</v>
      </c>
    </row>
    <row r="173" spans="1:20" ht="19.5" x14ac:dyDescent="0.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9">
        <f t="shared" si="10"/>
        <v>11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 s="11">
        <f t="shared" si="11"/>
        <v>41718.208333333336</v>
      </c>
      <c r="M173">
        <v>1397192400</v>
      </c>
      <c r="N173" s="11">
        <f t="shared" si="12"/>
        <v>41740.208333333336</v>
      </c>
      <c r="O173" t="b">
        <v>0</v>
      </c>
      <c r="P173" t="b">
        <v>0</v>
      </c>
      <c r="Q173" t="s">
        <v>206</v>
      </c>
      <c r="R173" s="5">
        <f>E173/H173</f>
        <v>104.2</v>
      </c>
      <c r="S173" t="str">
        <f t="shared" si="14"/>
        <v>publishing</v>
      </c>
      <c r="T173" t="str">
        <f t="shared" si="13"/>
        <v>translations</v>
      </c>
    </row>
    <row r="174" spans="1:20" ht="19.5" x14ac:dyDescent="0.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9">
        <f t="shared" si="10"/>
        <v>83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 s="11">
        <f t="shared" si="11"/>
        <v>41839.208333333336</v>
      </c>
      <c r="M174">
        <v>1407042000</v>
      </c>
      <c r="N174" s="11">
        <f t="shared" si="12"/>
        <v>41854.208333333336</v>
      </c>
      <c r="O174" t="b">
        <v>0</v>
      </c>
      <c r="P174" t="b">
        <v>1</v>
      </c>
      <c r="Q174" t="s">
        <v>42</v>
      </c>
      <c r="R174" s="5">
        <f>E174/H174</f>
        <v>25.5</v>
      </c>
      <c r="S174" t="str">
        <f t="shared" si="14"/>
        <v>film &amp; video</v>
      </c>
      <c r="T174" t="str">
        <f t="shared" si="13"/>
        <v>documentary</v>
      </c>
    </row>
    <row r="175" spans="1:20" ht="19.5" x14ac:dyDescent="0.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9">
        <f t="shared" si="10"/>
        <v>163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 s="11">
        <f t="shared" si="11"/>
        <v>41412.208333333336</v>
      </c>
      <c r="M175">
        <v>1369371600</v>
      </c>
      <c r="N175" s="11">
        <f t="shared" si="12"/>
        <v>41418.208333333336</v>
      </c>
      <c r="O175" t="b">
        <v>0</v>
      </c>
      <c r="P175" t="b">
        <v>0</v>
      </c>
      <c r="Q175" t="s">
        <v>33</v>
      </c>
      <c r="R175" s="5">
        <f>E175/H175</f>
        <v>100.98334401024984</v>
      </c>
      <c r="S175" t="str">
        <f t="shared" si="14"/>
        <v>theater</v>
      </c>
      <c r="T175" t="str">
        <f t="shared" si="13"/>
        <v>plays</v>
      </c>
    </row>
    <row r="176" spans="1:20" ht="19.5" x14ac:dyDescent="0.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9">
        <f t="shared" si="10"/>
        <v>895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 s="11">
        <f t="shared" si="11"/>
        <v>42282.208333333328</v>
      </c>
      <c r="M176">
        <v>1444107600</v>
      </c>
      <c r="N176" s="11">
        <f t="shared" si="12"/>
        <v>42283.208333333328</v>
      </c>
      <c r="O176" t="b">
        <v>0</v>
      </c>
      <c r="P176" t="b">
        <v>1</v>
      </c>
      <c r="Q176" t="s">
        <v>65</v>
      </c>
      <c r="R176" s="5">
        <f>E176/H176</f>
        <v>111.83333333333333</v>
      </c>
      <c r="S176" t="str">
        <f t="shared" si="14"/>
        <v>technology</v>
      </c>
      <c r="T176" t="str">
        <f t="shared" si="13"/>
        <v>wearables</v>
      </c>
    </row>
    <row r="177" spans="1:20" ht="19.5" x14ac:dyDescent="0.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9">
        <f t="shared" si="10"/>
        <v>26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 s="11">
        <f t="shared" si="11"/>
        <v>42613.208333333328</v>
      </c>
      <c r="M177">
        <v>1474261200</v>
      </c>
      <c r="N177" s="11">
        <f t="shared" si="12"/>
        <v>42632.208333333328</v>
      </c>
      <c r="O177" t="b">
        <v>0</v>
      </c>
      <c r="P177" t="b">
        <v>0</v>
      </c>
      <c r="Q177" t="s">
        <v>33</v>
      </c>
      <c r="R177" s="5">
        <f>E177/H177</f>
        <v>41.999115044247787</v>
      </c>
      <c r="S177" t="str">
        <f t="shared" si="14"/>
        <v>theater</v>
      </c>
      <c r="T177" t="str">
        <f t="shared" si="13"/>
        <v>plays</v>
      </c>
    </row>
    <row r="178" spans="1:20" ht="19.5" x14ac:dyDescent="0.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9">
        <f t="shared" si="10"/>
        <v>75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 s="11">
        <f t="shared" si="11"/>
        <v>42616.208333333328</v>
      </c>
      <c r="M178">
        <v>1473656400</v>
      </c>
      <c r="N178" s="11">
        <f t="shared" si="12"/>
        <v>42625.208333333328</v>
      </c>
      <c r="O178" t="b">
        <v>0</v>
      </c>
      <c r="P178" t="b">
        <v>0</v>
      </c>
      <c r="Q178" t="s">
        <v>33</v>
      </c>
      <c r="R178" s="5">
        <f>E178/H178</f>
        <v>110.05115089514067</v>
      </c>
      <c r="S178" t="str">
        <f t="shared" si="14"/>
        <v>theater</v>
      </c>
      <c r="T178" t="str">
        <f t="shared" si="13"/>
        <v>plays</v>
      </c>
    </row>
    <row r="179" spans="1:20" ht="19.5" x14ac:dyDescent="0.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9">
        <f t="shared" si="10"/>
        <v>416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 s="11">
        <f t="shared" si="11"/>
        <v>40497.25</v>
      </c>
      <c r="M179">
        <v>1291960800</v>
      </c>
      <c r="N179" s="11">
        <f t="shared" si="12"/>
        <v>40522.25</v>
      </c>
      <c r="O179" t="b">
        <v>0</v>
      </c>
      <c r="P179" t="b">
        <v>0</v>
      </c>
      <c r="Q179" t="s">
        <v>33</v>
      </c>
      <c r="R179" s="5">
        <f>E179/H179</f>
        <v>58.997079225994888</v>
      </c>
      <c r="S179" t="str">
        <f t="shared" si="14"/>
        <v>theater</v>
      </c>
      <c r="T179" t="str">
        <f t="shared" si="13"/>
        <v>plays</v>
      </c>
    </row>
    <row r="180" spans="1:20" ht="19.5" x14ac:dyDescent="0.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9">
        <f t="shared" si="10"/>
        <v>96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 s="11">
        <f t="shared" si="11"/>
        <v>42999.208333333328</v>
      </c>
      <c r="M180">
        <v>1506747600</v>
      </c>
      <c r="N180" s="11">
        <f t="shared" si="12"/>
        <v>43008.208333333328</v>
      </c>
      <c r="O180" t="b">
        <v>0</v>
      </c>
      <c r="P180" t="b">
        <v>0</v>
      </c>
      <c r="Q180" t="s">
        <v>17</v>
      </c>
      <c r="R180" s="5">
        <f>E180/H180</f>
        <v>32.985714285714288</v>
      </c>
      <c r="S180" t="str">
        <f t="shared" si="14"/>
        <v>food</v>
      </c>
      <c r="T180" t="str">
        <f t="shared" si="13"/>
        <v>food trucks</v>
      </c>
    </row>
    <row r="181" spans="1:20" ht="19.5" x14ac:dyDescent="0.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9">
        <f t="shared" si="10"/>
        <v>358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 s="11">
        <f t="shared" si="11"/>
        <v>41350.208333333336</v>
      </c>
      <c r="M181">
        <v>1363582800</v>
      </c>
      <c r="N181" s="11">
        <f t="shared" si="12"/>
        <v>41351.208333333336</v>
      </c>
      <c r="O181" t="b">
        <v>0</v>
      </c>
      <c r="P181" t="b">
        <v>1</v>
      </c>
      <c r="Q181" t="s">
        <v>33</v>
      </c>
      <c r="R181" s="5">
        <f>E181/H181</f>
        <v>45.005654509471306</v>
      </c>
      <c r="S181" t="str">
        <f t="shared" si="14"/>
        <v>theater</v>
      </c>
      <c r="T181" t="str">
        <f t="shared" si="13"/>
        <v>plays</v>
      </c>
    </row>
    <row r="182" spans="1:20" ht="19.5" x14ac:dyDescent="0.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9">
        <f t="shared" si="10"/>
        <v>308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 s="11">
        <f t="shared" si="11"/>
        <v>40259.208333333336</v>
      </c>
      <c r="M182">
        <v>1269666000</v>
      </c>
      <c r="N182" s="11">
        <f t="shared" si="12"/>
        <v>40264.208333333336</v>
      </c>
      <c r="O182" t="b">
        <v>0</v>
      </c>
      <c r="P182" t="b">
        <v>0</v>
      </c>
      <c r="Q182" t="s">
        <v>65</v>
      </c>
      <c r="R182" s="5">
        <f>E182/H182</f>
        <v>81.98196487897485</v>
      </c>
      <c r="S182" t="str">
        <f t="shared" si="14"/>
        <v>technology</v>
      </c>
      <c r="T182" t="str">
        <f t="shared" si="13"/>
        <v>wearables</v>
      </c>
    </row>
    <row r="183" spans="1:20" ht="19.5" x14ac:dyDescent="0.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9">
        <f t="shared" si="10"/>
        <v>62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 s="11">
        <f t="shared" si="11"/>
        <v>43012.208333333328</v>
      </c>
      <c r="M183">
        <v>1508648400</v>
      </c>
      <c r="N183" s="11">
        <f t="shared" si="12"/>
        <v>43030.208333333328</v>
      </c>
      <c r="O183" t="b">
        <v>0</v>
      </c>
      <c r="P183" t="b">
        <v>0</v>
      </c>
      <c r="Q183" t="s">
        <v>28</v>
      </c>
      <c r="R183" s="5">
        <f>E183/H183</f>
        <v>39.080882352941174</v>
      </c>
      <c r="S183" t="str">
        <f t="shared" si="14"/>
        <v>technology</v>
      </c>
      <c r="T183" t="str">
        <f t="shared" si="13"/>
        <v>web</v>
      </c>
    </row>
    <row r="184" spans="1:20" ht="19.5" x14ac:dyDescent="0.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9">
        <f t="shared" si="10"/>
        <v>722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 s="11">
        <f t="shared" si="11"/>
        <v>43631.208333333328</v>
      </c>
      <c r="M184">
        <v>1561957200</v>
      </c>
      <c r="N184" s="11">
        <f t="shared" si="12"/>
        <v>43647.208333333328</v>
      </c>
      <c r="O184" t="b">
        <v>0</v>
      </c>
      <c r="P184" t="b">
        <v>0</v>
      </c>
      <c r="Q184" t="s">
        <v>33</v>
      </c>
      <c r="R184" s="5">
        <f>E184/H184</f>
        <v>58.996383363471971</v>
      </c>
      <c r="S184" t="str">
        <f t="shared" si="14"/>
        <v>theater</v>
      </c>
      <c r="T184" t="str">
        <f t="shared" si="13"/>
        <v>plays</v>
      </c>
    </row>
    <row r="185" spans="1:20" ht="19.5" x14ac:dyDescent="0.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9">
        <f t="shared" si="10"/>
        <v>69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 s="11">
        <f t="shared" si="11"/>
        <v>40430.208333333336</v>
      </c>
      <c r="M185">
        <v>1285131600</v>
      </c>
      <c r="N185" s="11">
        <f t="shared" si="12"/>
        <v>40443.208333333336</v>
      </c>
      <c r="O185" t="b">
        <v>0</v>
      </c>
      <c r="P185" t="b">
        <v>0</v>
      </c>
      <c r="Q185" t="s">
        <v>23</v>
      </c>
      <c r="R185" s="5">
        <f>E185/H185</f>
        <v>40.988372093023258</v>
      </c>
      <c r="S185" t="str">
        <f t="shared" si="14"/>
        <v>music</v>
      </c>
      <c r="T185" t="str">
        <f t="shared" si="13"/>
        <v>rock</v>
      </c>
    </row>
    <row r="186" spans="1:20" ht="19.5" x14ac:dyDescent="0.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9">
        <f t="shared" si="10"/>
        <v>293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 s="11">
        <f t="shared" si="11"/>
        <v>43588.208333333328</v>
      </c>
      <c r="M186">
        <v>1556946000</v>
      </c>
      <c r="N186" s="11">
        <f t="shared" si="12"/>
        <v>43589.208333333328</v>
      </c>
      <c r="O186" t="b">
        <v>0</v>
      </c>
      <c r="P186" t="b">
        <v>0</v>
      </c>
      <c r="Q186" t="s">
        <v>33</v>
      </c>
      <c r="R186" s="5">
        <f>E186/H186</f>
        <v>31.029411764705884</v>
      </c>
      <c r="S186" t="str">
        <f t="shared" si="14"/>
        <v>theater</v>
      </c>
      <c r="T186" t="str">
        <f t="shared" si="13"/>
        <v>plays</v>
      </c>
    </row>
    <row r="187" spans="1:20" ht="19.5" x14ac:dyDescent="0.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9">
        <f t="shared" si="10"/>
        <v>72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 s="11">
        <f t="shared" si="11"/>
        <v>43233.208333333328</v>
      </c>
      <c r="M187">
        <v>1527138000</v>
      </c>
      <c r="N187" s="11">
        <f t="shared" si="12"/>
        <v>43244.208333333328</v>
      </c>
      <c r="O187" t="b">
        <v>0</v>
      </c>
      <c r="P187" t="b">
        <v>0</v>
      </c>
      <c r="Q187" t="s">
        <v>269</v>
      </c>
      <c r="R187" s="5">
        <f>E187/H187</f>
        <v>37.789473684210527</v>
      </c>
      <c r="S187" t="str">
        <f t="shared" si="14"/>
        <v>film &amp; video</v>
      </c>
      <c r="T187" t="str">
        <f t="shared" si="13"/>
        <v>television</v>
      </c>
    </row>
    <row r="188" spans="1:20" ht="19.5" x14ac:dyDescent="0.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9">
        <f t="shared" si="10"/>
        <v>32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 s="11">
        <f t="shared" si="11"/>
        <v>41782.208333333336</v>
      </c>
      <c r="M188">
        <v>1402117200</v>
      </c>
      <c r="N188" s="11">
        <f t="shared" si="12"/>
        <v>41797.208333333336</v>
      </c>
      <c r="O188" t="b">
        <v>0</v>
      </c>
      <c r="P188" t="b">
        <v>0</v>
      </c>
      <c r="Q188" t="s">
        <v>33</v>
      </c>
      <c r="R188" s="5">
        <f>E188/H188</f>
        <v>32.006772009029348</v>
      </c>
      <c r="S188" t="str">
        <f t="shared" si="14"/>
        <v>theater</v>
      </c>
      <c r="T188" t="str">
        <f t="shared" si="13"/>
        <v>plays</v>
      </c>
    </row>
    <row r="189" spans="1:20" ht="19.5" x14ac:dyDescent="0.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9">
        <f t="shared" si="10"/>
        <v>230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 s="11">
        <f t="shared" si="11"/>
        <v>41328.25</v>
      </c>
      <c r="M189">
        <v>1364014800</v>
      </c>
      <c r="N189" s="11">
        <f t="shared" si="12"/>
        <v>41356.208333333336</v>
      </c>
      <c r="O189" t="b">
        <v>0</v>
      </c>
      <c r="P189" t="b">
        <v>1</v>
      </c>
      <c r="Q189" t="s">
        <v>100</v>
      </c>
      <c r="R189" s="5">
        <f>E189/H189</f>
        <v>95.966712898751737</v>
      </c>
      <c r="S189" t="str">
        <f t="shared" si="14"/>
        <v>film &amp; video</v>
      </c>
      <c r="T189" t="str">
        <f t="shared" si="13"/>
        <v>shorts</v>
      </c>
    </row>
    <row r="190" spans="1:20" ht="19.5" x14ac:dyDescent="0.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9">
        <f t="shared" si="10"/>
        <v>32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 s="11">
        <f t="shared" si="11"/>
        <v>41975.25</v>
      </c>
      <c r="M190">
        <v>1417586400</v>
      </c>
      <c r="N190" s="11">
        <f t="shared" si="12"/>
        <v>41976.25</v>
      </c>
      <c r="O190" t="b">
        <v>0</v>
      </c>
      <c r="P190" t="b">
        <v>0</v>
      </c>
      <c r="Q190" t="s">
        <v>33</v>
      </c>
      <c r="R190" s="5">
        <f>E190/H190</f>
        <v>75</v>
      </c>
      <c r="S190" t="str">
        <f t="shared" si="14"/>
        <v>theater</v>
      </c>
      <c r="T190" t="str">
        <f t="shared" si="13"/>
        <v>plays</v>
      </c>
    </row>
    <row r="191" spans="1:20" ht="19.5" x14ac:dyDescent="0.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9">
        <f t="shared" si="10"/>
        <v>24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 s="11">
        <f t="shared" si="11"/>
        <v>42433.25</v>
      </c>
      <c r="M191">
        <v>1457071200</v>
      </c>
      <c r="N191" s="11">
        <f t="shared" si="12"/>
        <v>42433.25</v>
      </c>
      <c r="O191" t="b">
        <v>0</v>
      </c>
      <c r="P191" t="b">
        <v>0</v>
      </c>
      <c r="Q191" t="s">
        <v>33</v>
      </c>
      <c r="R191" s="5">
        <f>E191/H191</f>
        <v>102.0498866213152</v>
      </c>
      <c r="S191" t="str">
        <f t="shared" si="14"/>
        <v>theater</v>
      </c>
      <c r="T191" t="str">
        <f t="shared" si="13"/>
        <v>plays</v>
      </c>
    </row>
    <row r="192" spans="1:20" ht="19.5" x14ac:dyDescent="0.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9">
        <f t="shared" si="10"/>
        <v>69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 s="11">
        <f t="shared" si="11"/>
        <v>41429.208333333336</v>
      </c>
      <c r="M192">
        <v>1370408400</v>
      </c>
      <c r="N192" s="11">
        <f t="shared" si="12"/>
        <v>41430.208333333336</v>
      </c>
      <c r="O192" t="b">
        <v>0</v>
      </c>
      <c r="P192" t="b">
        <v>1</v>
      </c>
      <c r="Q192" t="s">
        <v>33</v>
      </c>
      <c r="R192" s="5">
        <f>E192/H192</f>
        <v>105.75</v>
      </c>
      <c r="S192" t="str">
        <f t="shared" si="14"/>
        <v>theater</v>
      </c>
      <c r="T192" t="str">
        <f t="shared" si="13"/>
        <v>plays</v>
      </c>
    </row>
    <row r="193" spans="1:20" ht="19.5" x14ac:dyDescent="0.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9">
        <f t="shared" si="10"/>
        <v>38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 s="11">
        <f t="shared" si="11"/>
        <v>43536.208333333328</v>
      </c>
      <c r="M193">
        <v>1552626000</v>
      </c>
      <c r="N193" s="11">
        <f t="shared" si="12"/>
        <v>43539.208333333328</v>
      </c>
      <c r="O193" t="b">
        <v>0</v>
      </c>
      <c r="P193" t="b">
        <v>0</v>
      </c>
      <c r="Q193" t="s">
        <v>33</v>
      </c>
      <c r="R193" s="5">
        <f>E193/H193</f>
        <v>37.069767441860463</v>
      </c>
      <c r="S193" t="str">
        <f t="shared" si="14"/>
        <v>theater</v>
      </c>
      <c r="T193" t="str">
        <f t="shared" si="13"/>
        <v>plays</v>
      </c>
    </row>
    <row r="194" spans="1:20" ht="19.5" x14ac:dyDescent="0.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9">
        <f t="shared" si="10"/>
        <v>20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 s="11">
        <f t="shared" si="11"/>
        <v>41817.208333333336</v>
      </c>
      <c r="M194">
        <v>1404190800</v>
      </c>
      <c r="N194" s="11">
        <f t="shared" si="12"/>
        <v>41821.208333333336</v>
      </c>
      <c r="O194" t="b">
        <v>0</v>
      </c>
      <c r="P194" t="b">
        <v>0</v>
      </c>
      <c r="Q194" t="s">
        <v>23</v>
      </c>
      <c r="R194" s="5">
        <f>E194/H194</f>
        <v>35.049382716049379</v>
      </c>
      <c r="S194" t="str">
        <f t="shared" si="14"/>
        <v>music</v>
      </c>
      <c r="T194" t="str">
        <f t="shared" si="13"/>
        <v>rock</v>
      </c>
    </row>
    <row r="195" spans="1:20" ht="19.5" x14ac:dyDescent="0.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9">
        <f t="shared" ref="F195:F258" si="15">ROUND((E195/D195)*100,0)</f>
        <v>46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 s="11">
        <f t="shared" ref="L195:L258" si="16">(((K195/60)/60)/24)+DATE(1970,1,1)</f>
        <v>43198.208333333328</v>
      </c>
      <c r="M195">
        <v>1523509200</v>
      </c>
      <c r="N195" s="11">
        <f t="shared" ref="N195:N258" si="17">(((M195/60)/60)/24)+DATE(1970,1,1)</f>
        <v>43202.208333333328</v>
      </c>
      <c r="O195" t="b">
        <v>1</v>
      </c>
      <c r="P195" t="b">
        <v>0</v>
      </c>
      <c r="Q195" t="s">
        <v>60</v>
      </c>
      <c r="R195" s="5">
        <f>E195/H195</f>
        <v>46.338461538461537</v>
      </c>
      <c r="S195" t="str">
        <f t="shared" si="14"/>
        <v>music</v>
      </c>
      <c r="T195" t="str">
        <f t="shared" ref="T195:T258" si="18">_xlfn.TEXTAFTER(Q195,"/")</f>
        <v>indie rock</v>
      </c>
    </row>
    <row r="196" spans="1:20" ht="19.5" x14ac:dyDescent="0.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9">
        <f t="shared" si="15"/>
        <v>123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 s="11">
        <f t="shared" si="16"/>
        <v>42261.208333333328</v>
      </c>
      <c r="M196">
        <v>1443589200</v>
      </c>
      <c r="N196" s="11">
        <f t="shared" si="17"/>
        <v>42277.208333333328</v>
      </c>
      <c r="O196" t="b">
        <v>0</v>
      </c>
      <c r="P196" t="b">
        <v>0</v>
      </c>
      <c r="Q196" t="s">
        <v>148</v>
      </c>
      <c r="R196" s="5">
        <f>E196/H196</f>
        <v>69.174603174603178</v>
      </c>
      <c r="S196" t="str">
        <f t="shared" ref="S196:S259" si="19">_xlfn.TEXTBEFORE(Q196,"/")</f>
        <v>music</v>
      </c>
      <c r="T196" t="str">
        <f t="shared" si="18"/>
        <v>metal</v>
      </c>
    </row>
    <row r="197" spans="1:20" ht="19.5" x14ac:dyDescent="0.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9">
        <f t="shared" si="15"/>
        <v>362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 s="11">
        <f t="shared" si="16"/>
        <v>43310.208333333328</v>
      </c>
      <c r="M197">
        <v>1533445200</v>
      </c>
      <c r="N197" s="11">
        <f t="shared" si="17"/>
        <v>43317.208333333328</v>
      </c>
      <c r="O197" t="b">
        <v>0</v>
      </c>
      <c r="P197" t="b">
        <v>0</v>
      </c>
      <c r="Q197" t="s">
        <v>50</v>
      </c>
      <c r="R197" s="5">
        <f>E197/H197</f>
        <v>109.07824427480917</v>
      </c>
      <c r="S197" t="str">
        <f t="shared" si="19"/>
        <v>music</v>
      </c>
      <c r="T197" t="str">
        <f t="shared" si="18"/>
        <v>electric music</v>
      </c>
    </row>
    <row r="198" spans="1:20" ht="19.5" x14ac:dyDescent="0.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9">
        <f t="shared" si="15"/>
        <v>63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 s="11">
        <f t="shared" si="16"/>
        <v>42616.208333333328</v>
      </c>
      <c r="M198">
        <v>1474520400</v>
      </c>
      <c r="N198" s="11">
        <f t="shared" si="17"/>
        <v>42635.208333333328</v>
      </c>
      <c r="O198" t="b">
        <v>0</v>
      </c>
      <c r="P198" t="b">
        <v>0</v>
      </c>
      <c r="Q198" t="s">
        <v>65</v>
      </c>
      <c r="R198" s="5">
        <f>E198/H198</f>
        <v>51.78</v>
      </c>
      <c r="S198" t="str">
        <f t="shared" si="19"/>
        <v>technology</v>
      </c>
      <c r="T198" t="str">
        <f t="shared" si="18"/>
        <v>wearables</v>
      </c>
    </row>
    <row r="199" spans="1:20" ht="19.5" x14ac:dyDescent="0.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9">
        <f t="shared" si="15"/>
        <v>298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 s="11">
        <f t="shared" si="16"/>
        <v>42909.208333333328</v>
      </c>
      <c r="M199">
        <v>1499403600</v>
      </c>
      <c r="N199" s="11">
        <f t="shared" si="17"/>
        <v>42923.208333333328</v>
      </c>
      <c r="O199" t="b">
        <v>0</v>
      </c>
      <c r="P199" t="b">
        <v>0</v>
      </c>
      <c r="Q199" t="s">
        <v>53</v>
      </c>
      <c r="R199" s="5">
        <f>E199/H199</f>
        <v>82.010055304172951</v>
      </c>
      <c r="S199" t="str">
        <f t="shared" si="19"/>
        <v>film &amp; video</v>
      </c>
      <c r="T199" t="str">
        <f t="shared" si="18"/>
        <v>drama</v>
      </c>
    </row>
    <row r="200" spans="1:20" ht="19.5" x14ac:dyDescent="0.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9">
        <f t="shared" si="15"/>
        <v>10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 s="11">
        <f t="shared" si="16"/>
        <v>40396.208333333336</v>
      </c>
      <c r="M200">
        <v>1283576400</v>
      </c>
      <c r="N200" s="11">
        <f t="shared" si="17"/>
        <v>40425.208333333336</v>
      </c>
      <c r="O200" t="b">
        <v>0</v>
      </c>
      <c r="P200" t="b">
        <v>0</v>
      </c>
      <c r="Q200" t="s">
        <v>50</v>
      </c>
      <c r="R200" s="5">
        <f>E200/H200</f>
        <v>35.958333333333336</v>
      </c>
      <c r="S200" t="str">
        <f t="shared" si="19"/>
        <v>music</v>
      </c>
      <c r="T200" t="str">
        <f t="shared" si="18"/>
        <v>electric music</v>
      </c>
    </row>
    <row r="201" spans="1:20" ht="19.5" x14ac:dyDescent="0.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9">
        <f t="shared" si="15"/>
        <v>54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 s="11">
        <f t="shared" si="16"/>
        <v>42192.208333333328</v>
      </c>
      <c r="M201">
        <v>1436590800</v>
      </c>
      <c r="N201" s="11">
        <f t="shared" si="17"/>
        <v>42196.208333333328</v>
      </c>
      <c r="O201" t="b">
        <v>0</v>
      </c>
      <c r="P201" t="b">
        <v>0</v>
      </c>
      <c r="Q201" t="s">
        <v>23</v>
      </c>
      <c r="R201" s="5">
        <f>E201/H201</f>
        <v>74.461538461538467</v>
      </c>
      <c r="S201" t="str">
        <f t="shared" si="19"/>
        <v>music</v>
      </c>
      <c r="T201" t="str">
        <f t="shared" si="18"/>
        <v>rock</v>
      </c>
    </row>
    <row r="202" spans="1:20" ht="19.5" x14ac:dyDescent="0.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9">
        <f t="shared" si="15"/>
        <v>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 s="11">
        <f t="shared" si="16"/>
        <v>40262.208333333336</v>
      </c>
      <c r="M202">
        <v>1270443600</v>
      </c>
      <c r="N202" s="11">
        <f t="shared" si="17"/>
        <v>40273.208333333336</v>
      </c>
      <c r="O202" t="b">
        <v>0</v>
      </c>
      <c r="P202" t="b">
        <v>0</v>
      </c>
      <c r="Q202" t="s">
        <v>33</v>
      </c>
      <c r="R202" s="5">
        <f>E202/H202</f>
        <v>2</v>
      </c>
      <c r="S202" t="str">
        <f t="shared" si="19"/>
        <v>theater</v>
      </c>
      <c r="T202" t="str">
        <f t="shared" si="18"/>
        <v>plays</v>
      </c>
    </row>
    <row r="203" spans="1:20" ht="19.5" x14ac:dyDescent="0.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9">
        <f t="shared" si="15"/>
        <v>681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 s="11">
        <f t="shared" si="16"/>
        <v>41845.208333333336</v>
      </c>
      <c r="M203">
        <v>1407819600</v>
      </c>
      <c r="N203" s="11">
        <f t="shared" si="17"/>
        <v>41863.208333333336</v>
      </c>
      <c r="O203" t="b">
        <v>0</v>
      </c>
      <c r="P203" t="b">
        <v>0</v>
      </c>
      <c r="Q203" t="s">
        <v>28</v>
      </c>
      <c r="R203" s="5">
        <f>E203/H203</f>
        <v>91.114649681528661</v>
      </c>
      <c r="S203" t="str">
        <f t="shared" si="19"/>
        <v>technology</v>
      </c>
      <c r="T203" t="str">
        <f t="shared" si="18"/>
        <v>web</v>
      </c>
    </row>
    <row r="204" spans="1:20" ht="19.5" x14ac:dyDescent="0.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9">
        <f t="shared" si="15"/>
        <v>79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 s="11">
        <f t="shared" si="16"/>
        <v>40818.208333333336</v>
      </c>
      <c r="M204">
        <v>1317877200</v>
      </c>
      <c r="N204" s="11">
        <f t="shared" si="17"/>
        <v>40822.208333333336</v>
      </c>
      <c r="O204" t="b">
        <v>0</v>
      </c>
      <c r="P204" t="b">
        <v>0</v>
      </c>
      <c r="Q204" t="s">
        <v>17</v>
      </c>
      <c r="R204" s="5">
        <f>E204/H204</f>
        <v>79.792682926829272</v>
      </c>
      <c r="S204" t="str">
        <f t="shared" si="19"/>
        <v>food</v>
      </c>
      <c r="T204" t="str">
        <f t="shared" si="18"/>
        <v>food trucks</v>
      </c>
    </row>
    <row r="205" spans="1:20" ht="19.5" x14ac:dyDescent="0.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9">
        <f t="shared" si="15"/>
        <v>134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 s="11">
        <f t="shared" si="16"/>
        <v>42752.25</v>
      </c>
      <c r="M205">
        <v>1484805600</v>
      </c>
      <c r="N205" s="11">
        <f t="shared" si="17"/>
        <v>42754.25</v>
      </c>
      <c r="O205" t="b">
        <v>0</v>
      </c>
      <c r="P205" t="b">
        <v>0</v>
      </c>
      <c r="Q205" t="s">
        <v>33</v>
      </c>
      <c r="R205" s="5">
        <f>E205/H205</f>
        <v>42.999777678968428</v>
      </c>
      <c r="S205" t="str">
        <f t="shared" si="19"/>
        <v>theater</v>
      </c>
      <c r="T205" t="str">
        <f t="shared" si="18"/>
        <v>plays</v>
      </c>
    </row>
    <row r="206" spans="1:20" ht="19.5" x14ac:dyDescent="0.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9">
        <f t="shared" si="15"/>
        <v>3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 s="11">
        <f t="shared" si="16"/>
        <v>40636.208333333336</v>
      </c>
      <c r="M206">
        <v>1302670800</v>
      </c>
      <c r="N206" s="11">
        <f t="shared" si="17"/>
        <v>40646.208333333336</v>
      </c>
      <c r="O206" t="b">
        <v>0</v>
      </c>
      <c r="P206" t="b">
        <v>0</v>
      </c>
      <c r="Q206" t="s">
        <v>159</v>
      </c>
      <c r="R206" s="5">
        <f>E206/H206</f>
        <v>63.225000000000001</v>
      </c>
      <c r="S206" t="str">
        <f t="shared" si="19"/>
        <v>music</v>
      </c>
      <c r="T206" t="str">
        <f t="shared" si="18"/>
        <v>jazz</v>
      </c>
    </row>
    <row r="207" spans="1:20" ht="19.5" x14ac:dyDescent="0.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9">
        <f t="shared" si="15"/>
        <v>432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 s="11">
        <f t="shared" si="16"/>
        <v>43390.208333333328</v>
      </c>
      <c r="M207">
        <v>1540789200</v>
      </c>
      <c r="N207" s="11">
        <f t="shared" si="17"/>
        <v>43402.208333333328</v>
      </c>
      <c r="O207" t="b">
        <v>1</v>
      </c>
      <c r="P207" t="b">
        <v>0</v>
      </c>
      <c r="Q207" t="s">
        <v>33</v>
      </c>
      <c r="R207" s="5">
        <f>E207/H207</f>
        <v>70.174999999999997</v>
      </c>
      <c r="S207" t="str">
        <f t="shared" si="19"/>
        <v>theater</v>
      </c>
      <c r="T207" t="str">
        <f t="shared" si="18"/>
        <v>plays</v>
      </c>
    </row>
    <row r="208" spans="1:20" ht="19.5" x14ac:dyDescent="0.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9">
        <f t="shared" si="15"/>
        <v>39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 s="11">
        <f t="shared" si="16"/>
        <v>40236.25</v>
      </c>
      <c r="M208">
        <v>1268028000</v>
      </c>
      <c r="N208" s="11">
        <f t="shared" si="17"/>
        <v>40245.25</v>
      </c>
      <c r="O208" t="b">
        <v>0</v>
      </c>
      <c r="P208" t="b">
        <v>0</v>
      </c>
      <c r="Q208" t="s">
        <v>119</v>
      </c>
      <c r="R208" s="5">
        <f>E208/H208</f>
        <v>61.333333333333336</v>
      </c>
      <c r="S208" t="str">
        <f t="shared" si="19"/>
        <v>publishing</v>
      </c>
      <c r="T208" t="str">
        <f t="shared" si="18"/>
        <v>fiction</v>
      </c>
    </row>
    <row r="209" spans="1:20" ht="19.5" x14ac:dyDescent="0.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9">
        <f t="shared" si="15"/>
        <v>426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 s="11">
        <f t="shared" si="16"/>
        <v>43340.208333333328</v>
      </c>
      <c r="M209">
        <v>1537160400</v>
      </c>
      <c r="N209" s="11">
        <f t="shared" si="17"/>
        <v>43360.208333333328</v>
      </c>
      <c r="O209" t="b">
        <v>0</v>
      </c>
      <c r="P209" t="b">
        <v>1</v>
      </c>
      <c r="Q209" t="s">
        <v>23</v>
      </c>
      <c r="R209" s="5">
        <f>E209/H209</f>
        <v>99</v>
      </c>
      <c r="S209" t="str">
        <f t="shared" si="19"/>
        <v>music</v>
      </c>
      <c r="T209" t="str">
        <f t="shared" si="18"/>
        <v>rock</v>
      </c>
    </row>
    <row r="210" spans="1:20" ht="19.5" x14ac:dyDescent="0.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9">
        <f t="shared" si="15"/>
        <v>101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 s="11">
        <f t="shared" si="16"/>
        <v>43048.25</v>
      </c>
      <c r="M210">
        <v>1512280800</v>
      </c>
      <c r="N210" s="11">
        <f t="shared" si="17"/>
        <v>43072.25</v>
      </c>
      <c r="O210" t="b">
        <v>0</v>
      </c>
      <c r="P210" t="b">
        <v>0</v>
      </c>
      <c r="Q210" t="s">
        <v>42</v>
      </c>
      <c r="R210" s="5">
        <f>E210/H210</f>
        <v>96.984900146127615</v>
      </c>
      <c r="S210" t="str">
        <f t="shared" si="19"/>
        <v>film &amp; video</v>
      </c>
      <c r="T210" t="str">
        <f t="shared" si="18"/>
        <v>documentary</v>
      </c>
    </row>
    <row r="211" spans="1:20" ht="19.5" x14ac:dyDescent="0.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9">
        <f t="shared" si="15"/>
        <v>21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 s="11">
        <f t="shared" si="16"/>
        <v>42496.208333333328</v>
      </c>
      <c r="M211">
        <v>1463115600</v>
      </c>
      <c r="N211" s="11">
        <f t="shared" si="17"/>
        <v>42503.208333333328</v>
      </c>
      <c r="O211" t="b">
        <v>0</v>
      </c>
      <c r="P211" t="b">
        <v>0</v>
      </c>
      <c r="Q211" t="s">
        <v>42</v>
      </c>
      <c r="R211" s="5">
        <f>E211/H211</f>
        <v>51.004950495049506</v>
      </c>
      <c r="S211" t="str">
        <f t="shared" si="19"/>
        <v>film &amp; video</v>
      </c>
      <c r="T211" t="str">
        <f t="shared" si="18"/>
        <v>documentary</v>
      </c>
    </row>
    <row r="212" spans="1:20" ht="19.5" x14ac:dyDescent="0.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9">
        <f t="shared" si="15"/>
        <v>67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 s="11">
        <f t="shared" si="16"/>
        <v>42797.25</v>
      </c>
      <c r="M212">
        <v>1490850000</v>
      </c>
      <c r="N212" s="11">
        <f t="shared" si="17"/>
        <v>42824.208333333328</v>
      </c>
      <c r="O212" t="b">
        <v>0</v>
      </c>
      <c r="P212" t="b">
        <v>0</v>
      </c>
      <c r="Q212" t="s">
        <v>474</v>
      </c>
      <c r="R212" s="5">
        <f>E212/H212</f>
        <v>28.044247787610619</v>
      </c>
      <c r="S212" t="str">
        <f t="shared" si="19"/>
        <v>film &amp; video</v>
      </c>
      <c r="T212" t="str">
        <f t="shared" si="18"/>
        <v>science fiction</v>
      </c>
    </row>
    <row r="213" spans="1:20" ht="19.5" x14ac:dyDescent="0.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9">
        <f t="shared" si="15"/>
        <v>95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 s="11">
        <f t="shared" si="16"/>
        <v>41513.208333333336</v>
      </c>
      <c r="M213">
        <v>1379653200</v>
      </c>
      <c r="N213" s="11">
        <f t="shared" si="17"/>
        <v>41537.208333333336</v>
      </c>
      <c r="O213" t="b">
        <v>0</v>
      </c>
      <c r="P213" t="b">
        <v>0</v>
      </c>
      <c r="Q213" t="s">
        <v>33</v>
      </c>
      <c r="R213" s="5">
        <f>E213/H213</f>
        <v>60.984615384615381</v>
      </c>
      <c r="S213" t="str">
        <f t="shared" si="19"/>
        <v>theater</v>
      </c>
      <c r="T213" t="str">
        <f t="shared" si="18"/>
        <v>plays</v>
      </c>
    </row>
    <row r="214" spans="1:20" ht="19.5" x14ac:dyDescent="0.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9">
        <f t="shared" si="15"/>
        <v>152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 s="11">
        <f t="shared" si="16"/>
        <v>43814.25</v>
      </c>
      <c r="M214">
        <v>1580364000</v>
      </c>
      <c r="N214" s="11">
        <f t="shared" si="17"/>
        <v>43860.25</v>
      </c>
      <c r="O214" t="b">
        <v>0</v>
      </c>
      <c r="P214" t="b">
        <v>0</v>
      </c>
      <c r="Q214" t="s">
        <v>33</v>
      </c>
      <c r="R214" s="5">
        <f>E214/H214</f>
        <v>73.214285714285708</v>
      </c>
      <c r="S214" t="str">
        <f t="shared" si="19"/>
        <v>theater</v>
      </c>
      <c r="T214" t="str">
        <f t="shared" si="18"/>
        <v>plays</v>
      </c>
    </row>
    <row r="215" spans="1:20" ht="19.5" x14ac:dyDescent="0.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9">
        <f t="shared" si="15"/>
        <v>195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 s="11">
        <f t="shared" si="16"/>
        <v>40488.208333333336</v>
      </c>
      <c r="M215">
        <v>1289714400</v>
      </c>
      <c r="N215" s="11">
        <f t="shared" si="17"/>
        <v>40496.25</v>
      </c>
      <c r="O215" t="b">
        <v>0</v>
      </c>
      <c r="P215" t="b">
        <v>1</v>
      </c>
      <c r="Q215" t="s">
        <v>60</v>
      </c>
      <c r="R215" s="5">
        <f>E215/H215</f>
        <v>39.997435299603637</v>
      </c>
      <c r="S215" t="str">
        <f t="shared" si="19"/>
        <v>music</v>
      </c>
      <c r="T215" t="str">
        <f t="shared" si="18"/>
        <v>indie rock</v>
      </c>
    </row>
    <row r="216" spans="1:20" ht="19.5" x14ac:dyDescent="0.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9">
        <f t="shared" si="15"/>
        <v>1023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 s="11">
        <f t="shared" si="16"/>
        <v>40409.208333333336</v>
      </c>
      <c r="M216">
        <v>1282712400</v>
      </c>
      <c r="N216" s="11">
        <f t="shared" si="17"/>
        <v>40415.208333333336</v>
      </c>
      <c r="O216" t="b">
        <v>0</v>
      </c>
      <c r="P216" t="b">
        <v>0</v>
      </c>
      <c r="Q216" t="s">
        <v>23</v>
      </c>
      <c r="R216" s="5">
        <f>E216/H216</f>
        <v>86.812121212121212</v>
      </c>
      <c r="S216" t="str">
        <f t="shared" si="19"/>
        <v>music</v>
      </c>
      <c r="T216" t="str">
        <f t="shared" si="18"/>
        <v>rock</v>
      </c>
    </row>
    <row r="217" spans="1:20" ht="19.5" x14ac:dyDescent="0.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9">
        <f t="shared" si="15"/>
        <v>4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 s="11">
        <f t="shared" si="16"/>
        <v>43509.25</v>
      </c>
      <c r="M217">
        <v>1550210400</v>
      </c>
      <c r="N217" s="11">
        <f t="shared" si="17"/>
        <v>43511.25</v>
      </c>
      <c r="O217" t="b">
        <v>0</v>
      </c>
      <c r="P217" t="b">
        <v>0</v>
      </c>
      <c r="Q217" t="s">
        <v>33</v>
      </c>
      <c r="R217" s="5">
        <f>E217/H217</f>
        <v>42.125874125874127</v>
      </c>
      <c r="S217" t="str">
        <f t="shared" si="19"/>
        <v>theater</v>
      </c>
      <c r="T217" t="str">
        <f t="shared" si="18"/>
        <v>plays</v>
      </c>
    </row>
    <row r="218" spans="1:20" ht="19.5" x14ac:dyDescent="0.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9">
        <f t="shared" si="15"/>
        <v>155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 s="11">
        <f t="shared" si="16"/>
        <v>40869.25</v>
      </c>
      <c r="M218">
        <v>1322114400</v>
      </c>
      <c r="N218" s="11">
        <f t="shared" si="17"/>
        <v>40871.25</v>
      </c>
      <c r="O218" t="b">
        <v>0</v>
      </c>
      <c r="P218" t="b">
        <v>0</v>
      </c>
      <c r="Q218" t="s">
        <v>33</v>
      </c>
      <c r="R218" s="5">
        <f>E218/H218</f>
        <v>103.97851239669421</v>
      </c>
      <c r="S218" t="str">
        <f t="shared" si="19"/>
        <v>theater</v>
      </c>
      <c r="T218" t="str">
        <f t="shared" si="18"/>
        <v>plays</v>
      </c>
    </row>
    <row r="219" spans="1:20" ht="19.5" x14ac:dyDescent="0.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9">
        <f t="shared" si="15"/>
        <v>45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 s="11">
        <f t="shared" si="16"/>
        <v>43583.208333333328</v>
      </c>
      <c r="M219">
        <v>1557205200</v>
      </c>
      <c r="N219" s="11">
        <f t="shared" si="17"/>
        <v>43592.208333333328</v>
      </c>
      <c r="O219" t="b">
        <v>0</v>
      </c>
      <c r="P219" t="b">
        <v>0</v>
      </c>
      <c r="Q219" t="s">
        <v>474</v>
      </c>
      <c r="R219" s="5">
        <f>E219/H219</f>
        <v>62.003211991434689</v>
      </c>
      <c r="S219" t="str">
        <f t="shared" si="19"/>
        <v>film &amp; video</v>
      </c>
      <c r="T219" t="str">
        <f t="shared" si="18"/>
        <v>science fiction</v>
      </c>
    </row>
    <row r="220" spans="1:20" ht="19.5" x14ac:dyDescent="0.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9">
        <f t="shared" si="15"/>
        <v>216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 s="11">
        <f t="shared" si="16"/>
        <v>40858.25</v>
      </c>
      <c r="M220">
        <v>1323928800</v>
      </c>
      <c r="N220" s="11">
        <f t="shared" si="17"/>
        <v>40892.25</v>
      </c>
      <c r="O220" t="b">
        <v>0</v>
      </c>
      <c r="P220" t="b">
        <v>1</v>
      </c>
      <c r="Q220" t="s">
        <v>100</v>
      </c>
      <c r="R220" s="5">
        <f>E220/H220</f>
        <v>31.005037783375315</v>
      </c>
      <c r="S220" t="str">
        <f t="shared" si="19"/>
        <v>film &amp; video</v>
      </c>
      <c r="T220" t="str">
        <f t="shared" si="18"/>
        <v>shorts</v>
      </c>
    </row>
    <row r="221" spans="1:20" ht="19.5" x14ac:dyDescent="0.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9">
        <f t="shared" si="15"/>
        <v>332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 s="11">
        <f t="shared" si="16"/>
        <v>41137.208333333336</v>
      </c>
      <c r="M221">
        <v>1346130000</v>
      </c>
      <c r="N221" s="11">
        <f t="shared" si="17"/>
        <v>41149.208333333336</v>
      </c>
      <c r="O221" t="b">
        <v>0</v>
      </c>
      <c r="P221" t="b">
        <v>0</v>
      </c>
      <c r="Q221" t="s">
        <v>71</v>
      </c>
      <c r="R221" s="5">
        <f>E221/H221</f>
        <v>89.991552956465242</v>
      </c>
      <c r="S221" t="str">
        <f t="shared" si="19"/>
        <v>film &amp; video</v>
      </c>
      <c r="T221" t="str">
        <f t="shared" si="18"/>
        <v>animation</v>
      </c>
    </row>
    <row r="222" spans="1:20" ht="19.5" x14ac:dyDescent="0.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9">
        <f t="shared" si="15"/>
        <v>8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 s="11">
        <f t="shared" si="16"/>
        <v>40725.208333333336</v>
      </c>
      <c r="M222">
        <v>1311051600</v>
      </c>
      <c r="N222" s="11">
        <f t="shared" si="17"/>
        <v>40743.208333333336</v>
      </c>
      <c r="O222" t="b">
        <v>1</v>
      </c>
      <c r="P222" t="b">
        <v>0</v>
      </c>
      <c r="Q222" t="s">
        <v>33</v>
      </c>
      <c r="R222" s="5">
        <f>E222/H222</f>
        <v>39.235294117647058</v>
      </c>
      <c r="S222" t="str">
        <f t="shared" si="19"/>
        <v>theater</v>
      </c>
      <c r="T222" t="str">
        <f t="shared" si="18"/>
        <v>plays</v>
      </c>
    </row>
    <row r="223" spans="1:20" ht="19.5" x14ac:dyDescent="0.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9">
        <f t="shared" si="15"/>
        <v>99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 s="11">
        <f t="shared" si="16"/>
        <v>41081.208333333336</v>
      </c>
      <c r="M223">
        <v>1340427600</v>
      </c>
      <c r="N223" s="11">
        <f t="shared" si="17"/>
        <v>41083.208333333336</v>
      </c>
      <c r="O223" t="b">
        <v>1</v>
      </c>
      <c r="P223" t="b">
        <v>0</v>
      </c>
      <c r="Q223" t="s">
        <v>17</v>
      </c>
      <c r="R223" s="5">
        <f>E223/H223</f>
        <v>54.993116108306566</v>
      </c>
      <c r="S223" t="str">
        <f t="shared" si="19"/>
        <v>food</v>
      </c>
      <c r="T223" t="str">
        <f t="shared" si="18"/>
        <v>food trucks</v>
      </c>
    </row>
    <row r="224" spans="1:20" ht="19.5" x14ac:dyDescent="0.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9">
        <f t="shared" si="15"/>
        <v>138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 s="11">
        <f t="shared" si="16"/>
        <v>41914.208333333336</v>
      </c>
      <c r="M224">
        <v>1412312400</v>
      </c>
      <c r="N224" s="11">
        <f t="shared" si="17"/>
        <v>41915.208333333336</v>
      </c>
      <c r="O224" t="b">
        <v>0</v>
      </c>
      <c r="P224" t="b">
        <v>0</v>
      </c>
      <c r="Q224" t="s">
        <v>122</v>
      </c>
      <c r="R224" s="5">
        <f>E224/H224</f>
        <v>47.992753623188406</v>
      </c>
      <c r="S224" t="str">
        <f t="shared" si="19"/>
        <v>photography</v>
      </c>
      <c r="T224" t="str">
        <f t="shared" si="18"/>
        <v>photography books</v>
      </c>
    </row>
    <row r="225" spans="1:20" ht="19.5" x14ac:dyDescent="0.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9">
        <f t="shared" si="15"/>
        <v>94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 s="11">
        <f t="shared" si="16"/>
        <v>42445.208333333328</v>
      </c>
      <c r="M225">
        <v>1459314000</v>
      </c>
      <c r="N225" s="11">
        <f t="shared" si="17"/>
        <v>42459.208333333328</v>
      </c>
      <c r="O225" t="b">
        <v>0</v>
      </c>
      <c r="P225" t="b">
        <v>0</v>
      </c>
      <c r="Q225" t="s">
        <v>33</v>
      </c>
      <c r="R225" s="5">
        <f>E225/H225</f>
        <v>87.966702470461868</v>
      </c>
      <c r="S225" t="str">
        <f t="shared" si="19"/>
        <v>theater</v>
      </c>
      <c r="T225" t="str">
        <f t="shared" si="18"/>
        <v>plays</v>
      </c>
    </row>
    <row r="226" spans="1:20" ht="19.5" x14ac:dyDescent="0.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9">
        <f t="shared" si="15"/>
        <v>404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 s="11">
        <f t="shared" si="16"/>
        <v>41906.208333333336</v>
      </c>
      <c r="M226">
        <v>1415426400</v>
      </c>
      <c r="N226" s="11">
        <f t="shared" si="17"/>
        <v>41951.25</v>
      </c>
      <c r="O226" t="b">
        <v>0</v>
      </c>
      <c r="P226" t="b">
        <v>0</v>
      </c>
      <c r="Q226" t="s">
        <v>474</v>
      </c>
      <c r="R226" s="5">
        <f>E226/H226</f>
        <v>51.999165275459099</v>
      </c>
      <c r="S226" t="str">
        <f t="shared" si="19"/>
        <v>film &amp; video</v>
      </c>
      <c r="T226" t="str">
        <f t="shared" si="18"/>
        <v>science fiction</v>
      </c>
    </row>
    <row r="227" spans="1:20" ht="19.5" x14ac:dyDescent="0.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9">
        <f t="shared" si="15"/>
        <v>260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 s="11">
        <f t="shared" si="16"/>
        <v>41762.208333333336</v>
      </c>
      <c r="M227">
        <v>1399093200</v>
      </c>
      <c r="N227" s="11">
        <f t="shared" si="17"/>
        <v>41762.208333333336</v>
      </c>
      <c r="O227" t="b">
        <v>1</v>
      </c>
      <c r="P227" t="b">
        <v>0</v>
      </c>
      <c r="Q227" t="s">
        <v>23</v>
      </c>
      <c r="R227" s="5">
        <f>E227/H227</f>
        <v>29.999659863945578</v>
      </c>
      <c r="S227" t="str">
        <f t="shared" si="19"/>
        <v>music</v>
      </c>
      <c r="T227" t="str">
        <f t="shared" si="18"/>
        <v>rock</v>
      </c>
    </row>
    <row r="228" spans="1:20" ht="19.5" x14ac:dyDescent="0.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9">
        <f t="shared" si="15"/>
        <v>367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 s="11">
        <f t="shared" si="16"/>
        <v>40276.208333333336</v>
      </c>
      <c r="M228">
        <v>1273899600</v>
      </c>
      <c r="N228" s="11">
        <f t="shared" si="17"/>
        <v>40313.208333333336</v>
      </c>
      <c r="O228" t="b">
        <v>0</v>
      </c>
      <c r="P228" t="b">
        <v>0</v>
      </c>
      <c r="Q228" t="s">
        <v>122</v>
      </c>
      <c r="R228" s="5">
        <f>E228/H228</f>
        <v>98.205357142857139</v>
      </c>
      <c r="S228" t="str">
        <f t="shared" si="19"/>
        <v>photography</v>
      </c>
      <c r="T228" t="str">
        <f t="shared" si="18"/>
        <v>photography books</v>
      </c>
    </row>
    <row r="229" spans="1:20" ht="19.5" x14ac:dyDescent="0.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9">
        <f t="shared" si="15"/>
        <v>169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 s="11">
        <f t="shared" si="16"/>
        <v>42139.208333333328</v>
      </c>
      <c r="M229">
        <v>1432184400</v>
      </c>
      <c r="N229" s="11">
        <f t="shared" si="17"/>
        <v>42145.208333333328</v>
      </c>
      <c r="O229" t="b">
        <v>0</v>
      </c>
      <c r="P229" t="b">
        <v>0</v>
      </c>
      <c r="Q229" t="s">
        <v>292</v>
      </c>
      <c r="R229" s="5">
        <f>E229/H229</f>
        <v>108.96182396606575</v>
      </c>
      <c r="S229" t="str">
        <f t="shared" si="19"/>
        <v>games</v>
      </c>
      <c r="T229" t="str">
        <f t="shared" si="18"/>
        <v>mobile games</v>
      </c>
    </row>
    <row r="230" spans="1:20" ht="19.5" x14ac:dyDescent="0.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9">
        <f t="shared" si="15"/>
        <v>120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 s="11">
        <f t="shared" si="16"/>
        <v>42613.208333333328</v>
      </c>
      <c r="M230">
        <v>1474779600</v>
      </c>
      <c r="N230" s="11">
        <f t="shared" si="17"/>
        <v>42638.208333333328</v>
      </c>
      <c r="O230" t="b">
        <v>0</v>
      </c>
      <c r="P230" t="b">
        <v>0</v>
      </c>
      <c r="Q230" t="s">
        <v>71</v>
      </c>
      <c r="R230" s="5">
        <f>E230/H230</f>
        <v>66.998379254457049</v>
      </c>
      <c r="S230" t="str">
        <f t="shared" si="19"/>
        <v>film &amp; video</v>
      </c>
      <c r="T230" t="str">
        <f t="shared" si="18"/>
        <v>animation</v>
      </c>
    </row>
    <row r="231" spans="1:20" ht="19.5" x14ac:dyDescent="0.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9">
        <f t="shared" si="15"/>
        <v>194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 s="11">
        <f t="shared" si="16"/>
        <v>42887.208333333328</v>
      </c>
      <c r="M231">
        <v>1500440400</v>
      </c>
      <c r="N231" s="11">
        <f t="shared" si="17"/>
        <v>42935.208333333328</v>
      </c>
      <c r="O231" t="b">
        <v>0</v>
      </c>
      <c r="P231" t="b">
        <v>1</v>
      </c>
      <c r="Q231" t="s">
        <v>292</v>
      </c>
      <c r="R231" s="5">
        <f>E231/H231</f>
        <v>64.99333594668758</v>
      </c>
      <c r="S231" t="str">
        <f t="shared" si="19"/>
        <v>games</v>
      </c>
      <c r="T231" t="str">
        <f t="shared" si="18"/>
        <v>mobile games</v>
      </c>
    </row>
    <row r="232" spans="1:20" ht="19.5" x14ac:dyDescent="0.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9">
        <f t="shared" si="15"/>
        <v>420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 s="11">
        <f t="shared" si="16"/>
        <v>43805.25</v>
      </c>
      <c r="M232">
        <v>1575612000</v>
      </c>
      <c r="N232" s="11">
        <f t="shared" si="17"/>
        <v>43805.25</v>
      </c>
      <c r="O232" t="b">
        <v>0</v>
      </c>
      <c r="P232" t="b">
        <v>0</v>
      </c>
      <c r="Q232" t="s">
        <v>89</v>
      </c>
      <c r="R232" s="5">
        <f>E232/H232</f>
        <v>99.841584158415841</v>
      </c>
      <c r="S232" t="str">
        <f t="shared" si="19"/>
        <v>games</v>
      </c>
      <c r="T232" t="str">
        <f t="shared" si="18"/>
        <v>video games</v>
      </c>
    </row>
    <row r="233" spans="1:20" ht="19.5" x14ac:dyDescent="0.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9">
        <f t="shared" si="15"/>
        <v>77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 s="11">
        <f t="shared" si="16"/>
        <v>41415.208333333336</v>
      </c>
      <c r="M233">
        <v>1374123600</v>
      </c>
      <c r="N233" s="11">
        <f t="shared" si="17"/>
        <v>41473.208333333336</v>
      </c>
      <c r="O233" t="b">
        <v>0</v>
      </c>
      <c r="P233" t="b">
        <v>0</v>
      </c>
      <c r="Q233" t="s">
        <v>33</v>
      </c>
      <c r="R233" s="5">
        <f>E233/H233</f>
        <v>82.432835820895519</v>
      </c>
      <c r="S233" t="str">
        <f t="shared" si="19"/>
        <v>theater</v>
      </c>
      <c r="T233" t="str">
        <f t="shared" si="18"/>
        <v>plays</v>
      </c>
    </row>
    <row r="234" spans="1:20" ht="19.5" x14ac:dyDescent="0.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9">
        <f t="shared" si="15"/>
        <v>171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 s="11">
        <f t="shared" si="16"/>
        <v>42576.208333333328</v>
      </c>
      <c r="M234">
        <v>1469509200</v>
      </c>
      <c r="N234" s="11">
        <f t="shared" si="17"/>
        <v>42577.208333333328</v>
      </c>
      <c r="O234" t="b">
        <v>0</v>
      </c>
      <c r="P234" t="b">
        <v>0</v>
      </c>
      <c r="Q234" t="s">
        <v>33</v>
      </c>
      <c r="R234" s="5">
        <f>E234/H234</f>
        <v>63.293478260869563</v>
      </c>
      <c r="S234" t="str">
        <f t="shared" si="19"/>
        <v>theater</v>
      </c>
      <c r="T234" t="str">
        <f t="shared" si="18"/>
        <v>plays</v>
      </c>
    </row>
    <row r="235" spans="1:20" ht="19.5" x14ac:dyDescent="0.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9">
        <f t="shared" si="15"/>
        <v>158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 s="11">
        <f t="shared" si="16"/>
        <v>40706.208333333336</v>
      </c>
      <c r="M235">
        <v>1309237200</v>
      </c>
      <c r="N235" s="11">
        <f t="shared" si="17"/>
        <v>40722.208333333336</v>
      </c>
      <c r="O235" t="b">
        <v>0</v>
      </c>
      <c r="P235" t="b">
        <v>0</v>
      </c>
      <c r="Q235" t="s">
        <v>71</v>
      </c>
      <c r="R235" s="5">
        <f>E235/H235</f>
        <v>96.774193548387103</v>
      </c>
      <c r="S235" t="str">
        <f t="shared" si="19"/>
        <v>film &amp; video</v>
      </c>
      <c r="T235" t="str">
        <f t="shared" si="18"/>
        <v>animation</v>
      </c>
    </row>
    <row r="236" spans="1:20" ht="19.5" x14ac:dyDescent="0.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9">
        <f t="shared" si="15"/>
        <v>109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 s="11">
        <f t="shared" si="16"/>
        <v>42969.208333333328</v>
      </c>
      <c r="M236">
        <v>1503982800</v>
      </c>
      <c r="N236" s="11">
        <f t="shared" si="17"/>
        <v>42976.208333333328</v>
      </c>
      <c r="O236" t="b">
        <v>0</v>
      </c>
      <c r="P236" t="b">
        <v>1</v>
      </c>
      <c r="Q236" t="s">
        <v>89</v>
      </c>
      <c r="R236" s="5">
        <f>E236/H236</f>
        <v>54.906040268456373</v>
      </c>
      <c r="S236" t="str">
        <f t="shared" si="19"/>
        <v>games</v>
      </c>
      <c r="T236" t="str">
        <f t="shared" si="18"/>
        <v>video games</v>
      </c>
    </row>
    <row r="237" spans="1:20" ht="19.5" x14ac:dyDescent="0.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9">
        <f t="shared" si="15"/>
        <v>42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 s="11">
        <f t="shared" si="16"/>
        <v>42779.25</v>
      </c>
      <c r="M237">
        <v>1487397600</v>
      </c>
      <c r="N237" s="11">
        <f t="shared" si="17"/>
        <v>42784.25</v>
      </c>
      <c r="O237" t="b">
        <v>0</v>
      </c>
      <c r="P237" t="b">
        <v>0</v>
      </c>
      <c r="Q237" t="s">
        <v>71</v>
      </c>
      <c r="R237" s="5">
        <f>E237/H237</f>
        <v>39.010869565217391</v>
      </c>
      <c r="S237" t="str">
        <f t="shared" si="19"/>
        <v>film &amp; video</v>
      </c>
      <c r="T237" t="str">
        <f t="shared" si="18"/>
        <v>animation</v>
      </c>
    </row>
    <row r="238" spans="1:20" ht="19.5" x14ac:dyDescent="0.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9">
        <f t="shared" si="15"/>
        <v>11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 s="11">
        <f t="shared" si="16"/>
        <v>43641.208333333328</v>
      </c>
      <c r="M238">
        <v>1562043600</v>
      </c>
      <c r="N238" s="11">
        <f t="shared" si="17"/>
        <v>43648.208333333328</v>
      </c>
      <c r="O238" t="b">
        <v>0</v>
      </c>
      <c r="P238" t="b">
        <v>1</v>
      </c>
      <c r="Q238" t="s">
        <v>23</v>
      </c>
      <c r="R238" s="5">
        <f>E238/H238</f>
        <v>75.84210526315789</v>
      </c>
      <c r="S238" t="str">
        <f t="shared" si="19"/>
        <v>music</v>
      </c>
      <c r="T238" t="str">
        <f t="shared" si="18"/>
        <v>rock</v>
      </c>
    </row>
    <row r="239" spans="1:20" ht="19.5" x14ac:dyDescent="0.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9">
        <f t="shared" si="15"/>
        <v>159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 s="11">
        <f t="shared" si="16"/>
        <v>41754.208333333336</v>
      </c>
      <c r="M239">
        <v>1398574800</v>
      </c>
      <c r="N239" s="11">
        <f t="shared" si="17"/>
        <v>41756.208333333336</v>
      </c>
      <c r="O239" t="b">
        <v>0</v>
      </c>
      <c r="P239" t="b">
        <v>0</v>
      </c>
      <c r="Q239" t="s">
        <v>71</v>
      </c>
      <c r="R239" s="5">
        <f>E239/H239</f>
        <v>45.051671732522799</v>
      </c>
      <c r="S239" t="str">
        <f t="shared" si="19"/>
        <v>film &amp; video</v>
      </c>
      <c r="T239" t="str">
        <f t="shared" si="18"/>
        <v>animation</v>
      </c>
    </row>
    <row r="240" spans="1:20" ht="19.5" x14ac:dyDescent="0.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9">
        <f t="shared" si="15"/>
        <v>422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 s="11">
        <f t="shared" si="16"/>
        <v>43083.25</v>
      </c>
      <c r="M240">
        <v>1515391200</v>
      </c>
      <c r="N240" s="11">
        <f t="shared" si="17"/>
        <v>43108.25</v>
      </c>
      <c r="O240" t="b">
        <v>0</v>
      </c>
      <c r="P240" t="b">
        <v>1</v>
      </c>
      <c r="Q240" t="s">
        <v>33</v>
      </c>
      <c r="R240" s="5">
        <f>E240/H240</f>
        <v>104.51546391752578</v>
      </c>
      <c r="S240" t="str">
        <f t="shared" si="19"/>
        <v>theater</v>
      </c>
      <c r="T240" t="str">
        <f t="shared" si="18"/>
        <v>plays</v>
      </c>
    </row>
    <row r="241" spans="1:20" ht="19.5" x14ac:dyDescent="0.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9">
        <f t="shared" si="15"/>
        <v>98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 s="11">
        <f t="shared" si="16"/>
        <v>42245.208333333328</v>
      </c>
      <c r="M241">
        <v>1441170000</v>
      </c>
      <c r="N241" s="11">
        <f t="shared" si="17"/>
        <v>42249.208333333328</v>
      </c>
      <c r="O241" t="b">
        <v>0</v>
      </c>
      <c r="P241" t="b">
        <v>0</v>
      </c>
      <c r="Q241" t="s">
        <v>65</v>
      </c>
      <c r="R241" s="5">
        <f>E241/H241</f>
        <v>76.268292682926827</v>
      </c>
      <c r="S241" t="str">
        <f t="shared" si="19"/>
        <v>technology</v>
      </c>
      <c r="T241" t="str">
        <f t="shared" si="18"/>
        <v>wearables</v>
      </c>
    </row>
    <row r="242" spans="1:20" ht="19.5" x14ac:dyDescent="0.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9">
        <f t="shared" si="15"/>
        <v>419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 s="11">
        <f t="shared" si="16"/>
        <v>40396.208333333336</v>
      </c>
      <c r="M242">
        <v>1281157200</v>
      </c>
      <c r="N242" s="11">
        <f t="shared" si="17"/>
        <v>40397.208333333336</v>
      </c>
      <c r="O242" t="b">
        <v>0</v>
      </c>
      <c r="P242" t="b">
        <v>0</v>
      </c>
      <c r="Q242" t="s">
        <v>33</v>
      </c>
      <c r="R242" s="5">
        <f>E242/H242</f>
        <v>69.015695067264573</v>
      </c>
      <c r="S242" t="str">
        <f t="shared" si="19"/>
        <v>theater</v>
      </c>
      <c r="T242" t="str">
        <f t="shared" si="18"/>
        <v>plays</v>
      </c>
    </row>
    <row r="243" spans="1:20" ht="19.5" x14ac:dyDescent="0.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9">
        <f t="shared" si="15"/>
        <v>102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 s="11">
        <f t="shared" si="16"/>
        <v>41742.208333333336</v>
      </c>
      <c r="M243">
        <v>1398229200</v>
      </c>
      <c r="N243" s="11">
        <f t="shared" si="17"/>
        <v>41752.208333333336</v>
      </c>
      <c r="O243" t="b">
        <v>0</v>
      </c>
      <c r="P243" t="b">
        <v>1</v>
      </c>
      <c r="Q243" t="s">
        <v>68</v>
      </c>
      <c r="R243" s="5">
        <f>E243/H243</f>
        <v>101.97684085510689</v>
      </c>
      <c r="S243" t="str">
        <f t="shared" si="19"/>
        <v>publishing</v>
      </c>
      <c r="T243" t="str">
        <f t="shared" si="18"/>
        <v>nonfiction</v>
      </c>
    </row>
    <row r="244" spans="1:20" ht="19.5" x14ac:dyDescent="0.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9">
        <f t="shared" si="15"/>
        <v>128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 s="11">
        <f t="shared" si="16"/>
        <v>42865.208333333328</v>
      </c>
      <c r="M244">
        <v>1495256400</v>
      </c>
      <c r="N244" s="11">
        <f t="shared" si="17"/>
        <v>42875.208333333328</v>
      </c>
      <c r="O244" t="b">
        <v>0</v>
      </c>
      <c r="P244" t="b">
        <v>1</v>
      </c>
      <c r="Q244" t="s">
        <v>23</v>
      </c>
      <c r="R244" s="5">
        <f>E244/H244</f>
        <v>42.915999999999997</v>
      </c>
      <c r="S244" t="str">
        <f t="shared" si="19"/>
        <v>music</v>
      </c>
      <c r="T244" t="str">
        <f t="shared" si="18"/>
        <v>rock</v>
      </c>
    </row>
    <row r="245" spans="1:20" ht="19.5" x14ac:dyDescent="0.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9">
        <f t="shared" si="15"/>
        <v>445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 s="11">
        <f t="shared" si="16"/>
        <v>43163.25</v>
      </c>
      <c r="M245">
        <v>1520402400</v>
      </c>
      <c r="N245" s="11">
        <f t="shared" si="17"/>
        <v>43166.25</v>
      </c>
      <c r="O245" t="b">
        <v>0</v>
      </c>
      <c r="P245" t="b">
        <v>0</v>
      </c>
      <c r="Q245" t="s">
        <v>33</v>
      </c>
      <c r="R245" s="5">
        <f>E245/H245</f>
        <v>43.025210084033617</v>
      </c>
      <c r="S245" t="str">
        <f t="shared" si="19"/>
        <v>theater</v>
      </c>
      <c r="T245" t="str">
        <f t="shared" si="18"/>
        <v>plays</v>
      </c>
    </row>
    <row r="246" spans="1:20" ht="19.5" x14ac:dyDescent="0.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9">
        <f t="shared" si="15"/>
        <v>570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 s="11">
        <f t="shared" si="16"/>
        <v>41834.208333333336</v>
      </c>
      <c r="M246">
        <v>1409806800</v>
      </c>
      <c r="N246" s="11">
        <f t="shared" si="17"/>
        <v>41886.208333333336</v>
      </c>
      <c r="O246" t="b">
        <v>0</v>
      </c>
      <c r="P246" t="b">
        <v>0</v>
      </c>
      <c r="Q246" t="s">
        <v>33</v>
      </c>
      <c r="R246" s="5">
        <f>E246/H246</f>
        <v>75.245283018867923</v>
      </c>
      <c r="S246" t="str">
        <f t="shared" si="19"/>
        <v>theater</v>
      </c>
      <c r="T246" t="str">
        <f t="shared" si="18"/>
        <v>plays</v>
      </c>
    </row>
    <row r="247" spans="1:20" ht="19.5" x14ac:dyDescent="0.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9">
        <f t="shared" si="15"/>
        <v>509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 s="11">
        <f t="shared" si="16"/>
        <v>41736.208333333336</v>
      </c>
      <c r="M247">
        <v>1396933200</v>
      </c>
      <c r="N247" s="11">
        <f t="shared" si="17"/>
        <v>41737.208333333336</v>
      </c>
      <c r="O247" t="b">
        <v>0</v>
      </c>
      <c r="P247" t="b">
        <v>0</v>
      </c>
      <c r="Q247" t="s">
        <v>33</v>
      </c>
      <c r="R247" s="5">
        <f>E247/H247</f>
        <v>69.023364485981304</v>
      </c>
      <c r="S247" t="str">
        <f t="shared" si="19"/>
        <v>theater</v>
      </c>
      <c r="T247" t="str">
        <f t="shared" si="18"/>
        <v>plays</v>
      </c>
    </row>
    <row r="248" spans="1:20" ht="19.5" x14ac:dyDescent="0.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9">
        <f t="shared" si="15"/>
        <v>326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 s="11">
        <f t="shared" si="16"/>
        <v>41491.208333333336</v>
      </c>
      <c r="M248">
        <v>1376024400</v>
      </c>
      <c r="N248" s="11">
        <f t="shared" si="17"/>
        <v>41495.208333333336</v>
      </c>
      <c r="O248" t="b">
        <v>0</v>
      </c>
      <c r="P248" t="b">
        <v>0</v>
      </c>
      <c r="Q248" t="s">
        <v>28</v>
      </c>
      <c r="R248" s="5">
        <f>E248/H248</f>
        <v>65.986486486486484</v>
      </c>
      <c r="S248" t="str">
        <f t="shared" si="19"/>
        <v>technology</v>
      </c>
      <c r="T248" t="str">
        <f t="shared" si="18"/>
        <v>web</v>
      </c>
    </row>
    <row r="249" spans="1:20" ht="19.5" x14ac:dyDescent="0.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9">
        <f t="shared" si="15"/>
        <v>933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 s="11">
        <f t="shared" si="16"/>
        <v>42726.25</v>
      </c>
      <c r="M249">
        <v>1483682400</v>
      </c>
      <c r="N249" s="11">
        <f t="shared" si="17"/>
        <v>42741.25</v>
      </c>
      <c r="O249" t="b">
        <v>0</v>
      </c>
      <c r="P249" t="b">
        <v>1</v>
      </c>
      <c r="Q249" t="s">
        <v>119</v>
      </c>
      <c r="R249" s="5">
        <f>E249/H249</f>
        <v>98.013800424628457</v>
      </c>
      <c r="S249" t="str">
        <f t="shared" si="19"/>
        <v>publishing</v>
      </c>
      <c r="T249" t="str">
        <f t="shared" si="18"/>
        <v>fiction</v>
      </c>
    </row>
    <row r="250" spans="1:20" ht="19.5" x14ac:dyDescent="0.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9">
        <f t="shared" si="15"/>
        <v>211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 s="11">
        <f t="shared" si="16"/>
        <v>42004.25</v>
      </c>
      <c r="M250">
        <v>1420437600</v>
      </c>
      <c r="N250" s="11">
        <f t="shared" si="17"/>
        <v>42009.25</v>
      </c>
      <c r="O250" t="b">
        <v>0</v>
      </c>
      <c r="P250" t="b">
        <v>0</v>
      </c>
      <c r="Q250" t="s">
        <v>292</v>
      </c>
      <c r="R250" s="5">
        <f>E250/H250</f>
        <v>60.105504587155963</v>
      </c>
      <c r="S250" t="str">
        <f t="shared" si="19"/>
        <v>games</v>
      </c>
      <c r="T250" t="str">
        <f t="shared" si="18"/>
        <v>mobile games</v>
      </c>
    </row>
    <row r="251" spans="1:20" ht="19.5" x14ac:dyDescent="0.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9">
        <f t="shared" si="15"/>
        <v>273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 s="11">
        <f t="shared" si="16"/>
        <v>42006.25</v>
      </c>
      <c r="M251">
        <v>1420783200</v>
      </c>
      <c r="N251" s="11">
        <f t="shared" si="17"/>
        <v>42013.25</v>
      </c>
      <c r="O251" t="b">
        <v>0</v>
      </c>
      <c r="P251" t="b">
        <v>0</v>
      </c>
      <c r="Q251" t="s">
        <v>206</v>
      </c>
      <c r="R251" s="5">
        <f>E251/H251</f>
        <v>26.000773395204948</v>
      </c>
      <c r="S251" t="str">
        <f t="shared" si="19"/>
        <v>publishing</v>
      </c>
      <c r="T251" t="str">
        <f t="shared" si="18"/>
        <v>translations</v>
      </c>
    </row>
    <row r="252" spans="1:20" ht="19.5" x14ac:dyDescent="0.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9">
        <f t="shared" si="15"/>
        <v>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 s="11">
        <f t="shared" si="16"/>
        <v>40203.25</v>
      </c>
      <c r="M252">
        <v>1267423200</v>
      </c>
      <c r="N252" s="11">
        <f t="shared" si="17"/>
        <v>40238.25</v>
      </c>
      <c r="O252" t="b">
        <v>0</v>
      </c>
      <c r="P252" t="b">
        <v>0</v>
      </c>
      <c r="Q252" t="s">
        <v>23</v>
      </c>
      <c r="R252" s="5">
        <f>E252/H252</f>
        <v>3</v>
      </c>
      <c r="S252" t="str">
        <f t="shared" si="19"/>
        <v>music</v>
      </c>
      <c r="T252" t="str">
        <f t="shared" si="18"/>
        <v>rock</v>
      </c>
    </row>
    <row r="253" spans="1:20" ht="19.5" x14ac:dyDescent="0.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9">
        <f t="shared" si="15"/>
        <v>54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 s="11">
        <f t="shared" si="16"/>
        <v>41252.25</v>
      </c>
      <c r="M253">
        <v>1355205600</v>
      </c>
      <c r="N253" s="11">
        <f t="shared" si="17"/>
        <v>41254.25</v>
      </c>
      <c r="O253" t="b">
        <v>0</v>
      </c>
      <c r="P253" t="b">
        <v>0</v>
      </c>
      <c r="Q253" t="s">
        <v>33</v>
      </c>
      <c r="R253" s="5">
        <f>E253/H253</f>
        <v>38.019801980198018</v>
      </c>
      <c r="S253" t="str">
        <f t="shared" si="19"/>
        <v>theater</v>
      </c>
      <c r="T253" t="str">
        <f t="shared" si="18"/>
        <v>plays</v>
      </c>
    </row>
    <row r="254" spans="1:20" ht="19.5" x14ac:dyDescent="0.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9">
        <f t="shared" si="15"/>
        <v>626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 s="11">
        <f t="shared" si="16"/>
        <v>41572.208333333336</v>
      </c>
      <c r="M254">
        <v>1383109200</v>
      </c>
      <c r="N254" s="11">
        <f t="shared" si="17"/>
        <v>41577.208333333336</v>
      </c>
      <c r="O254" t="b">
        <v>0</v>
      </c>
      <c r="P254" t="b">
        <v>0</v>
      </c>
      <c r="Q254" t="s">
        <v>33</v>
      </c>
      <c r="R254" s="5">
        <f>E254/H254</f>
        <v>106.15254237288136</v>
      </c>
      <c r="S254" t="str">
        <f t="shared" si="19"/>
        <v>theater</v>
      </c>
      <c r="T254" t="str">
        <f t="shared" si="18"/>
        <v>plays</v>
      </c>
    </row>
    <row r="255" spans="1:20" ht="19.5" x14ac:dyDescent="0.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9">
        <f t="shared" si="15"/>
        <v>89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 s="11">
        <f t="shared" si="16"/>
        <v>40641.208333333336</v>
      </c>
      <c r="M255">
        <v>1303275600</v>
      </c>
      <c r="N255" s="11">
        <f t="shared" si="17"/>
        <v>40653.208333333336</v>
      </c>
      <c r="O255" t="b">
        <v>0</v>
      </c>
      <c r="P255" t="b">
        <v>0</v>
      </c>
      <c r="Q255" t="s">
        <v>53</v>
      </c>
      <c r="R255" s="5">
        <f>E255/H255</f>
        <v>81.019475655430711</v>
      </c>
      <c r="S255" t="str">
        <f t="shared" si="19"/>
        <v>film &amp; video</v>
      </c>
      <c r="T255" t="str">
        <f t="shared" si="18"/>
        <v>drama</v>
      </c>
    </row>
    <row r="256" spans="1:20" ht="19.5" x14ac:dyDescent="0.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9">
        <f t="shared" si="15"/>
        <v>185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 s="11">
        <f t="shared" si="16"/>
        <v>42787.25</v>
      </c>
      <c r="M256">
        <v>1487829600</v>
      </c>
      <c r="N256" s="11">
        <f t="shared" si="17"/>
        <v>42789.25</v>
      </c>
      <c r="O256" t="b">
        <v>0</v>
      </c>
      <c r="P256" t="b">
        <v>0</v>
      </c>
      <c r="Q256" t="s">
        <v>68</v>
      </c>
      <c r="R256" s="5">
        <f>E256/H256</f>
        <v>96.647727272727266</v>
      </c>
      <c r="S256" t="str">
        <f t="shared" si="19"/>
        <v>publishing</v>
      </c>
      <c r="T256" t="str">
        <f t="shared" si="18"/>
        <v>nonfiction</v>
      </c>
    </row>
    <row r="257" spans="1:20" ht="19.5" x14ac:dyDescent="0.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9">
        <f t="shared" si="15"/>
        <v>120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 s="11">
        <f t="shared" si="16"/>
        <v>40590.25</v>
      </c>
      <c r="M257">
        <v>1298268000</v>
      </c>
      <c r="N257" s="11">
        <f t="shared" si="17"/>
        <v>40595.25</v>
      </c>
      <c r="O257" t="b">
        <v>0</v>
      </c>
      <c r="P257" t="b">
        <v>1</v>
      </c>
      <c r="Q257" t="s">
        <v>23</v>
      </c>
      <c r="R257" s="5">
        <f>E257/H257</f>
        <v>57.003535651149086</v>
      </c>
      <c r="S257" t="str">
        <f t="shared" si="19"/>
        <v>music</v>
      </c>
      <c r="T257" t="str">
        <f t="shared" si="18"/>
        <v>rock</v>
      </c>
    </row>
    <row r="258" spans="1:20" ht="19.5" x14ac:dyDescent="0.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9">
        <f t="shared" si="15"/>
        <v>23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 s="11">
        <f t="shared" si="16"/>
        <v>42393.25</v>
      </c>
      <c r="M258">
        <v>1456812000</v>
      </c>
      <c r="N258" s="11">
        <f t="shared" si="17"/>
        <v>42430.25</v>
      </c>
      <c r="O258" t="b">
        <v>0</v>
      </c>
      <c r="P258" t="b">
        <v>0</v>
      </c>
      <c r="Q258" t="s">
        <v>23</v>
      </c>
      <c r="R258" s="5">
        <f>E258/H258</f>
        <v>63.93333333333333</v>
      </c>
      <c r="S258" t="str">
        <f t="shared" si="19"/>
        <v>music</v>
      </c>
      <c r="T258" t="str">
        <f t="shared" si="18"/>
        <v>rock</v>
      </c>
    </row>
    <row r="259" spans="1:20" ht="19.5" x14ac:dyDescent="0.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9">
        <f t="shared" ref="F259:F322" si="20">ROUND((E259/D259)*100,0)</f>
        <v>146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 s="11">
        <f t="shared" ref="L259:L322" si="21">(((K259/60)/60)/24)+DATE(1970,1,1)</f>
        <v>41338.25</v>
      </c>
      <c r="M259">
        <v>1363669200</v>
      </c>
      <c r="N259" s="11">
        <f t="shared" ref="N259:N322" si="22">(((M259/60)/60)/24)+DATE(1970,1,1)</f>
        <v>41352.208333333336</v>
      </c>
      <c r="O259" t="b">
        <v>0</v>
      </c>
      <c r="P259" t="b">
        <v>0</v>
      </c>
      <c r="Q259" t="s">
        <v>33</v>
      </c>
      <c r="R259" s="5">
        <f>E259/H259</f>
        <v>90.456521739130437</v>
      </c>
      <c r="S259" t="str">
        <f t="shared" si="19"/>
        <v>theater</v>
      </c>
      <c r="T259" t="str">
        <f t="shared" ref="T259:T322" si="23">_xlfn.TEXTAFTER(Q259,"/")</f>
        <v>plays</v>
      </c>
    </row>
    <row r="260" spans="1:20" ht="19.5" x14ac:dyDescent="0.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9">
        <f t="shared" si="20"/>
        <v>268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 s="11">
        <f t="shared" si="21"/>
        <v>42712.25</v>
      </c>
      <c r="M260">
        <v>1482904800</v>
      </c>
      <c r="N260" s="11">
        <f t="shared" si="22"/>
        <v>42732.25</v>
      </c>
      <c r="O260" t="b">
        <v>0</v>
      </c>
      <c r="P260" t="b">
        <v>1</v>
      </c>
      <c r="Q260" t="s">
        <v>33</v>
      </c>
      <c r="R260" s="5">
        <f>E260/H260</f>
        <v>72.172043010752688</v>
      </c>
      <c r="S260" t="str">
        <f t="shared" ref="S260:S323" si="24">_xlfn.TEXTBEFORE(Q260,"/")</f>
        <v>theater</v>
      </c>
      <c r="T260" t="str">
        <f t="shared" si="23"/>
        <v>plays</v>
      </c>
    </row>
    <row r="261" spans="1:20" ht="19.5" x14ac:dyDescent="0.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9">
        <f t="shared" si="20"/>
        <v>598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 s="11">
        <f t="shared" si="21"/>
        <v>41251.25</v>
      </c>
      <c r="M261">
        <v>1356588000</v>
      </c>
      <c r="N261" s="11">
        <f t="shared" si="22"/>
        <v>41270.25</v>
      </c>
      <c r="O261" t="b">
        <v>1</v>
      </c>
      <c r="P261" t="b">
        <v>0</v>
      </c>
      <c r="Q261" t="s">
        <v>122</v>
      </c>
      <c r="R261" s="5">
        <f>E261/H261</f>
        <v>77.934782608695656</v>
      </c>
      <c r="S261" t="str">
        <f t="shared" si="24"/>
        <v>photography</v>
      </c>
      <c r="T261" t="str">
        <f t="shared" si="23"/>
        <v>photography books</v>
      </c>
    </row>
    <row r="262" spans="1:20" ht="19.5" x14ac:dyDescent="0.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9">
        <f t="shared" si="20"/>
        <v>158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 s="11">
        <f t="shared" si="21"/>
        <v>41180.208333333336</v>
      </c>
      <c r="M262">
        <v>1349845200</v>
      </c>
      <c r="N262" s="11">
        <f t="shared" si="22"/>
        <v>41192.208333333336</v>
      </c>
      <c r="O262" t="b">
        <v>0</v>
      </c>
      <c r="P262" t="b">
        <v>0</v>
      </c>
      <c r="Q262" t="s">
        <v>23</v>
      </c>
      <c r="R262" s="5">
        <f>E262/H262</f>
        <v>38.065134099616856</v>
      </c>
      <c r="S262" t="str">
        <f t="shared" si="24"/>
        <v>music</v>
      </c>
      <c r="T262" t="str">
        <f t="shared" si="23"/>
        <v>rock</v>
      </c>
    </row>
    <row r="263" spans="1:20" ht="19.5" x14ac:dyDescent="0.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9">
        <f t="shared" si="20"/>
        <v>31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 s="11">
        <f t="shared" si="21"/>
        <v>40415.208333333336</v>
      </c>
      <c r="M263">
        <v>1283058000</v>
      </c>
      <c r="N263" s="11">
        <f t="shared" si="22"/>
        <v>40419.208333333336</v>
      </c>
      <c r="O263" t="b">
        <v>0</v>
      </c>
      <c r="P263" t="b">
        <v>1</v>
      </c>
      <c r="Q263" t="s">
        <v>23</v>
      </c>
      <c r="R263" s="5">
        <f>E263/H263</f>
        <v>57.936123348017624</v>
      </c>
      <c r="S263" t="str">
        <f t="shared" si="24"/>
        <v>music</v>
      </c>
      <c r="T263" t="str">
        <f t="shared" si="23"/>
        <v>rock</v>
      </c>
    </row>
    <row r="264" spans="1:20" ht="19.5" x14ac:dyDescent="0.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9">
        <f t="shared" si="20"/>
        <v>313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 s="11">
        <f t="shared" si="21"/>
        <v>40638.208333333336</v>
      </c>
      <c r="M264">
        <v>1304226000</v>
      </c>
      <c r="N264" s="11">
        <f t="shared" si="22"/>
        <v>40664.208333333336</v>
      </c>
      <c r="O264" t="b">
        <v>0</v>
      </c>
      <c r="P264" t="b">
        <v>1</v>
      </c>
      <c r="Q264" t="s">
        <v>60</v>
      </c>
      <c r="R264" s="5">
        <f>E264/H264</f>
        <v>49.794392523364486</v>
      </c>
      <c r="S264" t="str">
        <f t="shared" si="24"/>
        <v>music</v>
      </c>
      <c r="T264" t="str">
        <f t="shared" si="23"/>
        <v>indie rock</v>
      </c>
    </row>
    <row r="265" spans="1:20" ht="19.5" x14ac:dyDescent="0.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9">
        <f t="shared" si="20"/>
        <v>371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 s="11">
        <f t="shared" si="21"/>
        <v>40187.25</v>
      </c>
      <c r="M265">
        <v>1263016800</v>
      </c>
      <c r="N265" s="11">
        <f t="shared" si="22"/>
        <v>40187.25</v>
      </c>
      <c r="O265" t="b">
        <v>0</v>
      </c>
      <c r="P265" t="b">
        <v>0</v>
      </c>
      <c r="Q265" t="s">
        <v>122</v>
      </c>
      <c r="R265" s="5">
        <f>E265/H265</f>
        <v>54.050251256281406</v>
      </c>
      <c r="S265" t="str">
        <f t="shared" si="24"/>
        <v>photography</v>
      </c>
      <c r="T265" t="str">
        <f t="shared" si="23"/>
        <v>photography books</v>
      </c>
    </row>
    <row r="266" spans="1:20" ht="19.5" x14ac:dyDescent="0.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9">
        <f t="shared" si="20"/>
        <v>363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 s="11">
        <f t="shared" si="21"/>
        <v>41317.25</v>
      </c>
      <c r="M266">
        <v>1362031200</v>
      </c>
      <c r="N266" s="11">
        <f t="shared" si="22"/>
        <v>41333.25</v>
      </c>
      <c r="O266" t="b">
        <v>0</v>
      </c>
      <c r="P266" t="b">
        <v>0</v>
      </c>
      <c r="Q266" t="s">
        <v>33</v>
      </c>
      <c r="R266" s="5">
        <f>E266/H266</f>
        <v>30.002721335268504</v>
      </c>
      <c r="S266" t="str">
        <f t="shared" si="24"/>
        <v>theater</v>
      </c>
      <c r="T266" t="str">
        <f t="shared" si="23"/>
        <v>plays</v>
      </c>
    </row>
    <row r="267" spans="1:20" ht="19.5" x14ac:dyDescent="0.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9">
        <f t="shared" si="20"/>
        <v>123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 s="11">
        <f t="shared" si="21"/>
        <v>42372.25</v>
      </c>
      <c r="M267">
        <v>1455602400</v>
      </c>
      <c r="N267" s="11">
        <f t="shared" si="22"/>
        <v>42416.25</v>
      </c>
      <c r="O267" t="b">
        <v>0</v>
      </c>
      <c r="P267" t="b">
        <v>0</v>
      </c>
      <c r="Q267" t="s">
        <v>33</v>
      </c>
      <c r="R267" s="5">
        <f>E267/H267</f>
        <v>70.127906976744185</v>
      </c>
      <c r="S267" t="str">
        <f t="shared" si="24"/>
        <v>theater</v>
      </c>
      <c r="T267" t="str">
        <f t="shared" si="23"/>
        <v>plays</v>
      </c>
    </row>
    <row r="268" spans="1:20" ht="19.5" x14ac:dyDescent="0.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9">
        <f t="shared" si="20"/>
        <v>77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 s="11">
        <f t="shared" si="21"/>
        <v>41950.25</v>
      </c>
      <c r="M268">
        <v>1418191200</v>
      </c>
      <c r="N268" s="11">
        <f t="shared" si="22"/>
        <v>41983.25</v>
      </c>
      <c r="O268" t="b">
        <v>0</v>
      </c>
      <c r="P268" t="b">
        <v>1</v>
      </c>
      <c r="Q268" t="s">
        <v>159</v>
      </c>
      <c r="R268" s="5">
        <f>E268/H268</f>
        <v>26.996228786926462</v>
      </c>
      <c r="S268" t="str">
        <f t="shared" si="24"/>
        <v>music</v>
      </c>
      <c r="T268" t="str">
        <f t="shared" si="23"/>
        <v>jazz</v>
      </c>
    </row>
    <row r="269" spans="1:20" ht="19.5" x14ac:dyDescent="0.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9">
        <f t="shared" si="20"/>
        <v>234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 s="11">
        <f t="shared" si="21"/>
        <v>41206.208333333336</v>
      </c>
      <c r="M269">
        <v>1352440800</v>
      </c>
      <c r="N269" s="11">
        <f t="shared" si="22"/>
        <v>41222.25</v>
      </c>
      <c r="O269" t="b">
        <v>0</v>
      </c>
      <c r="P269" t="b">
        <v>0</v>
      </c>
      <c r="Q269" t="s">
        <v>33</v>
      </c>
      <c r="R269" s="5">
        <f>E269/H269</f>
        <v>51.990606936416185</v>
      </c>
      <c r="S269" t="str">
        <f t="shared" si="24"/>
        <v>theater</v>
      </c>
      <c r="T269" t="str">
        <f t="shared" si="23"/>
        <v>plays</v>
      </c>
    </row>
    <row r="270" spans="1:20" ht="19.5" x14ac:dyDescent="0.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9">
        <f t="shared" si="20"/>
        <v>181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 s="11">
        <f t="shared" si="21"/>
        <v>41186.208333333336</v>
      </c>
      <c r="M270">
        <v>1353304800</v>
      </c>
      <c r="N270" s="11">
        <f t="shared" si="22"/>
        <v>41232.25</v>
      </c>
      <c r="O270" t="b">
        <v>0</v>
      </c>
      <c r="P270" t="b">
        <v>0</v>
      </c>
      <c r="Q270" t="s">
        <v>42</v>
      </c>
      <c r="R270" s="5">
        <f>E270/H270</f>
        <v>56.416666666666664</v>
      </c>
      <c r="S270" t="str">
        <f t="shared" si="24"/>
        <v>film &amp; video</v>
      </c>
      <c r="T270" t="str">
        <f t="shared" si="23"/>
        <v>documentary</v>
      </c>
    </row>
    <row r="271" spans="1:20" ht="19.5" x14ac:dyDescent="0.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9">
        <f t="shared" si="20"/>
        <v>253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 s="11">
        <f t="shared" si="21"/>
        <v>43496.25</v>
      </c>
      <c r="M271">
        <v>1550728800</v>
      </c>
      <c r="N271" s="11">
        <f t="shared" si="22"/>
        <v>43517.25</v>
      </c>
      <c r="O271" t="b">
        <v>0</v>
      </c>
      <c r="P271" t="b">
        <v>0</v>
      </c>
      <c r="Q271" t="s">
        <v>269</v>
      </c>
      <c r="R271" s="5">
        <f>E271/H271</f>
        <v>101.63218390804597</v>
      </c>
      <c r="S271" t="str">
        <f t="shared" si="24"/>
        <v>film &amp; video</v>
      </c>
      <c r="T271" t="str">
        <f t="shared" si="23"/>
        <v>television</v>
      </c>
    </row>
    <row r="272" spans="1:20" ht="19.5" x14ac:dyDescent="0.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9">
        <f t="shared" si="20"/>
        <v>27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 s="11">
        <f t="shared" si="21"/>
        <v>40514.25</v>
      </c>
      <c r="M272">
        <v>1291442400</v>
      </c>
      <c r="N272" s="11">
        <f t="shared" si="22"/>
        <v>40516.25</v>
      </c>
      <c r="O272" t="b">
        <v>0</v>
      </c>
      <c r="P272" t="b">
        <v>0</v>
      </c>
      <c r="Q272" t="s">
        <v>89</v>
      </c>
      <c r="R272" s="5">
        <f>E272/H272</f>
        <v>25.005291005291006</v>
      </c>
      <c r="S272" t="str">
        <f t="shared" si="24"/>
        <v>games</v>
      </c>
      <c r="T272" t="str">
        <f t="shared" si="23"/>
        <v>video games</v>
      </c>
    </row>
    <row r="273" spans="1:20" ht="19.5" x14ac:dyDescent="0.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9">
        <f t="shared" si="20"/>
        <v>1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 s="11">
        <f t="shared" si="21"/>
        <v>42345.25</v>
      </c>
      <c r="M273">
        <v>1452146400</v>
      </c>
      <c r="N273" s="11">
        <f t="shared" si="22"/>
        <v>42376.25</v>
      </c>
      <c r="O273" t="b">
        <v>0</v>
      </c>
      <c r="P273" t="b">
        <v>0</v>
      </c>
      <c r="Q273" t="s">
        <v>122</v>
      </c>
      <c r="R273" s="5">
        <f>E273/H273</f>
        <v>32.016393442622949</v>
      </c>
      <c r="S273" t="str">
        <f t="shared" si="24"/>
        <v>photography</v>
      </c>
      <c r="T273" t="str">
        <f t="shared" si="23"/>
        <v>photography books</v>
      </c>
    </row>
    <row r="274" spans="1:20" ht="19.5" x14ac:dyDescent="0.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9">
        <f t="shared" si="20"/>
        <v>304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 s="11">
        <f t="shared" si="21"/>
        <v>43656.208333333328</v>
      </c>
      <c r="M274">
        <v>1564894800</v>
      </c>
      <c r="N274" s="11">
        <f t="shared" si="22"/>
        <v>43681.208333333328</v>
      </c>
      <c r="O274" t="b">
        <v>0</v>
      </c>
      <c r="P274" t="b">
        <v>1</v>
      </c>
      <c r="Q274" t="s">
        <v>33</v>
      </c>
      <c r="R274" s="5">
        <f>E274/H274</f>
        <v>82.021647307286173</v>
      </c>
      <c r="S274" t="str">
        <f t="shared" si="24"/>
        <v>theater</v>
      </c>
      <c r="T274" t="str">
        <f t="shared" si="23"/>
        <v>plays</v>
      </c>
    </row>
    <row r="275" spans="1:20" ht="19.5" x14ac:dyDescent="0.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9">
        <f t="shared" si="20"/>
        <v>137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 s="11">
        <f t="shared" si="21"/>
        <v>42995.208333333328</v>
      </c>
      <c r="M275">
        <v>1505883600</v>
      </c>
      <c r="N275" s="11">
        <f t="shared" si="22"/>
        <v>42998.208333333328</v>
      </c>
      <c r="O275" t="b">
        <v>0</v>
      </c>
      <c r="P275" t="b">
        <v>0</v>
      </c>
      <c r="Q275" t="s">
        <v>33</v>
      </c>
      <c r="R275" s="5">
        <f>E275/H275</f>
        <v>37.957446808510639</v>
      </c>
      <c r="S275" t="str">
        <f t="shared" si="24"/>
        <v>theater</v>
      </c>
      <c r="T275" t="str">
        <f t="shared" si="23"/>
        <v>plays</v>
      </c>
    </row>
    <row r="276" spans="1:20" ht="19.5" x14ac:dyDescent="0.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9">
        <f t="shared" si="20"/>
        <v>32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 s="11">
        <f t="shared" si="21"/>
        <v>43045.25</v>
      </c>
      <c r="M276">
        <v>1510380000</v>
      </c>
      <c r="N276" s="11">
        <f t="shared" si="22"/>
        <v>43050.25</v>
      </c>
      <c r="O276" t="b">
        <v>0</v>
      </c>
      <c r="P276" t="b">
        <v>0</v>
      </c>
      <c r="Q276" t="s">
        <v>33</v>
      </c>
      <c r="R276" s="5">
        <f>E276/H276</f>
        <v>51.533333333333331</v>
      </c>
      <c r="S276" t="str">
        <f t="shared" si="24"/>
        <v>theater</v>
      </c>
      <c r="T276" t="str">
        <f t="shared" si="23"/>
        <v>plays</v>
      </c>
    </row>
    <row r="277" spans="1:20" ht="19.5" x14ac:dyDescent="0.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9">
        <f t="shared" si="20"/>
        <v>242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 s="11">
        <f t="shared" si="21"/>
        <v>43561.208333333328</v>
      </c>
      <c r="M277">
        <v>1555218000</v>
      </c>
      <c r="N277" s="11">
        <f t="shared" si="22"/>
        <v>43569.208333333328</v>
      </c>
      <c r="O277" t="b">
        <v>0</v>
      </c>
      <c r="P277" t="b">
        <v>0</v>
      </c>
      <c r="Q277" t="s">
        <v>206</v>
      </c>
      <c r="R277" s="5">
        <f>E277/H277</f>
        <v>81.198275862068968</v>
      </c>
      <c r="S277" t="str">
        <f t="shared" si="24"/>
        <v>publishing</v>
      </c>
      <c r="T277" t="str">
        <f t="shared" si="23"/>
        <v>translations</v>
      </c>
    </row>
    <row r="278" spans="1:20" ht="19.5" x14ac:dyDescent="0.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9">
        <f t="shared" si="20"/>
        <v>97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 s="11">
        <f t="shared" si="21"/>
        <v>41018.208333333336</v>
      </c>
      <c r="M278">
        <v>1335243600</v>
      </c>
      <c r="N278" s="11">
        <f t="shared" si="22"/>
        <v>41023.208333333336</v>
      </c>
      <c r="O278" t="b">
        <v>0</v>
      </c>
      <c r="P278" t="b">
        <v>1</v>
      </c>
      <c r="Q278" t="s">
        <v>89</v>
      </c>
      <c r="R278" s="5">
        <f>E278/H278</f>
        <v>40.030075187969928</v>
      </c>
      <c r="S278" t="str">
        <f t="shared" si="24"/>
        <v>games</v>
      </c>
      <c r="T278" t="str">
        <f t="shared" si="23"/>
        <v>video games</v>
      </c>
    </row>
    <row r="279" spans="1:20" ht="19.5" x14ac:dyDescent="0.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9">
        <f t="shared" si="20"/>
        <v>1066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 s="11">
        <f t="shared" si="21"/>
        <v>40378.208333333336</v>
      </c>
      <c r="M279">
        <v>1279688400</v>
      </c>
      <c r="N279" s="11">
        <f t="shared" si="22"/>
        <v>40380.208333333336</v>
      </c>
      <c r="O279" t="b">
        <v>0</v>
      </c>
      <c r="P279" t="b">
        <v>0</v>
      </c>
      <c r="Q279" t="s">
        <v>33</v>
      </c>
      <c r="R279" s="5">
        <f>E279/H279</f>
        <v>89.939759036144579</v>
      </c>
      <c r="S279" t="str">
        <f t="shared" si="24"/>
        <v>theater</v>
      </c>
      <c r="T279" t="str">
        <f t="shared" si="23"/>
        <v>plays</v>
      </c>
    </row>
    <row r="280" spans="1:20" ht="19.5" x14ac:dyDescent="0.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9">
        <f t="shared" si="20"/>
        <v>326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 s="11">
        <f t="shared" si="21"/>
        <v>41239.25</v>
      </c>
      <c r="M280">
        <v>1356069600</v>
      </c>
      <c r="N280" s="11">
        <f t="shared" si="22"/>
        <v>41264.25</v>
      </c>
      <c r="O280" t="b">
        <v>0</v>
      </c>
      <c r="P280" t="b">
        <v>0</v>
      </c>
      <c r="Q280" t="s">
        <v>28</v>
      </c>
      <c r="R280" s="5">
        <f>E280/H280</f>
        <v>96.692307692307693</v>
      </c>
      <c r="S280" t="str">
        <f t="shared" si="24"/>
        <v>technology</v>
      </c>
      <c r="T280" t="str">
        <f t="shared" si="23"/>
        <v>web</v>
      </c>
    </row>
    <row r="281" spans="1:20" ht="19.5" x14ac:dyDescent="0.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9">
        <f t="shared" si="20"/>
        <v>171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 s="11">
        <f t="shared" si="21"/>
        <v>43346.208333333328</v>
      </c>
      <c r="M281">
        <v>1536210000</v>
      </c>
      <c r="N281" s="11">
        <f t="shared" si="22"/>
        <v>43349.208333333328</v>
      </c>
      <c r="O281" t="b">
        <v>0</v>
      </c>
      <c r="P281" t="b">
        <v>0</v>
      </c>
      <c r="Q281" t="s">
        <v>33</v>
      </c>
      <c r="R281" s="5">
        <f>E281/H281</f>
        <v>25.010989010989011</v>
      </c>
      <c r="S281" t="str">
        <f t="shared" si="24"/>
        <v>theater</v>
      </c>
      <c r="T281" t="str">
        <f t="shared" si="23"/>
        <v>plays</v>
      </c>
    </row>
    <row r="282" spans="1:20" ht="19.5" x14ac:dyDescent="0.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9">
        <f t="shared" si="20"/>
        <v>581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 s="11">
        <f t="shared" si="21"/>
        <v>43060.25</v>
      </c>
      <c r="M282">
        <v>1511762400</v>
      </c>
      <c r="N282" s="11">
        <f t="shared" si="22"/>
        <v>43066.25</v>
      </c>
      <c r="O282" t="b">
        <v>0</v>
      </c>
      <c r="P282" t="b">
        <v>0</v>
      </c>
      <c r="Q282" t="s">
        <v>71</v>
      </c>
      <c r="R282" s="5">
        <f>E282/H282</f>
        <v>36.987277353689571</v>
      </c>
      <c r="S282" t="str">
        <f t="shared" si="24"/>
        <v>film &amp; video</v>
      </c>
      <c r="T282" t="str">
        <f t="shared" si="23"/>
        <v>animation</v>
      </c>
    </row>
    <row r="283" spans="1:20" ht="19.5" x14ac:dyDescent="0.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9">
        <f t="shared" si="20"/>
        <v>92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 s="11">
        <f t="shared" si="21"/>
        <v>40979.25</v>
      </c>
      <c r="M283">
        <v>1333256400</v>
      </c>
      <c r="N283" s="11">
        <f t="shared" si="22"/>
        <v>41000.208333333336</v>
      </c>
      <c r="O283" t="b">
        <v>0</v>
      </c>
      <c r="P283" t="b">
        <v>1</v>
      </c>
      <c r="Q283" t="s">
        <v>33</v>
      </c>
      <c r="R283" s="5">
        <f>E283/H283</f>
        <v>73.012609117361791</v>
      </c>
      <c r="S283" t="str">
        <f t="shared" si="24"/>
        <v>theater</v>
      </c>
      <c r="T283" t="str">
        <f t="shared" si="23"/>
        <v>plays</v>
      </c>
    </row>
    <row r="284" spans="1:20" ht="19.5" x14ac:dyDescent="0.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9">
        <f t="shared" si="20"/>
        <v>108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 s="11">
        <f t="shared" si="21"/>
        <v>42701.25</v>
      </c>
      <c r="M284">
        <v>1480744800</v>
      </c>
      <c r="N284" s="11">
        <f t="shared" si="22"/>
        <v>42707.25</v>
      </c>
      <c r="O284" t="b">
        <v>0</v>
      </c>
      <c r="P284" t="b">
        <v>1</v>
      </c>
      <c r="Q284" t="s">
        <v>269</v>
      </c>
      <c r="R284" s="5">
        <f>E284/H284</f>
        <v>68.240601503759393</v>
      </c>
      <c r="S284" t="str">
        <f t="shared" si="24"/>
        <v>film &amp; video</v>
      </c>
      <c r="T284" t="str">
        <f t="shared" si="23"/>
        <v>television</v>
      </c>
    </row>
    <row r="285" spans="1:20" ht="19.5" x14ac:dyDescent="0.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9">
        <f t="shared" si="20"/>
        <v>19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 s="11">
        <f t="shared" si="21"/>
        <v>42520.208333333328</v>
      </c>
      <c r="M285">
        <v>1465016400</v>
      </c>
      <c r="N285" s="11">
        <f t="shared" si="22"/>
        <v>42525.208333333328</v>
      </c>
      <c r="O285" t="b">
        <v>0</v>
      </c>
      <c r="P285" t="b">
        <v>0</v>
      </c>
      <c r="Q285" t="s">
        <v>23</v>
      </c>
      <c r="R285" s="5">
        <f>E285/H285</f>
        <v>52.310344827586206</v>
      </c>
      <c r="S285" t="str">
        <f t="shared" si="24"/>
        <v>music</v>
      </c>
      <c r="T285" t="str">
        <f t="shared" si="23"/>
        <v>rock</v>
      </c>
    </row>
    <row r="286" spans="1:20" ht="19.5" x14ac:dyDescent="0.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9">
        <f t="shared" si="20"/>
        <v>83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 s="11">
        <f t="shared" si="21"/>
        <v>41030.208333333336</v>
      </c>
      <c r="M286">
        <v>1336280400</v>
      </c>
      <c r="N286" s="11">
        <f t="shared" si="22"/>
        <v>41035.208333333336</v>
      </c>
      <c r="O286" t="b">
        <v>0</v>
      </c>
      <c r="P286" t="b">
        <v>0</v>
      </c>
      <c r="Q286" t="s">
        <v>28</v>
      </c>
      <c r="R286" s="5">
        <f>E286/H286</f>
        <v>61.765151515151516</v>
      </c>
      <c r="S286" t="str">
        <f t="shared" si="24"/>
        <v>technology</v>
      </c>
      <c r="T286" t="str">
        <f t="shared" si="23"/>
        <v>web</v>
      </c>
    </row>
    <row r="287" spans="1:20" ht="19.5" x14ac:dyDescent="0.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9">
        <f t="shared" si="20"/>
        <v>706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 s="11">
        <f t="shared" si="21"/>
        <v>42623.208333333328</v>
      </c>
      <c r="M287">
        <v>1476766800</v>
      </c>
      <c r="N287" s="11">
        <f t="shared" si="22"/>
        <v>42661.208333333328</v>
      </c>
      <c r="O287" t="b">
        <v>0</v>
      </c>
      <c r="P287" t="b">
        <v>0</v>
      </c>
      <c r="Q287" t="s">
        <v>33</v>
      </c>
      <c r="R287" s="5">
        <f>E287/H287</f>
        <v>25.027559055118111</v>
      </c>
      <c r="S287" t="str">
        <f t="shared" si="24"/>
        <v>theater</v>
      </c>
      <c r="T287" t="str">
        <f t="shared" si="23"/>
        <v>plays</v>
      </c>
    </row>
    <row r="288" spans="1:20" ht="19.5" x14ac:dyDescent="0.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9">
        <f t="shared" si="20"/>
        <v>17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 s="11">
        <f t="shared" si="21"/>
        <v>42697.25</v>
      </c>
      <c r="M288">
        <v>1480485600</v>
      </c>
      <c r="N288" s="11">
        <f t="shared" si="22"/>
        <v>42704.25</v>
      </c>
      <c r="O288" t="b">
        <v>0</v>
      </c>
      <c r="P288" t="b">
        <v>0</v>
      </c>
      <c r="Q288" t="s">
        <v>33</v>
      </c>
      <c r="R288" s="5">
        <f>E288/H288</f>
        <v>106.28804347826087</v>
      </c>
      <c r="S288" t="str">
        <f t="shared" si="24"/>
        <v>theater</v>
      </c>
      <c r="T288" t="str">
        <f t="shared" si="23"/>
        <v>plays</v>
      </c>
    </row>
    <row r="289" spans="1:20" ht="19.5" x14ac:dyDescent="0.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9">
        <f t="shared" si="20"/>
        <v>210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 s="11">
        <f t="shared" si="21"/>
        <v>42122.208333333328</v>
      </c>
      <c r="M289">
        <v>1430197200</v>
      </c>
      <c r="N289" s="11">
        <f t="shared" si="22"/>
        <v>42122.208333333328</v>
      </c>
      <c r="O289" t="b">
        <v>0</v>
      </c>
      <c r="P289" t="b">
        <v>0</v>
      </c>
      <c r="Q289" t="s">
        <v>50</v>
      </c>
      <c r="R289" s="5">
        <f>E289/H289</f>
        <v>75.07386363636364</v>
      </c>
      <c r="S289" t="str">
        <f t="shared" si="24"/>
        <v>music</v>
      </c>
      <c r="T289" t="str">
        <f t="shared" si="23"/>
        <v>electric music</v>
      </c>
    </row>
    <row r="290" spans="1:20" ht="19.5" x14ac:dyDescent="0.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9">
        <f t="shared" si="20"/>
        <v>98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 s="11">
        <f t="shared" si="21"/>
        <v>40982.208333333336</v>
      </c>
      <c r="M290">
        <v>1331787600</v>
      </c>
      <c r="N290" s="11">
        <f t="shared" si="22"/>
        <v>40983.208333333336</v>
      </c>
      <c r="O290" t="b">
        <v>0</v>
      </c>
      <c r="P290" t="b">
        <v>1</v>
      </c>
      <c r="Q290" t="s">
        <v>148</v>
      </c>
      <c r="R290" s="5">
        <f>E290/H290</f>
        <v>39.970802919708028</v>
      </c>
      <c r="S290" t="str">
        <f t="shared" si="24"/>
        <v>music</v>
      </c>
      <c r="T290" t="str">
        <f t="shared" si="23"/>
        <v>metal</v>
      </c>
    </row>
    <row r="291" spans="1:20" ht="19.5" x14ac:dyDescent="0.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9">
        <f t="shared" si="20"/>
        <v>1684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 s="11">
        <f t="shared" si="21"/>
        <v>42219.208333333328</v>
      </c>
      <c r="M291">
        <v>1438837200</v>
      </c>
      <c r="N291" s="11">
        <f t="shared" si="22"/>
        <v>42222.208333333328</v>
      </c>
      <c r="O291" t="b">
        <v>0</v>
      </c>
      <c r="P291" t="b">
        <v>0</v>
      </c>
      <c r="Q291" t="s">
        <v>33</v>
      </c>
      <c r="R291" s="5">
        <f>E291/H291</f>
        <v>39.982195845697326</v>
      </c>
      <c r="S291" t="str">
        <f t="shared" si="24"/>
        <v>theater</v>
      </c>
      <c r="T291" t="str">
        <f t="shared" si="23"/>
        <v>plays</v>
      </c>
    </row>
    <row r="292" spans="1:20" ht="19.5" x14ac:dyDescent="0.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9">
        <f t="shared" si="20"/>
        <v>54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 s="11">
        <f t="shared" si="21"/>
        <v>41404.208333333336</v>
      </c>
      <c r="M292">
        <v>1370926800</v>
      </c>
      <c r="N292" s="11">
        <f t="shared" si="22"/>
        <v>41436.208333333336</v>
      </c>
      <c r="O292" t="b">
        <v>0</v>
      </c>
      <c r="P292" t="b">
        <v>1</v>
      </c>
      <c r="Q292" t="s">
        <v>42</v>
      </c>
      <c r="R292" s="5">
        <f>E292/H292</f>
        <v>101.01541850220265</v>
      </c>
      <c r="S292" t="str">
        <f t="shared" si="24"/>
        <v>film &amp; video</v>
      </c>
      <c r="T292" t="str">
        <f t="shared" si="23"/>
        <v>documentary</v>
      </c>
    </row>
    <row r="293" spans="1:20" ht="19.5" x14ac:dyDescent="0.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9">
        <f t="shared" si="20"/>
        <v>457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 s="11">
        <f t="shared" si="21"/>
        <v>40831.208333333336</v>
      </c>
      <c r="M293">
        <v>1319000400</v>
      </c>
      <c r="N293" s="11">
        <f t="shared" si="22"/>
        <v>40835.208333333336</v>
      </c>
      <c r="O293" t="b">
        <v>1</v>
      </c>
      <c r="P293" t="b">
        <v>0</v>
      </c>
      <c r="Q293" t="s">
        <v>28</v>
      </c>
      <c r="R293" s="5">
        <f>E293/H293</f>
        <v>76.813084112149539</v>
      </c>
      <c r="S293" t="str">
        <f t="shared" si="24"/>
        <v>technology</v>
      </c>
      <c r="T293" t="str">
        <f t="shared" si="23"/>
        <v>web</v>
      </c>
    </row>
    <row r="294" spans="1:20" ht="19.5" x14ac:dyDescent="0.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9">
        <f t="shared" si="20"/>
        <v>10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 s="11">
        <f t="shared" si="21"/>
        <v>40984.208333333336</v>
      </c>
      <c r="M294">
        <v>1333429200</v>
      </c>
      <c r="N294" s="11">
        <f t="shared" si="22"/>
        <v>41002.208333333336</v>
      </c>
      <c r="O294" t="b">
        <v>0</v>
      </c>
      <c r="P294" t="b">
        <v>0</v>
      </c>
      <c r="Q294" t="s">
        <v>17</v>
      </c>
      <c r="R294" s="5">
        <f>E294/H294</f>
        <v>71.7</v>
      </c>
      <c r="S294" t="str">
        <f t="shared" si="24"/>
        <v>food</v>
      </c>
      <c r="T294" t="str">
        <f t="shared" si="23"/>
        <v>food trucks</v>
      </c>
    </row>
    <row r="295" spans="1:20" ht="19.5" x14ac:dyDescent="0.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9">
        <f t="shared" si="20"/>
        <v>16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 s="11">
        <f t="shared" si="21"/>
        <v>40456.208333333336</v>
      </c>
      <c r="M295">
        <v>1287032400</v>
      </c>
      <c r="N295" s="11">
        <f t="shared" si="22"/>
        <v>40465.208333333336</v>
      </c>
      <c r="O295" t="b">
        <v>0</v>
      </c>
      <c r="P295" t="b">
        <v>0</v>
      </c>
      <c r="Q295" t="s">
        <v>33</v>
      </c>
      <c r="R295" s="5">
        <f>E295/H295</f>
        <v>33.28125</v>
      </c>
      <c r="S295" t="str">
        <f t="shared" si="24"/>
        <v>theater</v>
      </c>
      <c r="T295" t="str">
        <f t="shared" si="23"/>
        <v>plays</v>
      </c>
    </row>
    <row r="296" spans="1:20" ht="19.5" x14ac:dyDescent="0.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9">
        <f t="shared" si="20"/>
        <v>1340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 s="11">
        <f t="shared" si="21"/>
        <v>43399.208333333328</v>
      </c>
      <c r="M296">
        <v>1541570400</v>
      </c>
      <c r="N296" s="11">
        <f t="shared" si="22"/>
        <v>43411.25</v>
      </c>
      <c r="O296" t="b">
        <v>0</v>
      </c>
      <c r="P296" t="b">
        <v>0</v>
      </c>
      <c r="Q296" t="s">
        <v>33</v>
      </c>
      <c r="R296" s="5">
        <f>E296/H296</f>
        <v>43.923497267759565</v>
      </c>
      <c r="S296" t="str">
        <f t="shared" si="24"/>
        <v>theater</v>
      </c>
      <c r="T296" t="str">
        <f t="shared" si="23"/>
        <v>plays</v>
      </c>
    </row>
    <row r="297" spans="1:20" ht="19.5" x14ac:dyDescent="0.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9">
        <f t="shared" si="20"/>
        <v>36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 s="11">
        <f t="shared" si="21"/>
        <v>41562.208333333336</v>
      </c>
      <c r="M297">
        <v>1383976800</v>
      </c>
      <c r="N297" s="11">
        <f t="shared" si="22"/>
        <v>41587.25</v>
      </c>
      <c r="O297" t="b">
        <v>0</v>
      </c>
      <c r="P297" t="b">
        <v>0</v>
      </c>
      <c r="Q297" t="s">
        <v>33</v>
      </c>
      <c r="R297" s="5">
        <f>E297/H297</f>
        <v>36.004712041884815</v>
      </c>
      <c r="S297" t="str">
        <f t="shared" si="24"/>
        <v>theater</v>
      </c>
      <c r="T297" t="str">
        <f t="shared" si="23"/>
        <v>plays</v>
      </c>
    </row>
    <row r="298" spans="1:20" ht="19.5" x14ac:dyDescent="0.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9">
        <f t="shared" si="20"/>
        <v>55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 s="11">
        <f t="shared" si="21"/>
        <v>43493.25</v>
      </c>
      <c r="M298">
        <v>1550556000</v>
      </c>
      <c r="N298" s="11">
        <f t="shared" si="22"/>
        <v>43515.25</v>
      </c>
      <c r="O298" t="b">
        <v>0</v>
      </c>
      <c r="P298" t="b">
        <v>0</v>
      </c>
      <c r="Q298" t="s">
        <v>33</v>
      </c>
      <c r="R298" s="5">
        <f>E298/H298</f>
        <v>88.21052631578948</v>
      </c>
      <c r="S298" t="str">
        <f t="shared" si="24"/>
        <v>theater</v>
      </c>
      <c r="T298" t="str">
        <f t="shared" si="23"/>
        <v>plays</v>
      </c>
    </row>
    <row r="299" spans="1:20" ht="19.5" x14ac:dyDescent="0.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9">
        <f t="shared" si="20"/>
        <v>94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 s="11">
        <f t="shared" si="21"/>
        <v>41653.25</v>
      </c>
      <c r="M299">
        <v>1390456800</v>
      </c>
      <c r="N299" s="11">
        <f t="shared" si="22"/>
        <v>41662.25</v>
      </c>
      <c r="O299" t="b">
        <v>0</v>
      </c>
      <c r="P299" t="b">
        <v>1</v>
      </c>
      <c r="Q299" t="s">
        <v>33</v>
      </c>
      <c r="R299" s="5">
        <f>E299/H299</f>
        <v>65.240384615384613</v>
      </c>
      <c r="S299" t="str">
        <f t="shared" si="24"/>
        <v>theater</v>
      </c>
      <c r="T299" t="str">
        <f t="shared" si="23"/>
        <v>plays</v>
      </c>
    </row>
    <row r="300" spans="1:20" ht="19.5" x14ac:dyDescent="0.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9">
        <f t="shared" si="20"/>
        <v>144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 s="11">
        <f t="shared" si="21"/>
        <v>42426.25</v>
      </c>
      <c r="M300">
        <v>1458018000</v>
      </c>
      <c r="N300" s="11">
        <f t="shared" si="22"/>
        <v>42444.208333333328</v>
      </c>
      <c r="O300" t="b">
        <v>0</v>
      </c>
      <c r="P300" t="b">
        <v>1</v>
      </c>
      <c r="Q300" t="s">
        <v>23</v>
      </c>
      <c r="R300" s="5">
        <f>E300/H300</f>
        <v>69.958333333333329</v>
      </c>
      <c r="S300" t="str">
        <f t="shared" si="24"/>
        <v>music</v>
      </c>
      <c r="T300" t="str">
        <f t="shared" si="23"/>
        <v>rock</v>
      </c>
    </row>
    <row r="301" spans="1:20" ht="19.5" x14ac:dyDescent="0.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9">
        <f t="shared" si="20"/>
        <v>51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 s="11">
        <f t="shared" si="21"/>
        <v>42432.25</v>
      </c>
      <c r="M301">
        <v>1461819600</v>
      </c>
      <c r="N301" s="11">
        <f t="shared" si="22"/>
        <v>42488.208333333328</v>
      </c>
      <c r="O301" t="b">
        <v>0</v>
      </c>
      <c r="P301" t="b">
        <v>0</v>
      </c>
      <c r="Q301" t="s">
        <v>17</v>
      </c>
      <c r="R301" s="5">
        <f>E301/H301</f>
        <v>39.877551020408163</v>
      </c>
      <c r="S301" t="str">
        <f t="shared" si="24"/>
        <v>food</v>
      </c>
      <c r="T301" t="str">
        <f t="shared" si="23"/>
        <v>food trucks</v>
      </c>
    </row>
    <row r="302" spans="1:20" ht="19.5" x14ac:dyDescent="0.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9">
        <f t="shared" si="20"/>
        <v>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 s="11">
        <f t="shared" si="21"/>
        <v>42977.208333333328</v>
      </c>
      <c r="M302">
        <v>1504155600</v>
      </c>
      <c r="N302" s="11">
        <f t="shared" si="22"/>
        <v>42978.208333333328</v>
      </c>
      <c r="O302" t="b">
        <v>0</v>
      </c>
      <c r="P302" t="b">
        <v>1</v>
      </c>
      <c r="Q302" t="s">
        <v>68</v>
      </c>
      <c r="R302" s="5">
        <f>E302/H302</f>
        <v>5</v>
      </c>
      <c r="S302" t="str">
        <f t="shared" si="24"/>
        <v>publishing</v>
      </c>
      <c r="T302" t="str">
        <f t="shared" si="23"/>
        <v>nonfiction</v>
      </c>
    </row>
    <row r="303" spans="1:20" ht="19.5" x14ac:dyDescent="0.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9">
        <f t="shared" si="20"/>
        <v>1345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 s="11">
        <f t="shared" si="21"/>
        <v>42061.25</v>
      </c>
      <c r="M303">
        <v>1426395600</v>
      </c>
      <c r="N303" s="11">
        <f t="shared" si="22"/>
        <v>42078.208333333328</v>
      </c>
      <c r="O303" t="b">
        <v>0</v>
      </c>
      <c r="P303" t="b">
        <v>0</v>
      </c>
      <c r="Q303" t="s">
        <v>42</v>
      </c>
      <c r="R303" s="5">
        <f>E303/H303</f>
        <v>41.023728813559323</v>
      </c>
      <c r="S303" t="str">
        <f t="shared" si="24"/>
        <v>film &amp; video</v>
      </c>
      <c r="T303" t="str">
        <f t="shared" si="23"/>
        <v>documentary</v>
      </c>
    </row>
    <row r="304" spans="1:20" ht="19.5" x14ac:dyDescent="0.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9">
        <f t="shared" si="20"/>
        <v>32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 s="11">
        <f t="shared" si="21"/>
        <v>43345.208333333328</v>
      </c>
      <c r="M304">
        <v>1537074000</v>
      </c>
      <c r="N304" s="11">
        <f t="shared" si="22"/>
        <v>43359.208333333328</v>
      </c>
      <c r="O304" t="b">
        <v>0</v>
      </c>
      <c r="P304" t="b">
        <v>0</v>
      </c>
      <c r="Q304" t="s">
        <v>33</v>
      </c>
      <c r="R304" s="5">
        <f>E304/H304</f>
        <v>98.914285714285711</v>
      </c>
      <c r="S304" t="str">
        <f t="shared" si="24"/>
        <v>theater</v>
      </c>
      <c r="T304" t="str">
        <f t="shared" si="23"/>
        <v>plays</v>
      </c>
    </row>
    <row r="305" spans="1:20" ht="19.5" x14ac:dyDescent="0.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9">
        <f t="shared" si="20"/>
        <v>83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 s="11">
        <f t="shared" si="21"/>
        <v>42376.25</v>
      </c>
      <c r="M305">
        <v>1452578400</v>
      </c>
      <c r="N305" s="11">
        <f t="shared" si="22"/>
        <v>42381.25</v>
      </c>
      <c r="O305" t="b">
        <v>0</v>
      </c>
      <c r="P305" t="b">
        <v>0</v>
      </c>
      <c r="Q305" t="s">
        <v>60</v>
      </c>
      <c r="R305" s="5">
        <f>E305/H305</f>
        <v>87.78125</v>
      </c>
      <c r="S305" t="str">
        <f t="shared" si="24"/>
        <v>music</v>
      </c>
      <c r="T305" t="str">
        <f t="shared" si="23"/>
        <v>indie rock</v>
      </c>
    </row>
    <row r="306" spans="1:20" ht="19.5" x14ac:dyDescent="0.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9">
        <f t="shared" si="20"/>
        <v>546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 s="11">
        <f t="shared" si="21"/>
        <v>42589.208333333328</v>
      </c>
      <c r="M306">
        <v>1474088400</v>
      </c>
      <c r="N306" s="11">
        <f t="shared" si="22"/>
        <v>42630.208333333328</v>
      </c>
      <c r="O306" t="b">
        <v>0</v>
      </c>
      <c r="P306" t="b">
        <v>0</v>
      </c>
      <c r="Q306" t="s">
        <v>42</v>
      </c>
      <c r="R306" s="5">
        <f>E306/H306</f>
        <v>80.767605633802816</v>
      </c>
      <c r="S306" t="str">
        <f t="shared" si="24"/>
        <v>film &amp; video</v>
      </c>
      <c r="T306" t="str">
        <f t="shared" si="23"/>
        <v>documentary</v>
      </c>
    </row>
    <row r="307" spans="1:20" ht="19.5" x14ac:dyDescent="0.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9">
        <f t="shared" si="20"/>
        <v>286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 s="11">
        <f t="shared" si="21"/>
        <v>42448.208333333328</v>
      </c>
      <c r="M307">
        <v>1461906000</v>
      </c>
      <c r="N307" s="11">
        <f t="shared" si="22"/>
        <v>42489.208333333328</v>
      </c>
      <c r="O307" t="b">
        <v>0</v>
      </c>
      <c r="P307" t="b">
        <v>0</v>
      </c>
      <c r="Q307" t="s">
        <v>33</v>
      </c>
      <c r="R307" s="5">
        <f>E307/H307</f>
        <v>94.28235294117647</v>
      </c>
      <c r="S307" t="str">
        <f t="shared" si="24"/>
        <v>theater</v>
      </c>
      <c r="T307" t="str">
        <f t="shared" si="23"/>
        <v>plays</v>
      </c>
    </row>
    <row r="308" spans="1:20" ht="19.5" x14ac:dyDescent="0.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9">
        <f t="shared" si="20"/>
        <v>8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 s="11">
        <f t="shared" si="21"/>
        <v>42930.208333333328</v>
      </c>
      <c r="M308">
        <v>1500267600</v>
      </c>
      <c r="N308" s="11">
        <f t="shared" si="22"/>
        <v>42933.208333333328</v>
      </c>
      <c r="O308" t="b">
        <v>0</v>
      </c>
      <c r="P308" t="b">
        <v>1</v>
      </c>
      <c r="Q308" t="s">
        <v>33</v>
      </c>
      <c r="R308" s="5">
        <f>E308/H308</f>
        <v>73.428571428571431</v>
      </c>
      <c r="S308" t="str">
        <f t="shared" si="24"/>
        <v>theater</v>
      </c>
      <c r="T308" t="str">
        <f t="shared" si="23"/>
        <v>plays</v>
      </c>
    </row>
    <row r="309" spans="1:20" ht="19.5" x14ac:dyDescent="0.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9">
        <f t="shared" si="20"/>
        <v>132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 s="11">
        <f t="shared" si="21"/>
        <v>41066.208333333336</v>
      </c>
      <c r="M309">
        <v>1340686800</v>
      </c>
      <c r="N309" s="11">
        <f t="shared" si="22"/>
        <v>41086.208333333336</v>
      </c>
      <c r="O309" t="b">
        <v>0</v>
      </c>
      <c r="P309" t="b">
        <v>1</v>
      </c>
      <c r="Q309" t="s">
        <v>119</v>
      </c>
      <c r="R309" s="5">
        <f>E309/H309</f>
        <v>65.968133535660087</v>
      </c>
      <c r="S309" t="str">
        <f t="shared" si="24"/>
        <v>publishing</v>
      </c>
      <c r="T309" t="str">
        <f t="shared" si="23"/>
        <v>fiction</v>
      </c>
    </row>
    <row r="310" spans="1:20" ht="19.5" x14ac:dyDescent="0.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9">
        <f t="shared" si="20"/>
        <v>74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 s="11">
        <f t="shared" si="21"/>
        <v>40651.208333333336</v>
      </c>
      <c r="M310">
        <v>1303189200</v>
      </c>
      <c r="N310" s="11">
        <f t="shared" si="22"/>
        <v>40652.208333333336</v>
      </c>
      <c r="O310" t="b">
        <v>0</v>
      </c>
      <c r="P310" t="b">
        <v>0</v>
      </c>
      <c r="Q310" t="s">
        <v>33</v>
      </c>
      <c r="R310" s="5">
        <f>E310/H310</f>
        <v>109.04109589041096</v>
      </c>
      <c r="S310" t="str">
        <f t="shared" si="24"/>
        <v>theater</v>
      </c>
      <c r="T310" t="str">
        <f t="shared" si="23"/>
        <v>plays</v>
      </c>
    </row>
    <row r="311" spans="1:20" ht="19.5" x14ac:dyDescent="0.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9">
        <f t="shared" si="20"/>
        <v>75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 s="11">
        <f t="shared" si="21"/>
        <v>40807.208333333336</v>
      </c>
      <c r="M311">
        <v>1318309200</v>
      </c>
      <c r="N311" s="11">
        <f t="shared" si="22"/>
        <v>40827.208333333336</v>
      </c>
      <c r="O311" t="b">
        <v>0</v>
      </c>
      <c r="P311" t="b">
        <v>1</v>
      </c>
      <c r="Q311" t="s">
        <v>60</v>
      </c>
      <c r="R311" s="5">
        <f>E311/H311</f>
        <v>41.16</v>
      </c>
      <c r="S311" t="str">
        <f t="shared" si="24"/>
        <v>music</v>
      </c>
      <c r="T311" t="str">
        <f t="shared" si="23"/>
        <v>indie rock</v>
      </c>
    </row>
    <row r="312" spans="1:20" ht="19.5" x14ac:dyDescent="0.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9">
        <f t="shared" si="20"/>
        <v>20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 s="11">
        <f t="shared" si="21"/>
        <v>40277.208333333336</v>
      </c>
      <c r="M312">
        <v>1272171600</v>
      </c>
      <c r="N312" s="11">
        <f t="shared" si="22"/>
        <v>40293.208333333336</v>
      </c>
      <c r="O312" t="b">
        <v>0</v>
      </c>
      <c r="P312" t="b">
        <v>0</v>
      </c>
      <c r="Q312" t="s">
        <v>89</v>
      </c>
      <c r="R312" s="5">
        <f>E312/H312</f>
        <v>99.125</v>
      </c>
      <c r="S312" t="str">
        <f t="shared" si="24"/>
        <v>games</v>
      </c>
      <c r="T312" t="str">
        <f t="shared" si="23"/>
        <v>video games</v>
      </c>
    </row>
    <row r="313" spans="1:20" ht="19.5" x14ac:dyDescent="0.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9">
        <f t="shared" si="20"/>
        <v>203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 s="11">
        <f t="shared" si="21"/>
        <v>40590.25</v>
      </c>
      <c r="M313">
        <v>1298872800</v>
      </c>
      <c r="N313" s="11">
        <f t="shared" si="22"/>
        <v>40602.25</v>
      </c>
      <c r="O313" t="b">
        <v>0</v>
      </c>
      <c r="P313" t="b">
        <v>0</v>
      </c>
      <c r="Q313" t="s">
        <v>33</v>
      </c>
      <c r="R313" s="5">
        <f>E313/H313</f>
        <v>105.88429752066116</v>
      </c>
      <c r="S313" t="str">
        <f t="shared" si="24"/>
        <v>theater</v>
      </c>
      <c r="T313" t="str">
        <f t="shared" si="23"/>
        <v>plays</v>
      </c>
    </row>
    <row r="314" spans="1:20" ht="19.5" x14ac:dyDescent="0.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9">
        <f t="shared" si="20"/>
        <v>310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 s="11">
        <f t="shared" si="21"/>
        <v>41572.208333333336</v>
      </c>
      <c r="M314">
        <v>1383282000</v>
      </c>
      <c r="N314" s="11">
        <f t="shared" si="22"/>
        <v>41579.208333333336</v>
      </c>
      <c r="O314" t="b">
        <v>0</v>
      </c>
      <c r="P314" t="b">
        <v>0</v>
      </c>
      <c r="Q314" t="s">
        <v>33</v>
      </c>
      <c r="R314" s="5">
        <f>E314/H314</f>
        <v>48.996525921966864</v>
      </c>
      <c r="S314" t="str">
        <f t="shared" si="24"/>
        <v>theater</v>
      </c>
      <c r="T314" t="str">
        <f t="shared" si="23"/>
        <v>plays</v>
      </c>
    </row>
    <row r="315" spans="1:20" ht="19.5" x14ac:dyDescent="0.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9">
        <f t="shared" si="20"/>
        <v>395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 s="11">
        <f t="shared" si="21"/>
        <v>40966.25</v>
      </c>
      <c r="M315">
        <v>1330495200</v>
      </c>
      <c r="N315" s="11">
        <f t="shared" si="22"/>
        <v>40968.25</v>
      </c>
      <c r="O315" t="b">
        <v>0</v>
      </c>
      <c r="P315" t="b">
        <v>0</v>
      </c>
      <c r="Q315" t="s">
        <v>23</v>
      </c>
      <c r="R315" s="5">
        <f>E315/H315</f>
        <v>39</v>
      </c>
      <c r="S315" t="str">
        <f t="shared" si="24"/>
        <v>music</v>
      </c>
      <c r="T315" t="str">
        <f t="shared" si="23"/>
        <v>rock</v>
      </c>
    </row>
    <row r="316" spans="1:20" ht="19.5" x14ac:dyDescent="0.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9">
        <f t="shared" si="20"/>
        <v>295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 s="11">
        <f t="shared" si="21"/>
        <v>43536.208333333328</v>
      </c>
      <c r="M316">
        <v>1552798800</v>
      </c>
      <c r="N316" s="11">
        <f t="shared" si="22"/>
        <v>43541.208333333328</v>
      </c>
      <c r="O316" t="b">
        <v>0</v>
      </c>
      <c r="P316" t="b">
        <v>1</v>
      </c>
      <c r="Q316" t="s">
        <v>42</v>
      </c>
      <c r="R316" s="5">
        <f>E316/H316</f>
        <v>31.022556390977442</v>
      </c>
      <c r="S316" t="str">
        <f t="shared" si="24"/>
        <v>film &amp; video</v>
      </c>
      <c r="T316" t="str">
        <f t="shared" si="23"/>
        <v>documentary</v>
      </c>
    </row>
    <row r="317" spans="1:20" ht="19.5" x14ac:dyDescent="0.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9">
        <f t="shared" si="20"/>
        <v>34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 s="11">
        <f t="shared" si="21"/>
        <v>41783.208333333336</v>
      </c>
      <c r="M317">
        <v>1403413200</v>
      </c>
      <c r="N317" s="11">
        <f t="shared" si="22"/>
        <v>41812.208333333336</v>
      </c>
      <c r="O317" t="b">
        <v>0</v>
      </c>
      <c r="P317" t="b">
        <v>0</v>
      </c>
      <c r="Q317" t="s">
        <v>33</v>
      </c>
      <c r="R317" s="5">
        <f>E317/H317</f>
        <v>103.87096774193549</v>
      </c>
      <c r="S317" t="str">
        <f t="shared" si="24"/>
        <v>theater</v>
      </c>
      <c r="T317" t="str">
        <f t="shared" si="23"/>
        <v>plays</v>
      </c>
    </row>
    <row r="318" spans="1:20" ht="19.5" x14ac:dyDescent="0.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9">
        <f t="shared" si="20"/>
        <v>67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 s="11">
        <f t="shared" si="21"/>
        <v>43788.25</v>
      </c>
      <c r="M318">
        <v>1574229600</v>
      </c>
      <c r="N318" s="11">
        <f t="shared" si="22"/>
        <v>43789.25</v>
      </c>
      <c r="O318" t="b">
        <v>0</v>
      </c>
      <c r="P318" t="b">
        <v>1</v>
      </c>
      <c r="Q318" t="s">
        <v>17</v>
      </c>
      <c r="R318" s="5">
        <f>E318/H318</f>
        <v>59.268518518518519</v>
      </c>
      <c r="S318" t="str">
        <f t="shared" si="24"/>
        <v>food</v>
      </c>
      <c r="T318" t="str">
        <f t="shared" si="23"/>
        <v>food trucks</v>
      </c>
    </row>
    <row r="319" spans="1:20" ht="19.5" x14ac:dyDescent="0.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9">
        <f t="shared" si="20"/>
        <v>19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 s="11">
        <f t="shared" si="21"/>
        <v>42869.208333333328</v>
      </c>
      <c r="M319">
        <v>1495861200</v>
      </c>
      <c r="N319" s="11">
        <f t="shared" si="22"/>
        <v>42882.208333333328</v>
      </c>
      <c r="O319" t="b">
        <v>0</v>
      </c>
      <c r="P319" t="b">
        <v>0</v>
      </c>
      <c r="Q319" t="s">
        <v>33</v>
      </c>
      <c r="R319" s="5">
        <f>E319/H319</f>
        <v>42.3</v>
      </c>
      <c r="S319" t="str">
        <f t="shared" si="24"/>
        <v>theater</v>
      </c>
      <c r="T319" t="str">
        <f t="shared" si="23"/>
        <v>plays</v>
      </c>
    </row>
    <row r="320" spans="1:20" ht="19.5" x14ac:dyDescent="0.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9">
        <f t="shared" si="20"/>
        <v>16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 s="11">
        <f t="shared" si="21"/>
        <v>41684.25</v>
      </c>
      <c r="M320">
        <v>1392530400</v>
      </c>
      <c r="N320" s="11">
        <f t="shared" si="22"/>
        <v>41686.25</v>
      </c>
      <c r="O320" t="b">
        <v>0</v>
      </c>
      <c r="P320" t="b">
        <v>0</v>
      </c>
      <c r="Q320" t="s">
        <v>23</v>
      </c>
      <c r="R320" s="5">
        <f>E320/H320</f>
        <v>53.117647058823529</v>
      </c>
      <c r="S320" t="str">
        <f t="shared" si="24"/>
        <v>music</v>
      </c>
      <c r="T320" t="str">
        <f t="shared" si="23"/>
        <v>rock</v>
      </c>
    </row>
    <row r="321" spans="1:20" ht="19.5" x14ac:dyDescent="0.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9">
        <f t="shared" si="20"/>
        <v>39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 s="11">
        <f t="shared" si="21"/>
        <v>40402.208333333336</v>
      </c>
      <c r="M321">
        <v>1283662800</v>
      </c>
      <c r="N321" s="11">
        <f t="shared" si="22"/>
        <v>40426.208333333336</v>
      </c>
      <c r="O321" t="b">
        <v>0</v>
      </c>
      <c r="P321" t="b">
        <v>0</v>
      </c>
      <c r="Q321" t="s">
        <v>28</v>
      </c>
      <c r="R321" s="5">
        <f>E321/H321</f>
        <v>50.796875</v>
      </c>
      <c r="S321" t="str">
        <f t="shared" si="24"/>
        <v>technology</v>
      </c>
      <c r="T321" t="str">
        <f t="shared" si="23"/>
        <v>web</v>
      </c>
    </row>
    <row r="322" spans="1:20" ht="19.5" x14ac:dyDescent="0.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9">
        <f t="shared" si="20"/>
        <v>10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 s="11">
        <f t="shared" si="21"/>
        <v>40673.208333333336</v>
      </c>
      <c r="M322">
        <v>1305781200</v>
      </c>
      <c r="N322" s="11">
        <f t="shared" si="22"/>
        <v>40682.208333333336</v>
      </c>
      <c r="O322" t="b">
        <v>0</v>
      </c>
      <c r="P322" t="b">
        <v>0</v>
      </c>
      <c r="Q322" t="s">
        <v>119</v>
      </c>
      <c r="R322" s="5">
        <f>E322/H322</f>
        <v>101.15</v>
      </c>
      <c r="S322" t="str">
        <f t="shared" si="24"/>
        <v>publishing</v>
      </c>
      <c r="T322" t="str">
        <f t="shared" si="23"/>
        <v>fiction</v>
      </c>
    </row>
    <row r="323" spans="1:20" ht="19.5" x14ac:dyDescent="0.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9">
        <f t="shared" ref="F323:F386" si="25">ROUND((E323/D323)*100,0)</f>
        <v>94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 s="11">
        <f t="shared" ref="L323:L386" si="26">(((K323/60)/60)/24)+DATE(1970,1,1)</f>
        <v>40634.208333333336</v>
      </c>
      <c r="M323">
        <v>1302325200</v>
      </c>
      <c r="N323" s="11">
        <f t="shared" ref="N323:N386" si="27">(((M323/60)/60)/24)+DATE(1970,1,1)</f>
        <v>40642.208333333336</v>
      </c>
      <c r="O323" t="b">
        <v>0</v>
      </c>
      <c r="P323" t="b">
        <v>0</v>
      </c>
      <c r="Q323" t="s">
        <v>100</v>
      </c>
      <c r="R323" s="5">
        <f>E323/H323</f>
        <v>65.000810372771468</v>
      </c>
      <c r="S323" t="str">
        <f t="shared" si="24"/>
        <v>film &amp; video</v>
      </c>
      <c r="T323" t="str">
        <f t="shared" ref="T323:T386" si="28">_xlfn.TEXTAFTER(Q323,"/")</f>
        <v>shorts</v>
      </c>
    </row>
    <row r="324" spans="1:20" ht="19.5" x14ac:dyDescent="0.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9">
        <f t="shared" si="25"/>
        <v>167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 s="11">
        <f t="shared" si="26"/>
        <v>40507.25</v>
      </c>
      <c r="M324">
        <v>1291788000</v>
      </c>
      <c r="N324" s="11">
        <f t="shared" si="27"/>
        <v>40520.25</v>
      </c>
      <c r="O324" t="b">
        <v>0</v>
      </c>
      <c r="P324" t="b">
        <v>0</v>
      </c>
      <c r="Q324" t="s">
        <v>33</v>
      </c>
      <c r="R324" s="5">
        <f>E324/H324</f>
        <v>37.998645510835914</v>
      </c>
      <c r="S324" t="str">
        <f t="shared" ref="S324:S387" si="29">_xlfn.TEXTBEFORE(Q324,"/")</f>
        <v>theater</v>
      </c>
      <c r="T324" t="str">
        <f t="shared" si="28"/>
        <v>plays</v>
      </c>
    </row>
    <row r="325" spans="1:20" ht="19.5" x14ac:dyDescent="0.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9">
        <f t="shared" si="25"/>
        <v>24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 s="11">
        <f t="shared" si="26"/>
        <v>41725.208333333336</v>
      </c>
      <c r="M325">
        <v>1396069200</v>
      </c>
      <c r="N325" s="11">
        <f t="shared" si="27"/>
        <v>41727.208333333336</v>
      </c>
      <c r="O325" t="b">
        <v>0</v>
      </c>
      <c r="P325" t="b">
        <v>0</v>
      </c>
      <c r="Q325" t="s">
        <v>42</v>
      </c>
      <c r="R325" s="5">
        <f>E325/H325</f>
        <v>82.615384615384613</v>
      </c>
      <c r="S325" t="str">
        <f t="shared" si="29"/>
        <v>film &amp; video</v>
      </c>
      <c r="T325" t="str">
        <f t="shared" si="28"/>
        <v>documentary</v>
      </c>
    </row>
    <row r="326" spans="1:20" ht="19.5" x14ac:dyDescent="0.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9">
        <f t="shared" si="25"/>
        <v>164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 s="11">
        <f t="shared" si="26"/>
        <v>42176.208333333328</v>
      </c>
      <c r="M326">
        <v>1435899600</v>
      </c>
      <c r="N326" s="11">
        <f t="shared" si="27"/>
        <v>42188.208333333328</v>
      </c>
      <c r="O326" t="b">
        <v>0</v>
      </c>
      <c r="P326" t="b">
        <v>1</v>
      </c>
      <c r="Q326" t="s">
        <v>33</v>
      </c>
      <c r="R326" s="5">
        <f>E326/H326</f>
        <v>37.941368078175898</v>
      </c>
      <c r="S326" t="str">
        <f t="shared" si="29"/>
        <v>theater</v>
      </c>
      <c r="T326" t="str">
        <f t="shared" si="28"/>
        <v>plays</v>
      </c>
    </row>
    <row r="327" spans="1:20" ht="19.5" x14ac:dyDescent="0.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9">
        <f t="shared" si="25"/>
        <v>91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 s="11">
        <f t="shared" si="26"/>
        <v>43267.208333333328</v>
      </c>
      <c r="M327">
        <v>1531112400</v>
      </c>
      <c r="N327" s="11">
        <f t="shared" si="27"/>
        <v>43290.208333333328</v>
      </c>
      <c r="O327" t="b">
        <v>0</v>
      </c>
      <c r="P327" t="b">
        <v>1</v>
      </c>
      <c r="Q327" t="s">
        <v>33</v>
      </c>
      <c r="R327" s="5">
        <f>E327/H327</f>
        <v>80.780821917808225</v>
      </c>
      <c r="S327" t="str">
        <f t="shared" si="29"/>
        <v>theater</v>
      </c>
      <c r="T327" t="str">
        <f t="shared" si="28"/>
        <v>plays</v>
      </c>
    </row>
    <row r="328" spans="1:20" ht="19.5" x14ac:dyDescent="0.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9">
        <f t="shared" si="25"/>
        <v>46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 s="11">
        <f t="shared" si="26"/>
        <v>42364.25</v>
      </c>
      <c r="M328">
        <v>1451628000</v>
      </c>
      <c r="N328" s="11">
        <f t="shared" si="27"/>
        <v>42370.25</v>
      </c>
      <c r="O328" t="b">
        <v>0</v>
      </c>
      <c r="P328" t="b">
        <v>0</v>
      </c>
      <c r="Q328" t="s">
        <v>71</v>
      </c>
      <c r="R328" s="5">
        <f>E328/H328</f>
        <v>25.984375</v>
      </c>
      <c r="S328" t="str">
        <f t="shared" si="29"/>
        <v>film &amp; video</v>
      </c>
      <c r="T328" t="str">
        <f t="shared" si="28"/>
        <v>animation</v>
      </c>
    </row>
    <row r="329" spans="1:20" ht="19.5" x14ac:dyDescent="0.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9">
        <f t="shared" si="25"/>
        <v>39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 s="11">
        <f t="shared" si="26"/>
        <v>43705.208333333328</v>
      </c>
      <c r="M329">
        <v>1567314000</v>
      </c>
      <c r="N329" s="11">
        <f t="shared" si="27"/>
        <v>43709.208333333328</v>
      </c>
      <c r="O329" t="b">
        <v>0</v>
      </c>
      <c r="P329" t="b">
        <v>1</v>
      </c>
      <c r="Q329" t="s">
        <v>33</v>
      </c>
      <c r="R329" s="5">
        <f>E329/H329</f>
        <v>30.363636363636363</v>
      </c>
      <c r="S329" t="str">
        <f t="shared" si="29"/>
        <v>theater</v>
      </c>
      <c r="T329" t="str">
        <f t="shared" si="28"/>
        <v>plays</v>
      </c>
    </row>
    <row r="330" spans="1:20" ht="19.5" x14ac:dyDescent="0.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9">
        <f t="shared" si="25"/>
        <v>134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 s="11">
        <f t="shared" si="26"/>
        <v>43434.25</v>
      </c>
      <c r="M330">
        <v>1544508000</v>
      </c>
      <c r="N330" s="11">
        <f t="shared" si="27"/>
        <v>43445.25</v>
      </c>
      <c r="O330" t="b">
        <v>0</v>
      </c>
      <c r="P330" t="b">
        <v>0</v>
      </c>
      <c r="Q330" t="s">
        <v>23</v>
      </c>
      <c r="R330" s="5">
        <f>E330/H330</f>
        <v>54.004916018025398</v>
      </c>
      <c r="S330" t="str">
        <f t="shared" si="29"/>
        <v>music</v>
      </c>
      <c r="T330" t="str">
        <f t="shared" si="28"/>
        <v>rock</v>
      </c>
    </row>
    <row r="331" spans="1:20" ht="19.5" x14ac:dyDescent="0.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9">
        <f t="shared" si="25"/>
        <v>23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 s="11">
        <f t="shared" si="26"/>
        <v>42716.25</v>
      </c>
      <c r="M331">
        <v>1482472800</v>
      </c>
      <c r="N331" s="11">
        <f t="shared" si="27"/>
        <v>42727.25</v>
      </c>
      <c r="O331" t="b">
        <v>0</v>
      </c>
      <c r="P331" t="b">
        <v>0</v>
      </c>
      <c r="Q331" t="s">
        <v>89</v>
      </c>
      <c r="R331" s="5">
        <f>E331/H331</f>
        <v>101.78672985781991</v>
      </c>
      <c r="S331" t="str">
        <f t="shared" si="29"/>
        <v>games</v>
      </c>
      <c r="T331" t="str">
        <f t="shared" si="28"/>
        <v>video games</v>
      </c>
    </row>
    <row r="332" spans="1:20" ht="19.5" x14ac:dyDescent="0.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9">
        <f t="shared" si="25"/>
        <v>185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 s="11">
        <f t="shared" si="26"/>
        <v>43077.25</v>
      </c>
      <c r="M332">
        <v>1512799200</v>
      </c>
      <c r="N332" s="11">
        <f t="shared" si="27"/>
        <v>43078.25</v>
      </c>
      <c r="O332" t="b">
        <v>0</v>
      </c>
      <c r="P332" t="b">
        <v>0</v>
      </c>
      <c r="Q332" t="s">
        <v>42</v>
      </c>
      <c r="R332" s="5">
        <f>E332/H332</f>
        <v>45.003610108303249</v>
      </c>
      <c r="S332" t="str">
        <f t="shared" si="29"/>
        <v>film &amp; video</v>
      </c>
      <c r="T332" t="str">
        <f t="shared" si="28"/>
        <v>documentary</v>
      </c>
    </row>
    <row r="333" spans="1:20" ht="19.5" x14ac:dyDescent="0.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9">
        <f t="shared" si="25"/>
        <v>444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 s="11">
        <f t="shared" si="26"/>
        <v>40896.25</v>
      </c>
      <c r="M333">
        <v>1324360800</v>
      </c>
      <c r="N333" s="11">
        <f t="shared" si="27"/>
        <v>40897.25</v>
      </c>
      <c r="O333" t="b">
        <v>0</v>
      </c>
      <c r="P333" t="b">
        <v>0</v>
      </c>
      <c r="Q333" t="s">
        <v>17</v>
      </c>
      <c r="R333" s="5">
        <f>E333/H333</f>
        <v>77.068421052631578</v>
      </c>
      <c r="S333" t="str">
        <f t="shared" si="29"/>
        <v>food</v>
      </c>
      <c r="T333" t="str">
        <f t="shared" si="28"/>
        <v>food trucks</v>
      </c>
    </row>
    <row r="334" spans="1:20" ht="19.5" x14ac:dyDescent="0.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9">
        <f t="shared" si="25"/>
        <v>200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 s="11">
        <f t="shared" si="26"/>
        <v>41361.208333333336</v>
      </c>
      <c r="M334">
        <v>1364533200</v>
      </c>
      <c r="N334" s="11">
        <f t="shared" si="27"/>
        <v>41362.208333333336</v>
      </c>
      <c r="O334" t="b">
        <v>0</v>
      </c>
      <c r="P334" t="b">
        <v>0</v>
      </c>
      <c r="Q334" t="s">
        <v>65</v>
      </c>
      <c r="R334" s="5">
        <f>E334/H334</f>
        <v>88.076595744680844</v>
      </c>
      <c r="S334" t="str">
        <f t="shared" si="29"/>
        <v>technology</v>
      </c>
      <c r="T334" t="str">
        <f t="shared" si="28"/>
        <v>wearables</v>
      </c>
    </row>
    <row r="335" spans="1:20" ht="19.5" x14ac:dyDescent="0.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9">
        <f t="shared" si="25"/>
        <v>124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 s="11">
        <f t="shared" si="26"/>
        <v>43424.25</v>
      </c>
      <c r="M335">
        <v>1545112800</v>
      </c>
      <c r="N335" s="11">
        <f t="shared" si="27"/>
        <v>43452.25</v>
      </c>
      <c r="O335" t="b">
        <v>0</v>
      </c>
      <c r="P335" t="b">
        <v>0</v>
      </c>
      <c r="Q335" t="s">
        <v>33</v>
      </c>
      <c r="R335" s="5">
        <f>E335/H335</f>
        <v>47.035573122529641</v>
      </c>
      <c r="S335" t="str">
        <f t="shared" si="29"/>
        <v>theater</v>
      </c>
      <c r="T335" t="str">
        <f t="shared" si="28"/>
        <v>plays</v>
      </c>
    </row>
    <row r="336" spans="1:20" ht="19.5" x14ac:dyDescent="0.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9">
        <f t="shared" si="25"/>
        <v>187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 s="11">
        <f t="shared" si="26"/>
        <v>43110.25</v>
      </c>
      <c r="M336">
        <v>1516168800</v>
      </c>
      <c r="N336" s="11">
        <f t="shared" si="27"/>
        <v>43117.25</v>
      </c>
      <c r="O336" t="b">
        <v>0</v>
      </c>
      <c r="P336" t="b">
        <v>0</v>
      </c>
      <c r="Q336" t="s">
        <v>23</v>
      </c>
      <c r="R336" s="5">
        <f>E336/H336</f>
        <v>110.99550763701707</v>
      </c>
      <c r="S336" t="str">
        <f t="shared" si="29"/>
        <v>music</v>
      </c>
      <c r="T336" t="str">
        <f t="shared" si="28"/>
        <v>rock</v>
      </c>
    </row>
    <row r="337" spans="1:20" ht="19.5" x14ac:dyDescent="0.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9">
        <f t="shared" si="25"/>
        <v>114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 s="11">
        <f t="shared" si="26"/>
        <v>43784.25</v>
      </c>
      <c r="M337">
        <v>1574920800</v>
      </c>
      <c r="N337" s="11">
        <f t="shared" si="27"/>
        <v>43797.25</v>
      </c>
      <c r="O337" t="b">
        <v>0</v>
      </c>
      <c r="P337" t="b">
        <v>0</v>
      </c>
      <c r="Q337" t="s">
        <v>23</v>
      </c>
      <c r="R337" s="5">
        <f>E337/H337</f>
        <v>87.003066141042481</v>
      </c>
      <c r="S337" t="str">
        <f t="shared" si="29"/>
        <v>music</v>
      </c>
      <c r="T337" t="str">
        <f t="shared" si="28"/>
        <v>rock</v>
      </c>
    </row>
    <row r="338" spans="1:20" ht="19.5" x14ac:dyDescent="0.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9">
        <f t="shared" si="25"/>
        <v>97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 s="11">
        <f t="shared" si="26"/>
        <v>40527.25</v>
      </c>
      <c r="M338">
        <v>1292479200</v>
      </c>
      <c r="N338" s="11">
        <f t="shared" si="27"/>
        <v>40528.25</v>
      </c>
      <c r="O338" t="b">
        <v>0</v>
      </c>
      <c r="P338" t="b">
        <v>1</v>
      </c>
      <c r="Q338" t="s">
        <v>23</v>
      </c>
      <c r="R338" s="5">
        <f>E338/H338</f>
        <v>63.994402985074629</v>
      </c>
      <c r="S338" t="str">
        <f t="shared" si="29"/>
        <v>music</v>
      </c>
      <c r="T338" t="str">
        <f t="shared" si="28"/>
        <v>rock</v>
      </c>
    </row>
    <row r="339" spans="1:20" ht="19.5" x14ac:dyDescent="0.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9">
        <f t="shared" si="25"/>
        <v>123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 s="11">
        <f t="shared" si="26"/>
        <v>43780.25</v>
      </c>
      <c r="M339">
        <v>1573538400</v>
      </c>
      <c r="N339" s="11">
        <f t="shared" si="27"/>
        <v>43781.25</v>
      </c>
      <c r="O339" t="b">
        <v>0</v>
      </c>
      <c r="P339" t="b">
        <v>0</v>
      </c>
      <c r="Q339" t="s">
        <v>33</v>
      </c>
      <c r="R339" s="5">
        <f>E339/H339</f>
        <v>105.9945205479452</v>
      </c>
      <c r="S339" t="str">
        <f t="shared" si="29"/>
        <v>theater</v>
      </c>
      <c r="T339" t="str">
        <f t="shared" si="28"/>
        <v>plays</v>
      </c>
    </row>
    <row r="340" spans="1:20" ht="19.5" x14ac:dyDescent="0.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9">
        <f t="shared" si="25"/>
        <v>179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 s="11">
        <f t="shared" si="26"/>
        <v>40821.208333333336</v>
      </c>
      <c r="M340">
        <v>1320382800</v>
      </c>
      <c r="N340" s="11">
        <f t="shared" si="27"/>
        <v>40851.208333333336</v>
      </c>
      <c r="O340" t="b">
        <v>0</v>
      </c>
      <c r="P340" t="b">
        <v>0</v>
      </c>
      <c r="Q340" t="s">
        <v>33</v>
      </c>
      <c r="R340" s="5">
        <f>E340/H340</f>
        <v>73.989349112426041</v>
      </c>
      <c r="S340" t="str">
        <f t="shared" si="29"/>
        <v>theater</v>
      </c>
      <c r="T340" t="str">
        <f t="shared" si="28"/>
        <v>plays</v>
      </c>
    </row>
    <row r="341" spans="1:20" ht="19.5" x14ac:dyDescent="0.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9">
        <f t="shared" si="25"/>
        <v>80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 s="11">
        <f t="shared" si="26"/>
        <v>42949.208333333328</v>
      </c>
      <c r="M341">
        <v>1502859600</v>
      </c>
      <c r="N341" s="11">
        <f t="shared" si="27"/>
        <v>42963.208333333328</v>
      </c>
      <c r="O341" t="b">
        <v>0</v>
      </c>
      <c r="P341" t="b">
        <v>0</v>
      </c>
      <c r="Q341" t="s">
        <v>33</v>
      </c>
      <c r="R341" s="5">
        <f>E341/H341</f>
        <v>84.02004626060139</v>
      </c>
      <c r="S341" t="str">
        <f t="shared" si="29"/>
        <v>theater</v>
      </c>
      <c r="T341" t="str">
        <f t="shared" si="28"/>
        <v>plays</v>
      </c>
    </row>
    <row r="342" spans="1:20" ht="19.5" x14ac:dyDescent="0.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9">
        <f t="shared" si="25"/>
        <v>94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 s="11">
        <f t="shared" si="26"/>
        <v>40889.25</v>
      </c>
      <c r="M342">
        <v>1323756000</v>
      </c>
      <c r="N342" s="11">
        <f t="shared" si="27"/>
        <v>40890.25</v>
      </c>
      <c r="O342" t="b">
        <v>0</v>
      </c>
      <c r="P342" t="b">
        <v>0</v>
      </c>
      <c r="Q342" t="s">
        <v>122</v>
      </c>
      <c r="R342" s="5">
        <f>E342/H342</f>
        <v>88.966921119592882</v>
      </c>
      <c r="S342" t="str">
        <f t="shared" si="29"/>
        <v>photography</v>
      </c>
      <c r="T342" t="str">
        <f t="shared" si="28"/>
        <v>photography books</v>
      </c>
    </row>
    <row r="343" spans="1:20" ht="19.5" x14ac:dyDescent="0.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9">
        <f t="shared" si="25"/>
        <v>85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 s="11">
        <f t="shared" si="26"/>
        <v>42244.208333333328</v>
      </c>
      <c r="M343">
        <v>1441342800</v>
      </c>
      <c r="N343" s="11">
        <f t="shared" si="27"/>
        <v>42251.208333333328</v>
      </c>
      <c r="O343" t="b">
        <v>0</v>
      </c>
      <c r="P343" t="b">
        <v>0</v>
      </c>
      <c r="Q343" t="s">
        <v>60</v>
      </c>
      <c r="R343" s="5">
        <f>E343/H343</f>
        <v>76.990453460620529</v>
      </c>
      <c r="S343" t="str">
        <f t="shared" si="29"/>
        <v>music</v>
      </c>
      <c r="T343" t="str">
        <f t="shared" si="28"/>
        <v>indie rock</v>
      </c>
    </row>
    <row r="344" spans="1:20" ht="19.5" x14ac:dyDescent="0.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9">
        <f t="shared" si="25"/>
        <v>67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 s="11">
        <f t="shared" si="26"/>
        <v>41475.208333333336</v>
      </c>
      <c r="M344">
        <v>1375333200</v>
      </c>
      <c r="N344" s="11">
        <f t="shared" si="27"/>
        <v>41487.208333333336</v>
      </c>
      <c r="O344" t="b">
        <v>0</v>
      </c>
      <c r="P344" t="b">
        <v>0</v>
      </c>
      <c r="Q344" t="s">
        <v>33</v>
      </c>
      <c r="R344" s="5">
        <f>E344/H344</f>
        <v>97.146341463414629</v>
      </c>
      <c r="S344" t="str">
        <f t="shared" si="29"/>
        <v>theater</v>
      </c>
      <c r="T344" t="str">
        <f t="shared" si="28"/>
        <v>plays</v>
      </c>
    </row>
    <row r="345" spans="1:20" ht="19.5" x14ac:dyDescent="0.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9">
        <f t="shared" si="25"/>
        <v>54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 s="11">
        <f t="shared" si="26"/>
        <v>41597.25</v>
      </c>
      <c r="M345">
        <v>1389420000</v>
      </c>
      <c r="N345" s="11">
        <f t="shared" si="27"/>
        <v>41650.25</v>
      </c>
      <c r="O345" t="b">
        <v>0</v>
      </c>
      <c r="P345" t="b">
        <v>0</v>
      </c>
      <c r="Q345" t="s">
        <v>33</v>
      </c>
      <c r="R345" s="5">
        <f>E345/H345</f>
        <v>33.013605442176868</v>
      </c>
      <c r="S345" t="str">
        <f t="shared" si="29"/>
        <v>theater</v>
      </c>
      <c r="T345" t="str">
        <f t="shared" si="28"/>
        <v>plays</v>
      </c>
    </row>
    <row r="346" spans="1:20" ht="19.5" x14ac:dyDescent="0.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9">
        <f t="shared" si="25"/>
        <v>42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 s="11">
        <f t="shared" si="26"/>
        <v>43122.25</v>
      </c>
      <c r="M346">
        <v>1520056800</v>
      </c>
      <c r="N346" s="11">
        <f t="shared" si="27"/>
        <v>43162.25</v>
      </c>
      <c r="O346" t="b">
        <v>0</v>
      </c>
      <c r="P346" t="b">
        <v>0</v>
      </c>
      <c r="Q346" t="s">
        <v>89</v>
      </c>
      <c r="R346" s="5">
        <f>E346/H346</f>
        <v>99.950602409638549</v>
      </c>
      <c r="S346" t="str">
        <f t="shared" si="29"/>
        <v>games</v>
      </c>
      <c r="T346" t="str">
        <f t="shared" si="28"/>
        <v>video games</v>
      </c>
    </row>
    <row r="347" spans="1:20" ht="19.5" x14ac:dyDescent="0.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9">
        <f t="shared" si="25"/>
        <v>15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 s="11">
        <f t="shared" si="26"/>
        <v>42194.208333333328</v>
      </c>
      <c r="M347">
        <v>1436504400</v>
      </c>
      <c r="N347" s="11">
        <f t="shared" si="27"/>
        <v>42195.208333333328</v>
      </c>
      <c r="O347" t="b">
        <v>0</v>
      </c>
      <c r="P347" t="b">
        <v>0</v>
      </c>
      <c r="Q347" t="s">
        <v>53</v>
      </c>
      <c r="R347" s="5">
        <f>E347/H347</f>
        <v>69.966767371601208</v>
      </c>
      <c r="S347" t="str">
        <f t="shared" si="29"/>
        <v>film &amp; video</v>
      </c>
      <c r="T347" t="str">
        <f t="shared" si="28"/>
        <v>drama</v>
      </c>
    </row>
    <row r="348" spans="1:20" ht="19.5" x14ac:dyDescent="0.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9">
        <f t="shared" si="25"/>
        <v>34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 s="11">
        <f t="shared" si="26"/>
        <v>42971.208333333328</v>
      </c>
      <c r="M348">
        <v>1508302800</v>
      </c>
      <c r="N348" s="11">
        <f t="shared" si="27"/>
        <v>43026.208333333328</v>
      </c>
      <c r="O348" t="b">
        <v>0</v>
      </c>
      <c r="P348" t="b">
        <v>1</v>
      </c>
      <c r="Q348" t="s">
        <v>60</v>
      </c>
      <c r="R348" s="5">
        <f>E348/H348</f>
        <v>110.32</v>
      </c>
      <c r="S348" t="str">
        <f t="shared" si="29"/>
        <v>music</v>
      </c>
      <c r="T348" t="str">
        <f t="shared" si="28"/>
        <v>indie rock</v>
      </c>
    </row>
    <row r="349" spans="1:20" ht="19.5" x14ac:dyDescent="0.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9">
        <f t="shared" si="25"/>
        <v>1401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 s="11">
        <f t="shared" si="26"/>
        <v>42046.25</v>
      </c>
      <c r="M349">
        <v>1425708000</v>
      </c>
      <c r="N349" s="11">
        <f t="shared" si="27"/>
        <v>42070.25</v>
      </c>
      <c r="O349" t="b">
        <v>0</v>
      </c>
      <c r="P349" t="b">
        <v>0</v>
      </c>
      <c r="Q349" t="s">
        <v>28</v>
      </c>
      <c r="R349" s="5">
        <f>E349/H349</f>
        <v>66.005235602094245</v>
      </c>
      <c r="S349" t="str">
        <f t="shared" si="29"/>
        <v>technology</v>
      </c>
      <c r="T349" t="str">
        <f t="shared" si="28"/>
        <v>web</v>
      </c>
    </row>
    <row r="350" spans="1:20" ht="19.5" x14ac:dyDescent="0.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9">
        <f t="shared" si="25"/>
        <v>72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 s="11">
        <f t="shared" si="26"/>
        <v>42782.25</v>
      </c>
      <c r="M350">
        <v>1488348000</v>
      </c>
      <c r="N350" s="11">
        <f t="shared" si="27"/>
        <v>42795.25</v>
      </c>
      <c r="O350" t="b">
        <v>0</v>
      </c>
      <c r="P350" t="b">
        <v>0</v>
      </c>
      <c r="Q350" t="s">
        <v>17</v>
      </c>
      <c r="R350" s="5">
        <f>E350/H350</f>
        <v>41.005742176284812</v>
      </c>
      <c r="S350" t="str">
        <f t="shared" si="29"/>
        <v>food</v>
      </c>
      <c r="T350" t="str">
        <f t="shared" si="28"/>
        <v>food trucks</v>
      </c>
    </row>
    <row r="351" spans="1:20" ht="19.5" x14ac:dyDescent="0.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9">
        <f t="shared" si="25"/>
        <v>53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 s="11">
        <f t="shared" si="26"/>
        <v>42930.208333333328</v>
      </c>
      <c r="M351">
        <v>1502600400</v>
      </c>
      <c r="N351" s="11">
        <f t="shared" si="27"/>
        <v>42960.208333333328</v>
      </c>
      <c r="O351" t="b">
        <v>0</v>
      </c>
      <c r="P351" t="b">
        <v>0</v>
      </c>
      <c r="Q351" t="s">
        <v>33</v>
      </c>
      <c r="R351" s="5">
        <f>E351/H351</f>
        <v>103.96316359696641</v>
      </c>
      <c r="S351" t="str">
        <f t="shared" si="29"/>
        <v>theater</v>
      </c>
      <c r="T351" t="str">
        <f t="shared" si="28"/>
        <v>plays</v>
      </c>
    </row>
    <row r="352" spans="1:20" ht="19.5" x14ac:dyDescent="0.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9">
        <f t="shared" si="25"/>
        <v>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 s="11">
        <f t="shared" si="26"/>
        <v>42144.208333333328</v>
      </c>
      <c r="M352">
        <v>1433653200</v>
      </c>
      <c r="N352" s="11">
        <f t="shared" si="27"/>
        <v>42162.208333333328</v>
      </c>
      <c r="O352" t="b">
        <v>0</v>
      </c>
      <c r="P352" t="b">
        <v>1</v>
      </c>
      <c r="Q352" t="s">
        <v>159</v>
      </c>
      <c r="R352" s="5">
        <f>E352/H352</f>
        <v>5</v>
      </c>
      <c r="S352" t="str">
        <f t="shared" si="29"/>
        <v>music</v>
      </c>
      <c r="T352" t="str">
        <f t="shared" si="28"/>
        <v>jazz</v>
      </c>
    </row>
    <row r="353" spans="1:20" ht="19.5" x14ac:dyDescent="0.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9">
        <f t="shared" si="25"/>
        <v>128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 s="11">
        <f t="shared" si="26"/>
        <v>42240.208333333328</v>
      </c>
      <c r="M353">
        <v>1441602000</v>
      </c>
      <c r="N353" s="11">
        <f t="shared" si="27"/>
        <v>42254.208333333328</v>
      </c>
      <c r="O353" t="b">
        <v>0</v>
      </c>
      <c r="P353" t="b">
        <v>0</v>
      </c>
      <c r="Q353" t="s">
        <v>23</v>
      </c>
      <c r="R353" s="5">
        <f>E353/H353</f>
        <v>47.009935419771487</v>
      </c>
      <c r="S353" t="str">
        <f t="shared" si="29"/>
        <v>music</v>
      </c>
      <c r="T353" t="str">
        <f t="shared" si="28"/>
        <v>rock</v>
      </c>
    </row>
    <row r="354" spans="1:20" ht="19.5" x14ac:dyDescent="0.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9">
        <f t="shared" si="25"/>
        <v>35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 s="11">
        <f t="shared" si="26"/>
        <v>42315.25</v>
      </c>
      <c r="M354">
        <v>1447567200</v>
      </c>
      <c r="N354" s="11">
        <f t="shared" si="27"/>
        <v>42323.25</v>
      </c>
      <c r="O354" t="b">
        <v>0</v>
      </c>
      <c r="P354" t="b">
        <v>0</v>
      </c>
      <c r="Q354" t="s">
        <v>33</v>
      </c>
      <c r="R354" s="5">
        <f>E354/H354</f>
        <v>29.606060606060606</v>
      </c>
      <c r="S354" t="str">
        <f t="shared" si="29"/>
        <v>theater</v>
      </c>
      <c r="T354" t="str">
        <f t="shared" si="28"/>
        <v>plays</v>
      </c>
    </row>
    <row r="355" spans="1:20" ht="19.5" x14ac:dyDescent="0.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9">
        <f t="shared" si="25"/>
        <v>411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 s="11">
        <f t="shared" si="26"/>
        <v>43651.208333333328</v>
      </c>
      <c r="M355">
        <v>1562389200</v>
      </c>
      <c r="N355" s="11">
        <f t="shared" si="27"/>
        <v>43652.208333333328</v>
      </c>
      <c r="O355" t="b">
        <v>0</v>
      </c>
      <c r="P355" t="b">
        <v>0</v>
      </c>
      <c r="Q355" t="s">
        <v>33</v>
      </c>
      <c r="R355" s="5">
        <f>E355/H355</f>
        <v>81.010569583088667</v>
      </c>
      <c r="S355" t="str">
        <f t="shared" si="29"/>
        <v>theater</v>
      </c>
      <c r="T355" t="str">
        <f t="shared" si="28"/>
        <v>plays</v>
      </c>
    </row>
    <row r="356" spans="1:20" ht="19.5" x14ac:dyDescent="0.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9">
        <f t="shared" si="25"/>
        <v>124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 s="11">
        <f t="shared" si="26"/>
        <v>41520.208333333336</v>
      </c>
      <c r="M356">
        <v>1378789200</v>
      </c>
      <c r="N356" s="11">
        <f t="shared" si="27"/>
        <v>41527.208333333336</v>
      </c>
      <c r="O356" t="b">
        <v>0</v>
      </c>
      <c r="P356" t="b">
        <v>0</v>
      </c>
      <c r="Q356" t="s">
        <v>42</v>
      </c>
      <c r="R356" s="5">
        <f>E356/H356</f>
        <v>94.35</v>
      </c>
      <c r="S356" t="str">
        <f t="shared" si="29"/>
        <v>film &amp; video</v>
      </c>
      <c r="T356" t="str">
        <f t="shared" si="28"/>
        <v>documentary</v>
      </c>
    </row>
    <row r="357" spans="1:20" ht="19.5" x14ac:dyDescent="0.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9">
        <f t="shared" si="25"/>
        <v>59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 s="11">
        <f t="shared" si="26"/>
        <v>42757.25</v>
      </c>
      <c r="M357">
        <v>1488520800</v>
      </c>
      <c r="N357" s="11">
        <f t="shared" si="27"/>
        <v>42797.25</v>
      </c>
      <c r="O357" t="b">
        <v>0</v>
      </c>
      <c r="P357" t="b">
        <v>0</v>
      </c>
      <c r="Q357" t="s">
        <v>65</v>
      </c>
      <c r="R357" s="5">
        <f>E357/H357</f>
        <v>26.058139534883722</v>
      </c>
      <c r="S357" t="str">
        <f t="shared" si="29"/>
        <v>technology</v>
      </c>
      <c r="T357" t="str">
        <f t="shared" si="28"/>
        <v>wearables</v>
      </c>
    </row>
    <row r="358" spans="1:20" ht="19.5" x14ac:dyDescent="0.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9">
        <f t="shared" si="25"/>
        <v>37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 s="11">
        <f t="shared" si="26"/>
        <v>40922.25</v>
      </c>
      <c r="M358">
        <v>1327298400</v>
      </c>
      <c r="N358" s="11">
        <f t="shared" si="27"/>
        <v>40931.25</v>
      </c>
      <c r="O358" t="b">
        <v>0</v>
      </c>
      <c r="P358" t="b">
        <v>0</v>
      </c>
      <c r="Q358" t="s">
        <v>33</v>
      </c>
      <c r="R358" s="5">
        <f>E358/H358</f>
        <v>85.775000000000006</v>
      </c>
      <c r="S358" t="str">
        <f t="shared" si="29"/>
        <v>theater</v>
      </c>
      <c r="T358" t="str">
        <f t="shared" si="28"/>
        <v>plays</v>
      </c>
    </row>
    <row r="359" spans="1:20" ht="19.5" x14ac:dyDescent="0.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9">
        <f t="shared" si="25"/>
        <v>185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 s="11">
        <f t="shared" si="26"/>
        <v>42250.208333333328</v>
      </c>
      <c r="M359">
        <v>1443416400</v>
      </c>
      <c r="N359" s="11">
        <f t="shared" si="27"/>
        <v>42275.208333333328</v>
      </c>
      <c r="O359" t="b">
        <v>0</v>
      </c>
      <c r="P359" t="b">
        <v>0</v>
      </c>
      <c r="Q359" t="s">
        <v>89</v>
      </c>
      <c r="R359" s="5">
        <f>E359/H359</f>
        <v>103.73170731707317</v>
      </c>
      <c r="S359" t="str">
        <f t="shared" si="29"/>
        <v>games</v>
      </c>
      <c r="T359" t="str">
        <f t="shared" si="28"/>
        <v>video games</v>
      </c>
    </row>
    <row r="360" spans="1:20" ht="19.5" x14ac:dyDescent="0.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9">
        <f t="shared" si="25"/>
        <v>12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 s="11">
        <f t="shared" si="26"/>
        <v>43322.208333333328</v>
      </c>
      <c r="M360">
        <v>1534136400</v>
      </c>
      <c r="N360" s="11">
        <f t="shared" si="27"/>
        <v>43325.208333333328</v>
      </c>
      <c r="O360" t="b">
        <v>1</v>
      </c>
      <c r="P360" t="b">
        <v>0</v>
      </c>
      <c r="Q360" t="s">
        <v>122</v>
      </c>
      <c r="R360" s="5">
        <f>E360/H360</f>
        <v>49.826086956521742</v>
      </c>
      <c r="S360" t="str">
        <f t="shared" si="29"/>
        <v>photography</v>
      </c>
      <c r="T360" t="str">
        <f t="shared" si="28"/>
        <v>photography books</v>
      </c>
    </row>
    <row r="361" spans="1:20" ht="19.5" x14ac:dyDescent="0.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9">
        <f t="shared" si="25"/>
        <v>299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 s="11">
        <f t="shared" si="26"/>
        <v>40782.208333333336</v>
      </c>
      <c r="M361">
        <v>1315026000</v>
      </c>
      <c r="N361" s="11">
        <f t="shared" si="27"/>
        <v>40789.208333333336</v>
      </c>
      <c r="O361" t="b">
        <v>0</v>
      </c>
      <c r="P361" t="b">
        <v>0</v>
      </c>
      <c r="Q361" t="s">
        <v>71</v>
      </c>
      <c r="R361" s="5">
        <f>E361/H361</f>
        <v>63.893048128342244</v>
      </c>
      <c r="S361" t="str">
        <f t="shared" si="29"/>
        <v>film &amp; video</v>
      </c>
      <c r="T361" t="str">
        <f t="shared" si="28"/>
        <v>animation</v>
      </c>
    </row>
    <row r="362" spans="1:20" ht="19.5" x14ac:dyDescent="0.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9">
        <f t="shared" si="25"/>
        <v>226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 s="11">
        <f t="shared" si="26"/>
        <v>40544.25</v>
      </c>
      <c r="M362">
        <v>1295071200</v>
      </c>
      <c r="N362" s="11">
        <f t="shared" si="27"/>
        <v>40558.25</v>
      </c>
      <c r="O362" t="b">
        <v>0</v>
      </c>
      <c r="P362" t="b">
        <v>1</v>
      </c>
      <c r="Q362" t="s">
        <v>33</v>
      </c>
      <c r="R362" s="5">
        <f>E362/H362</f>
        <v>47.002434782608695</v>
      </c>
      <c r="S362" t="str">
        <f t="shared" si="29"/>
        <v>theater</v>
      </c>
      <c r="T362" t="str">
        <f t="shared" si="28"/>
        <v>plays</v>
      </c>
    </row>
    <row r="363" spans="1:20" ht="19.5" x14ac:dyDescent="0.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9">
        <f t="shared" si="25"/>
        <v>174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 s="11">
        <f t="shared" si="26"/>
        <v>43015.208333333328</v>
      </c>
      <c r="M363">
        <v>1509426000</v>
      </c>
      <c r="N363" s="11">
        <f t="shared" si="27"/>
        <v>43039.208333333328</v>
      </c>
      <c r="O363" t="b">
        <v>0</v>
      </c>
      <c r="P363" t="b">
        <v>0</v>
      </c>
      <c r="Q363" t="s">
        <v>33</v>
      </c>
      <c r="R363" s="5">
        <f>E363/H363</f>
        <v>108.47727272727273</v>
      </c>
      <c r="S363" t="str">
        <f t="shared" si="29"/>
        <v>theater</v>
      </c>
      <c r="T363" t="str">
        <f t="shared" si="28"/>
        <v>plays</v>
      </c>
    </row>
    <row r="364" spans="1:20" ht="19.5" x14ac:dyDescent="0.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9">
        <f t="shared" si="25"/>
        <v>372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 s="11">
        <f t="shared" si="26"/>
        <v>40570.25</v>
      </c>
      <c r="M364">
        <v>1299391200</v>
      </c>
      <c r="N364" s="11">
        <f t="shared" si="27"/>
        <v>40608.25</v>
      </c>
      <c r="O364" t="b">
        <v>0</v>
      </c>
      <c r="P364" t="b">
        <v>0</v>
      </c>
      <c r="Q364" t="s">
        <v>23</v>
      </c>
      <c r="R364" s="5">
        <f>E364/H364</f>
        <v>72.015706806282722</v>
      </c>
      <c r="S364" t="str">
        <f t="shared" si="29"/>
        <v>music</v>
      </c>
      <c r="T364" t="str">
        <f t="shared" si="28"/>
        <v>rock</v>
      </c>
    </row>
    <row r="365" spans="1:20" ht="19.5" x14ac:dyDescent="0.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9">
        <f t="shared" si="25"/>
        <v>160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 s="11">
        <f t="shared" si="26"/>
        <v>40904.25</v>
      </c>
      <c r="M365">
        <v>1325052000</v>
      </c>
      <c r="N365" s="11">
        <f t="shared" si="27"/>
        <v>40905.25</v>
      </c>
      <c r="O365" t="b">
        <v>0</v>
      </c>
      <c r="P365" t="b">
        <v>0</v>
      </c>
      <c r="Q365" t="s">
        <v>23</v>
      </c>
      <c r="R365" s="5">
        <f>E365/H365</f>
        <v>59.928057553956833</v>
      </c>
      <c r="S365" t="str">
        <f t="shared" si="29"/>
        <v>music</v>
      </c>
      <c r="T365" t="str">
        <f t="shared" si="28"/>
        <v>rock</v>
      </c>
    </row>
    <row r="366" spans="1:20" ht="19.5" x14ac:dyDescent="0.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9">
        <f t="shared" si="25"/>
        <v>1616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 s="11">
        <f t="shared" si="26"/>
        <v>43164.25</v>
      </c>
      <c r="M366">
        <v>1522818000</v>
      </c>
      <c r="N366" s="11">
        <f t="shared" si="27"/>
        <v>43194.208333333328</v>
      </c>
      <c r="O366" t="b">
        <v>0</v>
      </c>
      <c r="P366" t="b">
        <v>0</v>
      </c>
      <c r="Q366" t="s">
        <v>60</v>
      </c>
      <c r="R366" s="5">
        <f>E366/H366</f>
        <v>78.209677419354833</v>
      </c>
      <c r="S366" t="str">
        <f t="shared" si="29"/>
        <v>music</v>
      </c>
      <c r="T366" t="str">
        <f t="shared" si="28"/>
        <v>indie rock</v>
      </c>
    </row>
    <row r="367" spans="1:20" ht="19.5" x14ac:dyDescent="0.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9">
        <f t="shared" si="25"/>
        <v>733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 s="11">
        <f t="shared" si="26"/>
        <v>42733.25</v>
      </c>
      <c r="M367">
        <v>1485324000</v>
      </c>
      <c r="N367" s="11">
        <f t="shared" si="27"/>
        <v>42760.25</v>
      </c>
      <c r="O367" t="b">
        <v>0</v>
      </c>
      <c r="P367" t="b">
        <v>0</v>
      </c>
      <c r="Q367" t="s">
        <v>33</v>
      </c>
      <c r="R367" s="5">
        <f>E367/H367</f>
        <v>104.77678571428571</v>
      </c>
      <c r="S367" t="str">
        <f t="shared" si="29"/>
        <v>theater</v>
      </c>
      <c r="T367" t="str">
        <f t="shared" si="28"/>
        <v>plays</v>
      </c>
    </row>
    <row r="368" spans="1:20" ht="19.5" x14ac:dyDescent="0.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9">
        <f t="shared" si="25"/>
        <v>592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 s="11">
        <f t="shared" si="26"/>
        <v>40546.25</v>
      </c>
      <c r="M368">
        <v>1294120800</v>
      </c>
      <c r="N368" s="11">
        <f t="shared" si="27"/>
        <v>40547.25</v>
      </c>
      <c r="O368" t="b">
        <v>0</v>
      </c>
      <c r="P368" t="b">
        <v>1</v>
      </c>
      <c r="Q368" t="s">
        <v>33</v>
      </c>
      <c r="R368" s="5">
        <f>E368/H368</f>
        <v>105.52475247524752</v>
      </c>
      <c r="S368" t="str">
        <f t="shared" si="29"/>
        <v>theater</v>
      </c>
      <c r="T368" t="str">
        <f t="shared" si="28"/>
        <v>plays</v>
      </c>
    </row>
    <row r="369" spans="1:20" ht="19.5" x14ac:dyDescent="0.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9">
        <f t="shared" si="25"/>
        <v>19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 s="11">
        <f t="shared" si="26"/>
        <v>41930.208333333336</v>
      </c>
      <c r="M369">
        <v>1415685600</v>
      </c>
      <c r="N369" s="11">
        <f t="shared" si="27"/>
        <v>41954.25</v>
      </c>
      <c r="O369" t="b">
        <v>0</v>
      </c>
      <c r="P369" t="b">
        <v>1</v>
      </c>
      <c r="Q369" t="s">
        <v>33</v>
      </c>
      <c r="R369" s="5">
        <f>E369/H369</f>
        <v>24.933333333333334</v>
      </c>
      <c r="S369" t="str">
        <f t="shared" si="29"/>
        <v>theater</v>
      </c>
      <c r="T369" t="str">
        <f t="shared" si="28"/>
        <v>plays</v>
      </c>
    </row>
    <row r="370" spans="1:20" ht="19.5" x14ac:dyDescent="0.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9">
        <f t="shared" si="25"/>
        <v>277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 s="11">
        <f t="shared" si="26"/>
        <v>40464.208333333336</v>
      </c>
      <c r="M370">
        <v>1288933200</v>
      </c>
      <c r="N370" s="11">
        <f t="shared" si="27"/>
        <v>40487.208333333336</v>
      </c>
      <c r="O370" t="b">
        <v>0</v>
      </c>
      <c r="P370" t="b">
        <v>1</v>
      </c>
      <c r="Q370" t="s">
        <v>42</v>
      </c>
      <c r="R370" s="5">
        <f>E370/H370</f>
        <v>69.873786407766985</v>
      </c>
      <c r="S370" t="str">
        <f t="shared" si="29"/>
        <v>film &amp; video</v>
      </c>
      <c r="T370" t="str">
        <f t="shared" si="28"/>
        <v>documentary</v>
      </c>
    </row>
    <row r="371" spans="1:20" ht="19.5" x14ac:dyDescent="0.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9">
        <f t="shared" si="25"/>
        <v>273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 s="11">
        <f t="shared" si="26"/>
        <v>41308.25</v>
      </c>
      <c r="M371">
        <v>1363237200</v>
      </c>
      <c r="N371" s="11">
        <f t="shared" si="27"/>
        <v>41347.208333333336</v>
      </c>
      <c r="O371" t="b">
        <v>0</v>
      </c>
      <c r="P371" t="b">
        <v>1</v>
      </c>
      <c r="Q371" t="s">
        <v>269</v>
      </c>
      <c r="R371" s="5">
        <f>E371/H371</f>
        <v>95.733766233766232</v>
      </c>
      <c r="S371" t="str">
        <f t="shared" si="29"/>
        <v>film &amp; video</v>
      </c>
      <c r="T371" t="str">
        <f t="shared" si="28"/>
        <v>television</v>
      </c>
    </row>
    <row r="372" spans="1:20" ht="19.5" x14ac:dyDescent="0.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9">
        <f t="shared" si="25"/>
        <v>159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 s="11">
        <f t="shared" si="26"/>
        <v>43570.208333333328</v>
      </c>
      <c r="M372">
        <v>1555822800</v>
      </c>
      <c r="N372" s="11">
        <f t="shared" si="27"/>
        <v>43576.208333333328</v>
      </c>
      <c r="O372" t="b">
        <v>0</v>
      </c>
      <c r="P372" t="b">
        <v>0</v>
      </c>
      <c r="Q372" t="s">
        <v>33</v>
      </c>
      <c r="R372" s="5">
        <f>E372/H372</f>
        <v>29.997485752598056</v>
      </c>
      <c r="S372" t="str">
        <f t="shared" si="29"/>
        <v>theater</v>
      </c>
      <c r="T372" t="str">
        <f t="shared" si="28"/>
        <v>plays</v>
      </c>
    </row>
    <row r="373" spans="1:20" ht="19.5" x14ac:dyDescent="0.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9">
        <f t="shared" si="25"/>
        <v>68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 s="11">
        <f t="shared" si="26"/>
        <v>42043.25</v>
      </c>
      <c r="M373">
        <v>1427778000</v>
      </c>
      <c r="N373" s="11">
        <f t="shared" si="27"/>
        <v>42094.208333333328</v>
      </c>
      <c r="O373" t="b">
        <v>0</v>
      </c>
      <c r="P373" t="b">
        <v>0</v>
      </c>
      <c r="Q373" t="s">
        <v>33</v>
      </c>
      <c r="R373" s="5">
        <f>E373/H373</f>
        <v>59.011948529411768</v>
      </c>
      <c r="S373" t="str">
        <f t="shared" si="29"/>
        <v>theater</v>
      </c>
      <c r="T373" t="str">
        <f t="shared" si="28"/>
        <v>plays</v>
      </c>
    </row>
    <row r="374" spans="1:20" ht="19.5" x14ac:dyDescent="0.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9">
        <f t="shared" si="25"/>
        <v>1592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 s="11">
        <f t="shared" si="26"/>
        <v>42012.25</v>
      </c>
      <c r="M374">
        <v>1422424800</v>
      </c>
      <c r="N374" s="11">
        <f t="shared" si="27"/>
        <v>42032.25</v>
      </c>
      <c r="O374" t="b">
        <v>0</v>
      </c>
      <c r="P374" t="b">
        <v>1</v>
      </c>
      <c r="Q374" t="s">
        <v>42</v>
      </c>
      <c r="R374" s="5">
        <f>E374/H374</f>
        <v>84.757396449704146</v>
      </c>
      <c r="S374" t="str">
        <f t="shared" si="29"/>
        <v>film &amp; video</v>
      </c>
      <c r="T374" t="str">
        <f t="shared" si="28"/>
        <v>documentary</v>
      </c>
    </row>
    <row r="375" spans="1:20" ht="19.5" x14ac:dyDescent="0.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9">
        <f t="shared" si="25"/>
        <v>730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 s="11">
        <f t="shared" si="26"/>
        <v>42964.208333333328</v>
      </c>
      <c r="M375">
        <v>1503637200</v>
      </c>
      <c r="N375" s="11">
        <f t="shared" si="27"/>
        <v>42972.208333333328</v>
      </c>
      <c r="O375" t="b">
        <v>0</v>
      </c>
      <c r="P375" t="b">
        <v>0</v>
      </c>
      <c r="Q375" t="s">
        <v>33</v>
      </c>
      <c r="R375" s="5">
        <f>E375/H375</f>
        <v>78.010921177587846</v>
      </c>
      <c r="S375" t="str">
        <f t="shared" si="29"/>
        <v>theater</v>
      </c>
      <c r="T375" t="str">
        <f t="shared" si="28"/>
        <v>plays</v>
      </c>
    </row>
    <row r="376" spans="1:20" ht="19.5" x14ac:dyDescent="0.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9">
        <f t="shared" si="25"/>
        <v>13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 s="11">
        <f t="shared" si="26"/>
        <v>43476.25</v>
      </c>
      <c r="M376">
        <v>1547618400</v>
      </c>
      <c r="N376" s="11">
        <f t="shared" si="27"/>
        <v>43481.25</v>
      </c>
      <c r="O376" t="b">
        <v>0</v>
      </c>
      <c r="P376" t="b">
        <v>1</v>
      </c>
      <c r="Q376" t="s">
        <v>42</v>
      </c>
      <c r="R376" s="5">
        <f>E376/H376</f>
        <v>50.05215419501134</v>
      </c>
      <c r="S376" t="str">
        <f t="shared" si="29"/>
        <v>film &amp; video</v>
      </c>
      <c r="T376" t="str">
        <f t="shared" si="28"/>
        <v>documentary</v>
      </c>
    </row>
    <row r="377" spans="1:20" ht="19.5" x14ac:dyDescent="0.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9">
        <f t="shared" si="25"/>
        <v>55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 s="11">
        <f t="shared" si="26"/>
        <v>42293.208333333328</v>
      </c>
      <c r="M377">
        <v>1449900000</v>
      </c>
      <c r="N377" s="11">
        <f t="shared" si="27"/>
        <v>42350.25</v>
      </c>
      <c r="O377" t="b">
        <v>0</v>
      </c>
      <c r="P377" t="b">
        <v>0</v>
      </c>
      <c r="Q377" t="s">
        <v>60</v>
      </c>
      <c r="R377" s="5">
        <f>E377/H377</f>
        <v>59.16</v>
      </c>
      <c r="S377" t="str">
        <f t="shared" si="29"/>
        <v>music</v>
      </c>
      <c r="T377" t="str">
        <f t="shared" si="28"/>
        <v>indie rock</v>
      </c>
    </row>
    <row r="378" spans="1:20" ht="19.5" x14ac:dyDescent="0.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9">
        <f t="shared" si="25"/>
        <v>361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 s="11">
        <f t="shared" si="26"/>
        <v>41826.208333333336</v>
      </c>
      <c r="M378">
        <v>1405141200</v>
      </c>
      <c r="N378" s="11">
        <f t="shared" si="27"/>
        <v>41832.208333333336</v>
      </c>
      <c r="O378" t="b">
        <v>0</v>
      </c>
      <c r="P378" t="b">
        <v>0</v>
      </c>
      <c r="Q378" t="s">
        <v>23</v>
      </c>
      <c r="R378" s="5">
        <f>E378/H378</f>
        <v>93.702290076335885</v>
      </c>
      <c r="S378" t="str">
        <f t="shared" si="29"/>
        <v>music</v>
      </c>
      <c r="T378" t="str">
        <f t="shared" si="28"/>
        <v>rock</v>
      </c>
    </row>
    <row r="379" spans="1:20" ht="19.5" x14ac:dyDescent="0.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9">
        <f t="shared" si="25"/>
        <v>10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 s="11">
        <f t="shared" si="26"/>
        <v>43760.208333333328</v>
      </c>
      <c r="M379">
        <v>1572933600</v>
      </c>
      <c r="N379" s="11">
        <f t="shared" si="27"/>
        <v>43774.25</v>
      </c>
      <c r="O379" t="b">
        <v>0</v>
      </c>
      <c r="P379" t="b">
        <v>0</v>
      </c>
      <c r="Q379" t="s">
        <v>33</v>
      </c>
      <c r="R379" s="5">
        <f>E379/H379</f>
        <v>40.14173228346457</v>
      </c>
      <c r="S379" t="str">
        <f t="shared" si="29"/>
        <v>theater</v>
      </c>
      <c r="T379" t="str">
        <f t="shared" si="28"/>
        <v>plays</v>
      </c>
    </row>
    <row r="380" spans="1:20" ht="19.5" x14ac:dyDescent="0.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9">
        <f t="shared" si="25"/>
        <v>14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 s="11">
        <f t="shared" si="26"/>
        <v>43241.208333333328</v>
      </c>
      <c r="M380">
        <v>1530162000</v>
      </c>
      <c r="N380" s="11">
        <f t="shared" si="27"/>
        <v>43279.208333333328</v>
      </c>
      <c r="O380" t="b">
        <v>0</v>
      </c>
      <c r="P380" t="b">
        <v>0</v>
      </c>
      <c r="Q380" t="s">
        <v>42</v>
      </c>
      <c r="R380" s="5">
        <f>E380/H380</f>
        <v>70.090140845070422</v>
      </c>
      <c r="S380" t="str">
        <f t="shared" si="29"/>
        <v>film &amp; video</v>
      </c>
      <c r="T380" t="str">
        <f t="shared" si="28"/>
        <v>documentary</v>
      </c>
    </row>
    <row r="381" spans="1:20" ht="19.5" x14ac:dyDescent="0.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9">
        <f t="shared" si="25"/>
        <v>40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 s="11">
        <f t="shared" si="26"/>
        <v>40843.208333333336</v>
      </c>
      <c r="M381">
        <v>1320904800</v>
      </c>
      <c r="N381" s="11">
        <f t="shared" si="27"/>
        <v>40857.25</v>
      </c>
      <c r="O381" t="b">
        <v>0</v>
      </c>
      <c r="P381" t="b">
        <v>0</v>
      </c>
      <c r="Q381" t="s">
        <v>33</v>
      </c>
      <c r="R381" s="5">
        <f>E381/H381</f>
        <v>66.181818181818187</v>
      </c>
      <c r="S381" t="str">
        <f t="shared" si="29"/>
        <v>theater</v>
      </c>
      <c r="T381" t="str">
        <f t="shared" si="28"/>
        <v>plays</v>
      </c>
    </row>
    <row r="382" spans="1:20" ht="19.5" x14ac:dyDescent="0.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9">
        <f t="shared" si="25"/>
        <v>160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 s="11">
        <f t="shared" si="26"/>
        <v>41448.208333333336</v>
      </c>
      <c r="M382">
        <v>1372395600</v>
      </c>
      <c r="N382" s="11">
        <f t="shared" si="27"/>
        <v>41453.208333333336</v>
      </c>
      <c r="O382" t="b">
        <v>0</v>
      </c>
      <c r="P382" t="b">
        <v>0</v>
      </c>
      <c r="Q382" t="s">
        <v>33</v>
      </c>
      <c r="R382" s="5">
        <f>E382/H382</f>
        <v>47.714285714285715</v>
      </c>
      <c r="S382" t="str">
        <f t="shared" si="29"/>
        <v>theater</v>
      </c>
      <c r="T382" t="str">
        <f t="shared" si="28"/>
        <v>plays</v>
      </c>
    </row>
    <row r="383" spans="1:20" ht="19.5" x14ac:dyDescent="0.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9">
        <f t="shared" si="25"/>
        <v>184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 s="11">
        <f t="shared" si="26"/>
        <v>42163.208333333328</v>
      </c>
      <c r="M383">
        <v>1437714000</v>
      </c>
      <c r="N383" s="11">
        <f t="shared" si="27"/>
        <v>42209.208333333328</v>
      </c>
      <c r="O383" t="b">
        <v>0</v>
      </c>
      <c r="P383" t="b">
        <v>0</v>
      </c>
      <c r="Q383" t="s">
        <v>33</v>
      </c>
      <c r="R383" s="5">
        <f>E383/H383</f>
        <v>62.896774193548389</v>
      </c>
      <c r="S383" t="str">
        <f t="shared" si="29"/>
        <v>theater</v>
      </c>
      <c r="T383" t="str">
        <f t="shared" si="28"/>
        <v>plays</v>
      </c>
    </row>
    <row r="384" spans="1:20" ht="19.5" x14ac:dyDescent="0.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9">
        <f t="shared" si="25"/>
        <v>64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 s="11">
        <f t="shared" si="26"/>
        <v>43024.208333333328</v>
      </c>
      <c r="M384">
        <v>1509771600</v>
      </c>
      <c r="N384" s="11">
        <f t="shared" si="27"/>
        <v>43043.208333333328</v>
      </c>
      <c r="O384" t="b">
        <v>0</v>
      </c>
      <c r="P384" t="b">
        <v>0</v>
      </c>
      <c r="Q384" t="s">
        <v>122</v>
      </c>
      <c r="R384" s="5">
        <f>E384/H384</f>
        <v>86.611940298507463</v>
      </c>
      <c r="S384" t="str">
        <f t="shared" si="29"/>
        <v>photography</v>
      </c>
      <c r="T384" t="str">
        <f t="shared" si="28"/>
        <v>photography books</v>
      </c>
    </row>
    <row r="385" spans="1:20" ht="19.5" x14ac:dyDescent="0.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9">
        <f t="shared" si="25"/>
        <v>225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 s="11">
        <f t="shared" si="26"/>
        <v>43509.25</v>
      </c>
      <c r="M385">
        <v>1550556000</v>
      </c>
      <c r="N385" s="11">
        <f t="shared" si="27"/>
        <v>43515.25</v>
      </c>
      <c r="O385" t="b">
        <v>0</v>
      </c>
      <c r="P385" t="b">
        <v>1</v>
      </c>
      <c r="Q385" t="s">
        <v>17</v>
      </c>
      <c r="R385" s="5">
        <f>E385/H385</f>
        <v>75.126984126984127</v>
      </c>
      <c r="S385" t="str">
        <f t="shared" si="29"/>
        <v>food</v>
      </c>
      <c r="T385" t="str">
        <f t="shared" si="28"/>
        <v>food trucks</v>
      </c>
    </row>
    <row r="386" spans="1:20" ht="19.5" x14ac:dyDescent="0.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9">
        <f t="shared" si="25"/>
        <v>172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 s="11">
        <f t="shared" si="26"/>
        <v>42776.25</v>
      </c>
      <c r="M386">
        <v>1489039200</v>
      </c>
      <c r="N386" s="11">
        <f t="shared" si="27"/>
        <v>42803.25</v>
      </c>
      <c r="O386" t="b">
        <v>1</v>
      </c>
      <c r="P386" t="b">
        <v>1</v>
      </c>
      <c r="Q386" t="s">
        <v>42</v>
      </c>
      <c r="R386" s="5">
        <f>E386/H386</f>
        <v>41.004167534903104</v>
      </c>
      <c r="S386" t="str">
        <f t="shared" si="29"/>
        <v>film &amp; video</v>
      </c>
      <c r="T386" t="str">
        <f t="shared" si="28"/>
        <v>documentary</v>
      </c>
    </row>
    <row r="387" spans="1:20" ht="19.5" x14ac:dyDescent="0.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9">
        <f t="shared" ref="F387:F450" si="30">ROUND((E387/D387)*100,0)</f>
        <v>146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 s="11">
        <f t="shared" ref="L387:L450" si="31">(((K387/60)/60)/24)+DATE(1970,1,1)</f>
        <v>43553.208333333328</v>
      </c>
      <c r="M387">
        <v>1556600400</v>
      </c>
      <c r="N387" s="11">
        <f t="shared" ref="N387:N450" si="32">(((M387/60)/60)/24)+DATE(1970,1,1)</f>
        <v>43585.208333333328</v>
      </c>
      <c r="O387" t="b">
        <v>0</v>
      </c>
      <c r="P387" t="b">
        <v>0</v>
      </c>
      <c r="Q387" t="s">
        <v>68</v>
      </c>
      <c r="R387" s="5">
        <f>E387/H387</f>
        <v>50.007915567282325</v>
      </c>
      <c r="S387" t="str">
        <f t="shared" si="29"/>
        <v>publishing</v>
      </c>
      <c r="T387" t="str">
        <f t="shared" ref="T387:T450" si="33">_xlfn.TEXTAFTER(Q387,"/")</f>
        <v>nonfiction</v>
      </c>
    </row>
    <row r="388" spans="1:20" ht="19.5" x14ac:dyDescent="0.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9">
        <f t="shared" si="30"/>
        <v>76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 s="11">
        <f t="shared" si="31"/>
        <v>40355.208333333336</v>
      </c>
      <c r="M388">
        <v>1278565200</v>
      </c>
      <c r="N388" s="11">
        <f t="shared" si="32"/>
        <v>40367.208333333336</v>
      </c>
      <c r="O388" t="b">
        <v>0</v>
      </c>
      <c r="P388" t="b">
        <v>0</v>
      </c>
      <c r="Q388" t="s">
        <v>33</v>
      </c>
      <c r="R388" s="5">
        <f>E388/H388</f>
        <v>96.960674157303373</v>
      </c>
      <c r="S388" t="str">
        <f t="shared" ref="S388:S451" si="34">_xlfn.TEXTBEFORE(Q388,"/")</f>
        <v>theater</v>
      </c>
      <c r="T388" t="str">
        <f t="shared" si="33"/>
        <v>plays</v>
      </c>
    </row>
    <row r="389" spans="1:20" ht="19.5" x14ac:dyDescent="0.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9">
        <f t="shared" si="30"/>
        <v>39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 s="11">
        <f t="shared" si="31"/>
        <v>41072.208333333336</v>
      </c>
      <c r="M389">
        <v>1339909200</v>
      </c>
      <c r="N389" s="11">
        <f t="shared" si="32"/>
        <v>41077.208333333336</v>
      </c>
      <c r="O389" t="b">
        <v>0</v>
      </c>
      <c r="P389" t="b">
        <v>0</v>
      </c>
      <c r="Q389" t="s">
        <v>65</v>
      </c>
      <c r="R389" s="5">
        <f>E389/H389</f>
        <v>100.93160377358491</v>
      </c>
      <c r="S389" t="str">
        <f t="shared" si="34"/>
        <v>technology</v>
      </c>
      <c r="T389" t="str">
        <f t="shared" si="33"/>
        <v>wearables</v>
      </c>
    </row>
    <row r="390" spans="1:20" ht="19.5" x14ac:dyDescent="0.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9">
        <f t="shared" si="30"/>
        <v>11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 s="11">
        <f t="shared" si="31"/>
        <v>40912.25</v>
      </c>
      <c r="M390">
        <v>1325829600</v>
      </c>
      <c r="N390" s="11">
        <f t="shared" si="32"/>
        <v>40914.25</v>
      </c>
      <c r="O390" t="b">
        <v>0</v>
      </c>
      <c r="P390" t="b">
        <v>0</v>
      </c>
      <c r="Q390" t="s">
        <v>60</v>
      </c>
      <c r="R390" s="5">
        <f>E390/H390</f>
        <v>89.227586206896547</v>
      </c>
      <c r="S390" t="str">
        <f t="shared" si="34"/>
        <v>music</v>
      </c>
      <c r="T390" t="str">
        <f t="shared" si="33"/>
        <v>indie rock</v>
      </c>
    </row>
    <row r="391" spans="1:20" ht="19.5" x14ac:dyDescent="0.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9">
        <f t="shared" si="30"/>
        <v>122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 s="11">
        <f t="shared" si="31"/>
        <v>40479.208333333336</v>
      </c>
      <c r="M391">
        <v>1290578400</v>
      </c>
      <c r="N391" s="11">
        <f t="shared" si="32"/>
        <v>40506.25</v>
      </c>
      <c r="O391" t="b">
        <v>0</v>
      </c>
      <c r="P391" t="b">
        <v>0</v>
      </c>
      <c r="Q391" t="s">
        <v>33</v>
      </c>
      <c r="R391" s="5">
        <f>E391/H391</f>
        <v>87.979166666666671</v>
      </c>
      <c r="S391" t="str">
        <f t="shared" si="34"/>
        <v>theater</v>
      </c>
      <c r="T391" t="str">
        <f t="shared" si="33"/>
        <v>plays</v>
      </c>
    </row>
    <row r="392" spans="1:20" ht="19.5" x14ac:dyDescent="0.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9">
        <f t="shared" si="30"/>
        <v>187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 s="11">
        <f t="shared" si="31"/>
        <v>41530.208333333336</v>
      </c>
      <c r="M392">
        <v>1380344400</v>
      </c>
      <c r="N392" s="11">
        <f t="shared" si="32"/>
        <v>41545.208333333336</v>
      </c>
      <c r="O392" t="b">
        <v>0</v>
      </c>
      <c r="P392" t="b">
        <v>0</v>
      </c>
      <c r="Q392" t="s">
        <v>122</v>
      </c>
      <c r="R392" s="5">
        <f>E392/H392</f>
        <v>89.54</v>
      </c>
      <c r="S392" t="str">
        <f t="shared" si="34"/>
        <v>photography</v>
      </c>
      <c r="T392" t="str">
        <f t="shared" si="33"/>
        <v>photography books</v>
      </c>
    </row>
    <row r="393" spans="1:20" ht="19.5" x14ac:dyDescent="0.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9">
        <f t="shared" si="30"/>
        <v>7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 s="11">
        <f t="shared" si="31"/>
        <v>41653.25</v>
      </c>
      <c r="M393">
        <v>1389852000</v>
      </c>
      <c r="N393" s="11">
        <f t="shared" si="32"/>
        <v>41655.25</v>
      </c>
      <c r="O393" t="b">
        <v>0</v>
      </c>
      <c r="P393" t="b">
        <v>0</v>
      </c>
      <c r="Q393" t="s">
        <v>68</v>
      </c>
      <c r="R393" s="5">
        <f>E393/H393</f>
        <v>29.09271523178808</v>
      </c>
      <c r="S393" t="str">
        <f t="shared" si="34"/>
        <v>publishing</v>
      </c>
      <c r="T393" t="str">
        <f t="shared" si="33"/>
        <v>nonfiction</v>
      </c>
    </row>
    <row r="394" spans="1:20" ht="19.5" x14ac:dyDescent="0.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9">
        <f t="shared" si="30"/>
        <v>66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 s="11">
        <f t="shared" si="31"/>
        <v>40549.25</v>
      </c>
      <c r="M394">
        <v>1294466400</v>
      </c>
      <c r="N394" s="11">
        <f t="shared" si="32"/>
        <v>40551.25</v>
      </c>
      <c r="O394" t="b">
        <v>0</v>
      </c>
      <c r="P394" t="b">
        <v>0</v>
      </c>
      <c r="Q394" t="s">
        <v>65</v>
      </c>
      <c r="R394" s="5">
        <f>E394/H394</f>
        <v>42.006218905472636</v>
      </c>
      <c r="S394" t="str">
        <f t="shared" si="34"/>
        <v>technology</v>
      </c>
      <c r="T394" t="str">
        <f t="shared" si="33"/>
        <v>wearables</v>
      </c>
    </row>
    <row r="395" spans="1:20" ht="19.5" x14ac:dyDescent="0.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9">
        <f t="shared" si="30"/>
        <v>229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 s="11">
        <f t="shared" si="31"/>
        <v>42933.208333333328</v>
      </c>
      <c r="M395">
        <v>1500354000</v>
      </c>
      <c r="N395" s="11">
        <f t="shared" si="32"/>
        <v>42934.208333333328</v>
      </c>
      <c r="O395" t="b">
        <v>0</v>
      </c>
      <c r="P395" t="b">
        <v>0</v>
      </c>
      <c r="Q395" t="s">
        <v>159</v>
      </c>
      <c r="R395" s="5">
        <f>E395/H395</f>
        <v>47.004903563255965</v>
      </c>
      <c r="S395" t="str">
        <f t="shared" si="34"/>
        <v>music</v>
      </c>
      <c r="T395" t="str">
        <f t="shared" si="33"/>
        <v>jazz</v>
      </c>
    </row>
    <row r="396" spans="1:20" ht="19.5" x14ac:dyDescent="0.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9">
        <f t="shared" si="30"/>
        <v>469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 s="11">
        <f t="shared" si="31"/>
        <v>41484.208333333336</v>
      </c>
      <c r="M396">
        <v>1375938000</v>
      </c>
      <c r="N396" s="11">
        <f t="shared" si="32"/>
        <v>41494.208333333336</v>
      </c>
      <c r="O396" t="b">
        <v>0</v>
      </c>
      <c r="P396" t="b">
        <v>1</v>
      </c>
      <c r="Q396" t="s">
        <v>42</v>
      </c>
      <c r="R396" s="5">
        <f>E396/H396</f>
        <v>110.44117647058823</v>
      </c>
      <c r="S396" t="str">
        <f t="shared" si="34"/>
        <v>film &amp; video</v>
      </c>
      <c r="T396" t="str">
        <f t="shared" si="33"/>
        <v>documentary</v>
      </c>
    </row>
    <row r="397" spans="1:20" ht="19.5" x14ac:dyDescent="0.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9">
        <f t="shared" si="30"/>
        <v>130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 s="11">
        <f t="shared" si="31"/>
        <v>40885.25</v>
      </c>
      <c r="M397">
        <v>1323410400</v>
      </c>
      <c r="N397" s="11">
        <f t="shared" si="32"/>
        <v>40886.25</v>
      </c>
      <c r="O397" t="b">
        <v>1</v>
      </c>
      <c r="P397" t="b">
        <v>0</v>
      </c>
      <c r="Q397" t="s">
        <v>33</v>
      </c>
      <c r="R397" s="5">
        <f>E397/H397</f>
        <v>41.990909090909092</v>
      </c>
      <c r="S397" t="str">
        <f t="shared" si="34"/>
        <v>theater</v>
      </c>
      <c r="T397" t="str">
        <f t="shared" si="33"/>
        <v>plays</v>
      </c>
    </row>
    <row r="398" spans="1:20" ht="19.5" x14ac:dyDescent="0.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9">
        <f t="shared" si="30"/>
        <v>167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 s="11">
        <f t="shared" si="31"/>
        <v>43378.208333333328</v>
      </c>
      <c r="M398">
        <v>1539406800</v>
      </c>
      <c r="N398" s="11">
        <f t="shared" si="32"/>
        <v>43386.208333333328</v>
      </c>
      <c r="O398" t="b">
        <v>0</v>
      </c>
      <c r="P398" t="b">
        <v>0</v>
      </c>
      <c r="Q398" t="s">
        <v>53</v>
      </c>
      <c r="R398" s="5">
        <f>E398/H398</f>
        <v>48.012468827930178</v>
      </c>
      <c r="S398" t="str">
        <f t="shared" si="34"/>
        <v>film &amp; video</v>
      </c>
      <c r="T398" t="str">
        <f t="shared" si="33"/>
        <v>drama</v>
      </c>
    </row>
    <row r="399" spans="1:20" ht="19.5" x14ac:dyDescent="0.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9">
        <f t="shared" si="30"/>
        <v>174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 s="11">
        <f t="shared" si="31"/>
        <v>41417.208333333336</v>
      </c>
      <c r="M399">
        <v>1369803600</v>
      </c>
      <c r="N399" s="11">
        <f t="shared" si="32"/>
        <v>41423.208333333336</v>
      </c>
      <c r="O399" t="b">
        <v>0</v>
      </c>
      <c r="P399" t="b">
        <v>0</v>
      </c>
      <c r="Q399" t="s">
        <v>23</v>
      </c>
      <c r="R399" s="5">
        <f>E399/H399</f>
        <v>31.019823788546255</v>
      </c>
      <c r="S399" t="str">
        <f t="shared" si="34"/>
        <v>music</v>
      </c>
      <c r="T399" t="str">
        <f t="shared" si="33"/>
        <v>rock</v>
      </c>
    </row>
    <row r="400" spans="1:20" ht="19.5" x14ac:dyDescent="0.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9">
        <f t="shared" si="30"/>
        <v>718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 s="11">
        <f t="shared" si="31"/>
        <v>43228.208333333328</v>
      </c>
      <c r="M400">
        <v>1525928400</v>
      </c>
      <c r="N400" s="11">
        <f t="shared" si="32"/>
        <v>43230.208333333328</v>
      </c>
      <c r="O400" t="b">
        <v>0</v>
      </c>
      <c r="P400" t="b">
        <v>1</v>
      </c>
      <c r="Q400" t="s">
        <v>71</v>
      </c>
      <c r="R400" s="5">
        <f>E400/H400</f>
        <v>99.203252032520325</v>
      </c>
      <c r="S400" t="str">
        <f t="shared" si="34"/>
        <v>film &amp; video</v>
      </c>
      <c r="T400" t="str">
        <f t="shared" si="33"/>
        <v>animation</v>
      </c>
    </row>
    <row r="401" spans="1:20" ht="19.5" x14ac:dyDescent="0.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9">
        <f t="shared" si="30"/>
        <v>64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 s="11">
        <f t="shared" si="31"/>
        <v>40576.25</v>
      </c>
      <c r="M401">
        <v>1297231200</v>
      </c>
      <c r="N401" s="11">
        <f t="shared" si="32"/>
        <v>40583.25</v>
      </c>
      <c r="O401" t="b">
        <v>0</v>
      </c>
      <c r="P401" t="b">
        <v>0</v>
      </c>
      <c r="Q401" t="s">
        <v>60</v>
      </c>
      <c r="R401" s="5">
        <f>E401/H401</f>
        <v>66.022316684378325</v>
      </c>
      <c r="S401" t="str">
        <f t="shared" si="34"/>
        <v>music</v>
      </c>
      <c r="T401" t="str">
        <f t="shared" si="33"/>
        <v>indie rock</v>
      </c>
    </row>
    <row r="402" spans="1:20" ht="19.5" x14ac:dyDescent="0.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9">
        <f t="shared" si="30"/>
        <v>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 s="11">
        <f t="shared" si="31"/>
        <v>41502.208333333336</v>
      </c>
      <c r="M402">
        <v>1378530000</v>
      </c>
      <c r="N402" s="11">
        <f t="shared" si="32"/>
        <v>41524.208333333336</v>
      </c>
      <c r="O402" t="b">
        <v>0</v>
      </c>
      <c r="P402" t="b">
        <v>1</v>
      </c>
      <c r="Q402" t="s">
        <v>122</v>
      </c>
      <c r="R402" s="5">
        <f>E402/H402</f>
        <v>2</v>
      </c>
      <c r="S402" t="str">
        <f t="shared" si="34"/>
        <v>photography</v>
      </c>
      <c r="T402" t="str">
        <f t="shared" si="33"/>
        <v>photography books</v>
      </c>
    </row>
    <row r="403" spans="1:20" ht="19.5" x14ac:dyDescent="0.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9">
        <f t="shared" si="30"/>
        <v>1530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 s="11">
        <f t="shared" si="31"/>
        <v>43765.208333333328</v>
      </c>
      <c r="M403">
        <v>1572152400</v>
      </c>
      <c r="N403" s="11">
        <f t="shared" si="32"/>
        <v>43765.208333333328</v>
      </c>
      <c r="O403" t="b">
        <v>0</v>
      </c>
      <c r="P403" t="b">
        <v>0</v>
      </c>
      <c r="Q403" t="s">
        <v>33</v>
      </c>
      <c r="R403" s="5">
        <f>E403/H403</f>
        <v>46.060200668896321</v>
      </c>
      <c r="S403" t="str">
        <f t="shared" si="34"/>
        <v>theater</v>
      </c>
      <c r="T403" t="str">
        <f t="shared" si="33"/>
        <v>plays</v>
      </c>
    </row>
    <row r="404" spans="1:20" ht="19.5" x14ac:dyDescent="0.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9">
        <f t="shared" si="30"/>
        <v>40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 s="11">
        <f t="shared" si="31"/>
        <v>40914.25</v>
      </c>
      <c r="M404">
        <v>1329890400</v>
      </c>
      <c r="N404" s="11">
        <f t="shared" si="32"/>
        <v>40961.25</v>
      </c>
      <c r="O404" t="b">
        <v>0</v>
      </c>
      <c r="P404" t="b">
        <v>1</v>
      </c>
      <c r="Q404" t="s">
        <v>100</v>
      </c>
      <c r="R404" s="5">
        <f>E404/H404</f>
        <v>73.650000000000006</v>
      </c>
      <c r="S404" t="str">
        <f t="shared" si="34"/>
        <v>film &amp; video</v>
      </c>
      <c r="T404" t="str">
        <f t="shared" si="33"/>
        <v>shorts</v>
      </c>
    </row>
    <row r="405" spans="1:20" ht="19.5" x14ac:dyDescent="0.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9">
        <f t="shared" si="30"/>
        <v>86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 s="11">
        <f t="shared" si="31"/>
        <v>40310.208333333336</v>
      </c>
      <c r="M405">
        <v>1276750800</v>
      </c>
      <c r="N405" s="11">
        <f t="shared" si="32"/>
        <v>40346.208333333336</v>
      </c>
      <c r="O405" t="b">
        <v>0</v>
      </c>
      <c r="P405" t="b">
        <v>1</v>
      </c>
      <c r="Q405" t="s">
        <v>33</v>
      </c>
      <c r="R405" s="5">
        <f>E405/H405</f>
        <v>55.99336650082919</v>
      </c>
      <c r="S405" t="str">
        <f t="shared" si="34"/>
        <v>theater</v>
      </c>
      <c r="T405" t="str">
        <f t="shared" si="33"/>
        <v>plays</v>
      </c>
    </row>
    <row r="406" spans="1:20" ht="19.5" x14ac:dyDescent="0.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9">
        <f t="shared" si="30"/>
        <v>316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 s="11">
        <f t="shared" si="31"/>
        <v>43053.25</v>
      </c>
      <c r="M406">
        <v>1510898400</v>
      </c>
      <c r="N406" s="11">
        <f t="shared" si="32"/>
        <v>43056.25</v>
      </c>
      <c r="O406" t="b">
        <v>0</v>
      </c>
      <c r="P406" t="b">
        <v>0</v>
      </c>
      <c r="Q406" t="s">
        <v>33</v>
      </c>
      <c r="R406" s="5">
        <f>E406/H406</f>
        <v>68.985695127402778</v>
      </c>
      <c r="S406" t="str">
        <f t="shared" si="34"/>
        <v>theater</v>
      </c>
      <c r="T406" t="str">
        <f t="shared" si="33"/>
        <v>plays</v>
      </c>
    </row>
    <row r="407" spans="1:20" ht="19.5" x14ac:dyDescent="0.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9">
        <f t="shared" si="30"/>
        <v>90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 s="11">
        <f t="shared" si="31"/>
        <v>43255.208333333328</v>
      </c>
      <c r="M407">
        <v>1532408400</v>
      </c>
      <c r="N407" s="11">
        <f t="shared" si="32"/>
        <v>43305.208333333328</v>
      </c>
      <c r="O407" t="b">
        <v>0</v>
      </c>
      <c r="P407" t="b">
        <v>0</v>
      </c>
      <c r="Q407" t="s">
        <v>33</v>
      </c>
      <c r="R407" s="5">
        <f>E407/H407</f>
        <v>60.981609195402299</v>
      </c>
      <c r="S407" t="str">
        <f t="shared" si="34"/>
        <v>theater</v>
      </c>
      <c r="T407" t="str">
        <f t="shared" si="33"/>
        <v>plays</v>
      </c>
    </row>
    <row r="408" spans="1:20" ht="19.5" x14ac:dyDescent="0.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9">
        <f t="shared" si="30"/>
        <v>182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 s="11">
        <f t="shared" si="31"/>
        <v>41304.25</v>
      </c>
      <c r="M408">
        <v>1360562400</v>
      </c>
      <c r="N408" s="11">
        <f t="shared" si="32"/>
        <v>41316.25</v>
      </c>
      <c r="O408" t="b">
        <v>1</v>
      </c>
      <c r="P408" t="b">
        <v>0</v>
      </c>
      <c r="Q408" t="s">
        <v>42</v>
      </c>
      <c r="R408" s="5">
        <f>E408/H408</f>
        <v>110.98139534883721</v>
      </c>
      <c r="S408" t="str">
        <f t="shared" si="34"/>
        <v>film &amp; video</v>
      </c>
      <c r="T408" t="str">
        <f t="shared" si="33"/>
        <v>documentary</v>
      </c>
    </row>
    <row r="409" spans="1:20" ht="19.5" x14ac:dyDescent="0.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9">
        <f t="shared" si="30"/>
        <v>356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 s="11">
        <f t="shared" si="31"/>
        <v>43751.208333333328</v>
      </c>
      <c r="M409">
        <v>1571547600</v>
      </c>
      <c r="N409" s="11">
        <f t="shared" si="32"/>
        <v>43758.208333333328</v>
      </c>
      <c r="O409" t="b">
        <v>0</v>
      </c>
      <c r="P409" t="b">
        <v>0</v>
      </c>
      <c r="Q409" t="s">
        <v>33</v>
      </c>
      <c r="R409" s="5">
        <f>E409/H409</f>
        <v>25</v>
      </c>
      <c r="S409" t="str">
        <f t="shared" si="34"/>
        <v>theater</v>
      </c>
      <c r="T409" t="str">
        <f t="shared" si="33"/>
        <v>plays</v>
      </c>
    </row>
    <row r="410" spans="1:20" ht="19.5" x14ac:dyDescent="0.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9">
        <f t="shared" si="30"/>
        <v>132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 s="11">
        <f t="shared" si="31"/>
        <v>42541.208333333328</v>
      </c>
      <c r="M410">
        <v>1468126800</v>
      </c>
      <c r="N410" s="11">
        <f t="shared" si="32"/>
        <v>42561.208333333328</v>
      </c>
      <c r="O410" t="b">
        <v>0</v>
      </c>
      <c r="P410" t="b">
        <v>0</v>
      </c>
      <c r="Q410" t="s">
        <v>42</v>
      </c>
      <c r="R410" s="5">
        <f>E410/H410</f>
        <v>78.759740259740255</v>
      </c>
      <c r="S410" t="str">
        <f t="shared" si="34"/>
        <v>film &amp; video</v>
      </c>
      <c r="T410" t="str">
        <f t="shared" si="33"/>
        <v>documentary</v>
      </c>
    </row>
    <row r="411" spans="1:20" ht="19.5" x14ac:dyDescent="0.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9">
        <f t="shared" si="30"/>
        <v>46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 s="11">
        <f t="shared" si="31"/>
        <v>42843.208333333328</v>
      </c>
      <c r="M411">
        <v>1492837200</v>
      </c>
      <c r="N411" s="11">
        <f t="shared" si="32"/>
        <v>42847.208333333328</v>
      </c>
      <c r="O411" t="b">
        <v>0</v>
      </c>
      <c r="P411" t="b">
        <v>0</v>
      </c>
      <c r="Q411" t="s">
        <v>23</v>
      </c>
      <c r="R411" s="5">
        <f>E411/H411</f>
        <v>87.960784313725483</v>
      </c>
      <c r="S411" t="str">
        <f t="shared" si="34"/>
        <v>music</v>
      </c>
      <c r="T411" t="str">
        <f t="shared" si="33"/>
        <v>rock</v>
      </c>
    </row>
    <row r="412" spans="1:20" ht="19.5" x14ac:dyDescent="0.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9">
        <f t="shared" si="30"/>
        <v>36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 s="11">
        <f t="shared" si="31"/>
        <v>42122.208333333328</v>
      </c>
      <c r="M412">
        <v>1430197200</v>
      </c>
      <c r="N412" s="11">
        <f t="shared" si="32"/>
        <v>42122.208333333328</v>
      </c>
      <c r="O412" t="b">
        <v>0</v>
      </c>
      <c r="P412" t="b">
        <v>0</v>
      </c>
      <c r="Q412" t="s">
        <v>292</v>
      </c>
      <c r="R412" s="5">
        <f>E412/H412</f>
        <v>49.987398739873989</v>
      </c>
      <c r="S412" t="str">
        <f t="shared" si="34"/>
        <v>games</v>
      </c>
      <c r="T412" t="str">
        <f t="shared" si="33"/>
        <v>mobile games</v>
      </c>
    </row>
    <row r="413" spans="1:20" ht="19.5" x14ac:dyDescent="0.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9">
        <f t="shared" si="30"/>
        <v>105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 s="11">
        <f t="shared" si="31"/>
        <v>42884.208333333328</v>
      </c>
      <c r="M413">
        <v>1496206800</v>
      </c>
      <c r="N413" s="11">
        <f t="shared" si="32"/>
        <v>42886.208333333328</v>
      </c>
      <c r="O413" t="b">
        <v>0</v>
      </c>
      <c r="P413" t="b">
        <v>0</v>
      </c>
      <c r="Q413" t="s">
        <v>33</v>
      </c>
      <c r="R413" s="5">
        <f>E413/H413</f>
        <v>99.524390243902445</v>
      </c>
      <c r="S413" t="str">
        <f t="shared" si="34"/>
        <v>theater</v>
      </c>
      <c r="T413" t="str">
        <f t="shared" si="33"/>
        <v>plays</v>
      </c>
    </row>
    <row r="414" spans="1:20" ht="19.5" x14ac:dyDescent="0.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9">
        <f t="shared" si="30"/>
        <v>669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 s="11">
        <f t="shared" si="31"/>
        <v>41642.25</v>
      </c>
      <c r="M414">
        <v>1389592800</v>
      </c>
      <c r="N414" s="11">
        <f t="shared" si="32"/>
        <v>41652.25</v>
      </c>
      <c r="O414" t="b">
        <v>0</v>
      </c>
      <c r="P414" t="b">
        <v>0</v>
      </c>
      <c r="Q414" t="s">
        <v>119</v>
      </c>
      <c r="R414" s="5">
        <f>E414/H414</f>
        <v>104.82089552238806</v>
      </c>
      <c r="S414" t="str">
        <f t="shared" si="34"/>
        <v>publishing</v>
      </c>
      <c r="T414" t="str">
        <f t="shared" si="33"/>
        <v>fiction</v>
      </c>
    </row>
    <row r="415" spans="1:20" ht="19.5" x14ac:dyDescent="0.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9">
        <f t="shared" si="30"/>
        <v>62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 s="11">
        <f t="shared" si="31"/>
        <v>43431.25</v>
      </c>
      <c r="M415">
        <v>1545631200</v>
      </c>
      <c r="N415" s="11">
        <f t="shared" si="32"/>
        <v>43458.25</v>
      </c>
      <c r="O415" t="b">
        <v>0</v>
      </c>
      <c r="P415" t="b">
        <v>0</v>
      </c>
      <c r="Q415" t="s">
        <v>71</v>
      </c>
      <c r="R415" s="5">
        <f>E415/H415</f>
        <v>108.01469237832875</v>
      </c>
      <c r="S415" t="str">
        <f t="shared" si="34"/>
        <v>film &amp; video</v>
      </c>
      <c r="T415" t="str">
        <f t="shared" si="33"/>
        <v>animation</v>
      </c>
    </row>
    <row r="416" spans="1:20" ht="19.5" x14ac:dyDescent="0.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9">
        <f t="shared" si="30"/>
        <v>85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 s="11">
        <f t="shared" si="31"/>
        <v>40288.208333333336</v>
      </c>
      <c r="M416">
        <v>1272430800</v>
      </c>
      <c r="N416" s="11">
        <f t="shared" si="32"/>
        <v>40296.208333333336</v>
      </c>
      <c r="O416" t="b">
        <v>0</v>
      </c>
      <c r="P416" t="b">
        <v>1</v>
      </c>
      <c r="Q416" t="s">
        <v>17</v>
      </c>
      <c r="R416" s="5">
        <f>E416/H416</f>
        <v>28.998544660724033</v>
      </c>
      <c r="S416" t="str">
        <f t="shared" si="34"/>
        <v>food</v>
      </c>
      <c r="T416" t="str">
        <f t="shared" si="33"/>
        <v>food trucks</v>
      </c>
    </row>
    <row r="417" spans="1:20" ht="19.5" x14ac:dyDescent="0.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9">
        <f t="shared" si="30"/>
        <v>11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 s="11">
        <f t="shared" si="31"/>
        <v>40921.25</v>
      </c>
      <c r="M417">
        <v>1327903200</v>
      </c>
      <c r="N417" s="11">
        <f t="shared" si="32"/>
        <v>40938.25</v>
      </c>
      <c r="O417" t="b">
        <v>0</v>
      </c>
      <c r="P417" t="b">
        <v>0</v>
      </c>
      <c r="Q417" t="s">
        <v>33</v>
      </c>
      <c r="R417" s="5">
        <f>E417/H417</f>
        <v>30.028708133971293</v>
      </c>
      <c r="S417" t="str">
        <f t="shared" si="34"/>
        <v>theater</v>
      </c>
      <c r="T417" t="str">
        <f t="shared" si="33"/>
        <v>plays</v>
      </c>
    </row>
    <row r="418" spans="1:20" ht="19.5" x14ac:dyDescent="0.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9">
        <f t="shared" si="30"/>
        <v>44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 s="11">
        <f t="shared" si="31"/>
        <v>40560.25</v>
      </c>
      <c r="M418">
        <v>1296021600</v>
      </c>
      <c r="N418" s="11">
        <f t="shared" si="32"/>
        <v>40569.25</v>
      </c>
      <c r="O418" t="b">
        <v>0</v>
      </c>
      <c r="P418" t="b">
        <v>1</v>
      </c>
      <c r="Q418" t="s">
        <v>42</v>
      </c>
      <c r="R418" s="5">
        <f>E418/H418</f>
        <v>41.005559416261292</v>
      </c>
      <c r="S418" t="str">
        <f t="shared" si="34"/>
        <v>film &amp; video</v>
      </c>
      <c r="T418" t="str">
        <f t="shared" si="33"/>
        <v>documentary</v>
      </c>
    </row>
    <row r="419" spans="1:20" ht="19.5" x14ac:dyDescent="0.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9">
        <f t="shared" si="30"/>
        <v>55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 s="11">
        <f t="shared" si="31"/>
        <v>43407.208333333328</v>
      </c>
      <c r="M419">
        <v>1543298400</v>
      </c>
      <c r="N419" s="11">
        <f t="shared" si="32"/>
        <v>43431.25</v>
      </c>
      <c r="O419" t="b">
        <v>0</v>
      </c>
      <c r="P419" t="b">
        <v>0</v>
      </c>
      <c r="Q419" t="s">
        <v>33</v>
      </c>
      <c r="R419" s="5">
        <f>E419/H419</f>
        <v>62.866666666666667</v>
      </c>
      <c r="S419" t="str">
        <f t="shared" si="34"/>
        <v>theater</v>
      </c>
      <c r="T419" t="str">
        <f t="shared" si="33"/>
        <v>plays</v>
      </c>
    </row>
    <row r="420" spans="1:20" ht="19.5" x14ac:dyDescent="0.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9">
        <f t="shared" si="30"/>
        <v>57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 s="11">
        <f t="shared" si="31"/>
        <v>41035.208333333336</v>
      </c>
      <c r="M420">
        <v>1336366800</v>
      </c>
      <c r="N420" s="11">
        <f t="shared" si="32"/>
        <v>41036.208333333336</v>
      </c>
      <c r="O420" t="b">
        <v>0</v>
      </c>
      <c r="P420" t="b">
        <v>0</v>
      </c>
      <c r="Q420" t="s">
        <v>42</v>
      </c>
      <c r="R420" s="5">
        <f>E420/H420</f>
        <v>47.005002501250623</v>
      </c>
      <c r="S420" t="str">
        <f t="shared" si="34"/>
        <v>film &amp; video</v>
      </c>
      <c r="T420" t="str">
        <f t="shared" si="33"/>
        <v>documentary</v>
      </c>
    </row>
    <row r="421" spans="1:20" ht="19.5" x14ac:dyDescent="0.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9">
        <f t="shared" si="30"/>
        <v>123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 s="11">
        <f t="shared" si="31"/>
        <v>40899.25</v>
      </c>
      <c r="M421">
        <v>1325052000</v>
      </c>
      <c r="N421" s="11">
        <f t="shared" si="32"/>
        <v>40905.25</v>
      </c>
      <c r="O421" t="b">
        <v>0</v>
      </c>
      <c r="P421" t="b">
        <v>0</v>
      </c>
      <c r="Q421" t="s">
        <v>28</v>
      </c>
      <c r="R421" s="5">
        <f>E421/H421</f>
        <v>26.997693638285604</v>
      </c>
      <c r="S421" t="str">
        <f t="shared" si="34"/>
        <v>technology</v>
      </c>
      <c r="T421" t="str">
        <f t="shared" si="33"/>
        <v>web</v>
      </c>
    </row>
    <row r="422" spans="1:20" ht="19.5" x14ac:dyDescent="0.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9">
        <f t="shared" si="30"/>
        <v>128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 s="11">
        <f t="shared" si="31"/>
        <v>42911.208333333328</v>
      </c>
      <c r="M422">
        <v>1499576400</v>
      </c>
      <c r="N422" s="11">
        <f t="shared" si="32"/>
        <v>42925.208333333328</v>
      </c>
      <c r="O422" t="b">
        <v>0</v>
      </c>
      <c r="P422" t="b">
        <v>0</v>
      </c>
      <c r="Q422" t="s">
        <v>33</v>
      </c>
      <c r="R422" s="5">
        <f>E422/H422</f>
        <v>68.329787234042556</v>
      </c>
      <c r="S422" t="str">
        <f t="shared" si="34"/>
        <v>theater</v>
      </c>
      <c r="T422" t="str">
        <f t="shared" si="33"/>
        <v>plays</v>
      </c>
    </row>
    <row r="423" spans="1:20" ht="19.5" x14ac:dyDescent="0.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9">
        <f t="shared" si="30"/>
        <v>64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 s="11">
        <f t="shared" si="31"/>
        <v>42915.208333333328</v>
      </c>
      <c r="M423">
        <v>1501304400</v>
      </c>
      <c r="N423" s="11">
        <f t="shared" si="32"/>
        <v>42945.208333333328</v>
      </c>
      <c r="O423" t="b">
        <v>0</v>
      </c>
      <c r="P423" t="b">
        <v>1</v>
      </c>
      <c r="Q423" t="s">
        <v>65</v>
      </c>
      <c r="R423" s="5">
        <f>E423/H423</f>
        <v>50.974576271186443</v>
      </c>
      <c r="S423" t="str">
        <f t="shared" si="34"/>
        <v>technology</v>
      </c>
      <c r="T423" t="str">
        <f t="shared" si="33"/>
        <v>wearables</v>
      </c>
    </row>
    <row r="424" spans="1:20" ht="19.5" x14ac:dyDescent="0.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9">
        <f t="shared" si="30"/>
        <v>127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 s="11">
        <f t="shared" si="31"/>
        <v>40285.208333333336</v>
      </c>
      <c r="M424">
        <v>1273208400</v>
      </c>
      <c r="N424" s="11">
        <f t="shared" si="32"/>
        <v>40305.208333333336</v>
      </c>
      <c r="O424" t="b">
        <v>0</v>
      </c>
      <c r="P424" t="b">
        <v>1</v>
      </c>
      <c r="Q424" t="s">
        <v>33</v>
      </c>
      <c r="R424" s="5">
        <f>E424/H424</f>
        <v>54.024390243902438</v>
      </c>
      <c r="S424" t="str">
        <f t="shared" si="34"/>
        <v>theater</v>
      </c>
      <c r="T424" t="str">
        <f t="shared" si="33"/>
        <v>plays</v>
      </c>
    </row>
    <row r="425" spans="1:20" ht="19.5" x14ac:dyDescent="0.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9">
        <f t="shared" si="30"/>
        <v>11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 s="11">
        <f t="shared" si="31"/>
        <v>40808.208333333336</v>
      </c>
      <c r="M425">
        <v>1316840400</v>
      </c>
      <c r="N425" s="11">
        <f t="shared" si="32"/>
        <v>40810.208333333336</v>
      </c>
      <c r="O425" t="b">
        <v>0</v>
      </c>
      <c r="P425" t="b">
        <v>1</v>
      </c>
      <c r="Q425" t="s">
        <v>17</v>
      </c>
      <c r="R425" s="5">
        <f>E425/H425</f>
        <v>97.055555555555557</v>
      </c>
      <c r="S425" t="str">
        <f t="shared" si="34"/>
        <v>food</v>
      </c>
      <c r="T425" t="str">
        <f t="shared" si="33"/>
        <v>food trucks</v>
      </c>
    </row>
    <row r="426" spans="1:20" ht="19.5" x14ac:dyDescent="0.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9">
        <f t="shared" si="30"/>
        <v>40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 s="11">
        <f t="shared" si="31"/>
        <v>43208.208333333328</v>
      </c>
      <c r="M426">
        <v>1524546000</v>
      </c>
      <c r="N426" s="11">
        <f t="shared" si="32"/>
        <v>43214.208333333328</v>
      </c>
      <c r="O426" t="b">
        <v>0</v>
      </c>
      <c r="P426" t="b">
        <v>0</v>
      </c>
      <c r="Q426" t="s">
        <v>60</v>
      </c>
      <c r="R426" s="5">
        <f>E426/H426</f>
        <v>24.867469879518072</v>
      </c>
      <c r="S426" t="str">
        <f t="shared" si="34"/>
        <v>music</v>
      </c>
      <c r="T426" t="str">
        <f t="shared" si="33"/>
        <v>indie rock</v>
      </c>
    </row>
    <row r="427" spans="1:20" ht="19.5" x14ac:dyDescent="0.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9">
        <f t="shared" si="30"/>
        <v>288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 s="11">
        <f t="shared" si="31"/>
        <v>42213.208333333328</v>
      </c>
      <c r="M427">
        <v>1438578000</v>
      </c>
      <c r="N427" s="11">
        <f t="shared" si="32"/>
        <v>42219.208333333328</v>
      </c>
      <c r="O427" t="b">
        <v>0</v>
      </c>
      <c r="P427" t="b">
        <v>0</v>
      </c>
      <c r="Q427" t="s">
        <v>122</v>
      </c>
      <c r="R427" s="5">
        <f>E427/H427</f>
        <v>84.423913043478265</v>
      </c>
      <c r="S427" t="str">
        <f t="shared" si="34"/>
        <v>photography</v>
      </c>
      <c r="T427" t="str">
        <f t="shared" si="33"/>
        <v>photography books</v>
      </c>
    </row>
    <row r="428" spans="1:20" ht="19.5" x14ac:dyDescent="0.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9">
        <f t="shared" si="30"/>
        <v>573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 s="11">
        <f t="shared" si="31"/>
        <v>41332.25</v>
      </c>
      <c r="M428">
        <v>1362549600</v>
      </c>
      <c r="N428" s="11">
        <f t="shared" si="32"/>
        <v>41339.25</v>
      </c>
      <c r="O428" t="b">
        <v>0</v>
      </c>
      <c r="P428" t="b">
        <v>0</v>
      </c>
      <c r="Q428" t="s">
        <v>33</v>
      </c>
      <c r="R428" s="5">
        <f>E428/H428</f>
        <v>47.091324200913242</v>
      </c>
      <c r="S428" t="str">
        <f t="shared" si="34"/>
        <v>theater</v>
      </c>
      <c r="T428" t="str">
        <f t="shared" si="33"/>
        <v>plays</v>
      </c>
    </row>
    <row r="429" spans="1:20" ht="19.5" x14ac:dyDescent="0.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9">
        <f t="shared" si="30"/>
        <v>113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 s="11">
        <f t="shared" si="31"/>
        <v>41895.208333333336</v>
      </c>
      <c r="M429">
        <v>1413349200</v>
      </c>
      <c r="N429" s="11">
        <f t="shared" si="32"/>
        <v>41927.208333333336</v>
      </c>
      <c r="O429" t="b">
        <v>0</v>
      </c>
      <c r="P429" t="b">
        <v>1</v>
      </c>
      <c r="Q429" t="s">
        <v>33</v>
      </c>
      <c r="R429" s="5">
        <f>E429/H429</f>
        <v>77.996041171813147</v>
      </c>
      <c r="S429" t="str">
        <f t="shared" si="34"/>
        <v>theater</v>
      </c>
      <c r="T429" t="str">
        <f t="shared" si="33"/>
        <v>plays</v>
      </c>
    </row>
    <row r="430" spans="1:20" ht="19.5" x14ac:dyDescent="0.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9">
        <f t="shared" si="30"/>
        <v>46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 s="11">
        <f t="shared" si="31"/>
        <v>40585.25</v>
      </c>
      <c r="M430">
        <v>1298008800</v>
      </c>
      <c r="N430" s="11">
        <f t="shared" si="32"/>
        <v>40592.25</v>
      </c>
      <c r="O430" t="b">
        <v>0</v>
      </c>
      <c r="P430" t="b">
        <v>0</v>
      </c>
      <c r="Q430" t="s">
        <v>71</v>
      </c>
      <c r="R430" s="5">
        <f>E430/H430</f>
        <v>62.967871485943775</v>
      </c>
      <c r="S430" t="str">
        <f t="shared" si="34"/>
        <v>film &amp; video</v>
      </c>
      <c r="T430" t="str">
        <f t="shared" si="33"/>
        <v>animation</v>
      </c>
    </row>
    <row r="431" spans="1:20" ht="19.5" x14ac:dyDescent="0.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9">
        <f t="shared" si="30"/>
        <v>91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 s="11">
        <f t="shared" si="31"/>
        <v>41680.25</v>
      </c>
      <c r="M431">
        <v>1394427600</v>
      </c>
      <c r="N431" s="11">
        <f t="shared" si="32"/>
        <v>41708.208333333336</v>
      </c>
      <c r="O431" t="b">
        <v>0</v>
      </c>
      <c r="P431" t="b">
        <v>1</v>
      </c>
      <c r="Q431" t="s">
        <v>122</v>
      </c>
      <c r="R431" s="5">
        <f>E431/H431</f>
        <v>81.006080449017773</v>
      </c>
      <c r="S431" t="str">
        <f t="shared" si="34"/>
        <v>photography</v>
      </c>
      <c r="T431" t="str">
        <f t="shared" si="33"/>
        <v>photography books</v>
      </c>
    </row>
    <row r="432" spans="1:20" ht="19.5" x14ac:dyDescent="0.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9">
        <f t="shared" si="30"/>
        <v>68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 s="11">
        <f t="shared" si="31"/>
        <v>43737.208333333328</v>
      </c>
      <c r="M432">
        <v>1572670800</v>
      </c>
      <c r="N432" s="11">
        <f t="shared" si="32"/>
        <v>43771.208333333328</v>
      </c>
      <c r="O432" t="b">
        <v>0</v>
      </c>
      <c r="P432" t="b">
        <v>0</v>
      </c>
      <c r="Q432" t="s">
        <v>33</v>
      </c>
      <c r="R432" s="5">
        <f>E432/H432</f>
        <v>65.321428571428569</v>
      </c>
      <c r="S432" t="str">
        <f t="shared" si="34"/>
        <v>theater</v>
      </c>
      <c r="T432" t="str">
        <f t="shared" si="33"/>
        <v>plays</v>
      </c>
    </row>
    <row r="433" spans="1:20" ht="19.5" x14ac:dyDescent="0.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9">
        <f t="shared" si="30"/>
        <v>192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 s="11">
        <f t="shared" si="31"/>
        <v>43273.208333333328</v>
      </c>
      <c r="M433">
        <v>1531112400</v>
      </c>
      <c r="N433" s="11">
        <f t="shared" si="32"/>
        <v>43290.208333333328</v>
      </c>
      <c r="O433" t="b">
        <v>1</v>
      </c>
      <c r="P433" t="b">
        <v>0</v>
      </c>
      <c r="Q433" t="s">
        <v>33</v>
      </c>
      <c r="R433" s="5">
        <f>E433/H433</f>
        <v>104.43617021276596</v>
      </c>
      <c r="S433" t="str">
        <f t="shared" si="34"/>
        <v>theater</v>
      </c>
      <c r="T433" t="str">
        <f t="shared" si="33"/>
        <v>plays</v>
      </c>
    </row>
    <row r="434" spans="1:20" ht="19.5" x14ac:dyDescent="0.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9">
        <f t="shared" si="30"/>
        <v>83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 s="11">
        <f t="shared" si="31"/>
        <v>41761.208333333336</v>
      </c>
      <c r="M434">
        <v>1400734800</v>
      </c>
      <c r="N434" s="11">
        <f t="shared" si="32"/>
        <v>41781.208333333336</v>
      </c>
      <c r="O434" t="b">
        <v>0</v>
      </c>
      <c r="P434" t="b">
        <v>0</v>
      </c>
      <c r="Q434" t="s">
        <v>33</v>
      </c>
      <c r="R434" s="5">
        <f>E434/H434</f>
        <v>69.989010989010993</v>
      </c>
      <c r="S434" t="str">
        <f t="shared" si="34"/>
        <v>theater</v>
      </c>
      <c r="T434" t="str">
        <f t="shared" si="33"/>
        <v>plays</v>
      </c>
    </row>
    <row r="435" spans="1:20" ht="19.5" x14ac:dyDescent="0.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9">
        <f t="shared" si="30"/>
        <v>54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 s="11">
        <f t="shared" si="31"/>
        <v>41603.25</v>
      </c>
      <c r="M435">
        <v>1386741600</v>
      </c>
      <c r="N435" s="11">
        <f t="shared" si="32"/>
        <v>41619.25</v>
      </c>
      <c r="O435" t="b">
        <v>0</v>
      </c>
      <c r="P435" t="b">
        <v>1</v>
      </c>
      <c r="Q435" t="s">
        <v>42</v>
      </c>
      <c r="R435" s="5">
        <f>E435/H435</f>
        <v>83.023989898989896</v>
      </c>
      <c r="S435" t="str">
        <f t="shared" si="34"/>
        <v>film &amp; video</v>
      </c>
      <c r="T435" t="str">
        <f t="shared" si="33"/>
        <v>documentary</v>
      </c>
    </row>
    <row r="436" spans="1:20" ht="19.5" x14ac:dyDescent="0.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9">
        <f t="shared" si="30"/>
        <v>17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 s="11">
        <f t="shared" si="31"/>
        <v>42705.25</v>
      </c>
      <c r="M436">
        <v>1481781600</v>
      </c>
      <c r="N436" s="11">
        <f t="shared" si="32"/>
        <v>42719.25</v>
      </c>
      <c r="O436" t="b">
        <v>1</v>
      </c>
      <c r="P436" t="b">
        <v>0</v>
      </c>
      <c r="Q436" t="s">
        <v>33</v>
      </c>
      <c r="R436" s="5">
        <f>E436/H436</f>
        <v>90.3</v>
      </c>
      <c r="S436" t="str">
        <f t="shared" si="34"/>
        <v>theater</v>
      </c>
      <c r="T436" t="str">
        <f t="shared" si="33"/>
        <v>plays</v>
      </c>
    </row>
    <row r="437" spans="1:20" ht="19.5" x14ac:dyDescent="0.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9">
        <f t="shared" si="30"/>
        <v>117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 s="11">
        <f t="shared" si="31"/>
        <v>41988.25</v>
      </c>
      <c r="M437">
        <v>1419660000</v>
      </c>
      <c r="N437" s="11">
        <f t="shared" si="32"/>
        <v>42000.25</v>
      </c>
      <c r="O437" t="b">
        <v>0</v>
      </c>
      <c r="P437" t="b">
        <v>1</v>
      </c>
      <c r="Q437" t="s">
        <v>33</v>
      </c>
      <c r="R437" s="5">
        <f>E437/H437</f>
        <v>103.98131932282546</v>
      </c>
      <c r="S437" t="str">
        <f t="shared" si="34"/>
        <v>theater</v>
      </c>
      <c r="T437" t="str">
        <f t="shared" si="33"/>
        <v>plays</v>
      </c>
    </row>
    <row r="438" spans="1:20" ht="19.5" x14ac:dyDescent="0.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9">
        <f t="shared" si="30"/>
        <v>1052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 s="11">
        <f t="shared" si="31"/>
        <v>43575.208333333328</v>
      </c>
      <c r="M438">
        <v>1555822800</v>
      </c>
      <c r="N438" s="11">
        <f t="shared" si="32"/>
        <v>43576.208333333328</v>
      </c>
      <c r="O438" t="b">
        <v>0</v>
      </c>
      <c r="P438" t="b">
        <v>0</v>
      </c>
      <c r="Q438" t="s">
        <v>159</v>
      </c>
      <c r="R438" s="5">
        <f>E438/H438</f>
        <v>54.931726907630519</v>
      </c>
      <c r="S438" t="str">
        <f t="shared" si="34"/>
        <v>music</v>
      </c>
      <c r="T438" t="str">
        <f t="shared" si="33"/>
        <v>jazz</v>
      </c>
    </row>
    <row r="439" spans="1:20" ht="19.5" x14ac:dyDescent="0.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9">
        <f t="shared" si="30"/>
        <v>123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 s="11">
        <f t="shared" si="31"/>
        <v>42260.208333333328</v>
      </c>
      <c r="M439">
        <v>1442379600</v>
      </c>
      <c r="N439" s="11">
        <f t="shared" si="32"/>
        <v>42263.208333333328</v>
      </c>
      <c r="O439" t="b">
        <v>0</v>
      </c>
      <c r="P439" t="b">
        <v>1</v>
      </c>
      <c r="Q439" t="s">
        <v>71</v>
      </c>
      <c r="R439" s="5">
        <f>E439/H439</f>
        <v>51.921875</v>
      </c>
      <c r="S439" t="str">
        <f t="shared" si="34"/>
        <v>film &amp; video</v>
      </c>
      <c r="T439" t="str">
        <f t="shared" si="33"/>
        <v>animation</v>
      </c>
    </row>
    <row r="440" spans="1:20" ht="19.5" x14ac:dyDescent="0.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9">
        <f t="shared" si="30"/>
        <v>179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 s="11">
        <f t="shared" si="31"/>
        <v>41337.25</v>
      </c>
      <c r="M440">
        <v>1364965200</v>
      </c>
      <c r="N440" s="11">
        <f t="shared" si="32"/>
        <v>41367.208333333336</v>
      </c>
      <c r="O440" t="b">
        <v>0</v>
      </c>
      <c r="P440" t="b">
        <v>0</v>
      </c>
      <c r="Q440" t="s">
        <v>33</v>
      </c>
      <c r="R440" s="5">
        <f>E440/H440</f>
        <v>60.02834008097166</v>
      </c>
      <c r="S440" t="str">
        <f t="shared" si="34"/>
        <v>theater</v>
      </c>
      <c r="T440" t="str">
        <f t="shared" si="33"/>
        <v>plays</v>
      </c>
    </row>
    <row r="441" spans="1:20" ht="19.5" x14ac:dyDescent="0.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9">
        <f t="shared" si="30"/>
        <v>355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 s="11">
        <f t="shared" si="31"/>
        <v>42680.208333333328</v>
      </c>
      <c r="M441">
        <v>1479016800</v>
      </c>
      <c r="N441" s="11">
        <f t="shared" si="32"/>
        <v>42687.25</v>
      </c>
      <c r="O441" t="b">
        <v>0</v>
      </c>
      <c r="P441" t="b">
        <v>0</v>
      </c>
      <c r="Q441" t="s">
        <v>474</v>
      </c>
      <c r="R441" s="5">
        <f>E441/H441</f>
        <v>44.003488879197555</v>
      </c>
      <c r="S441" t="str">
        <f t="shared" si="34"/>
        <v>film &amp; video</v>
      </c>
      <c r="T441" t="str">
        <f t="shared" si="33"/>
        <v>science fiction</v>
      </c>
    </row>
    <row r="442" spans="1:20" ht="19.5" x14ac:dyDescent="0.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9">
        <f t="shared" si="30"/>
        <v>162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 s="11">
        <f t="shared" si="31"/>
        <v>42916.208333333328</v>
      </c>
      <c r="M442">
        <v>1499662800</v>
      </c>
      <c r="N442" s="11">
        <f t="shared" si="32"/>
        <v>42926.208333333328</v>
      </c>
      <c r="O442" t="b">
        <v>0</v>
      </c>
      <c r="P442" t="b">
        <v>0</v>
      </c>
      <c r="Q442" t="s">
        <v>269</v>
      </c>
      <c r="R442" s="5">
        <f>E442/H442</f>
        <v>53.003513254551258</v>
      </c>
      <c r="S442" t="str">
        <f t="shared" si="34"/>
        <v>film &amp; video</v>
      </c>
      <c r="T442" t="str">
        <f t="shared" si="33"/>
        <v>television</v>
      </c>
    </row>
    <row r="443" spans="1:20" ht="19.5" x14ac:dyDescent="0.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9">
        <f t="shared" si="30"/>
        <v>25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 s="11">
        <f t="shared" si="31"/>
        <v>41025.208333333336</v>
      </c>
      <c r="M443">
        <v>1337835600</v>
      </c>
      <c r="N443" s="11">
        <f t="shared" si="32"/>
        <v>41053.208333333336</v>
      </c>
      <c r="O443" t="b">
        <v>0</v>
      </c>
      <c r="P443" t="b">
        <v>0</v>
      </c>
      <c r="Q443" t="s">
        <v>65</v>
      </c>
      <c r="R443" s="5">
        <f>E443/H443</f>
        <v>54.5</v>
      </c>
      <c r="S443" t="str">
        <f t="shared" si="34"/>
        <v>technology</v>
      </c>
      <c r="T443" t="str">
        <f t="shared" si="33"/>
        <v>wearables</v>
      </c>
    </row>
    <row r="444" spans="1:20" ht="19.5" x14ac:dyDescent="0.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9">
        <f t="shared" si="30"/>
        <v>199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 s="11">
        <f t="shared" si="31"/>
        <v>42980.208333333328</v>
      </c>
      <c r="M444">
        <v>1505710800</v>
      </c>
      <c r="N444" s="11">
        <f t="shared" si="32"/>
        <v>42996.208333333328</v>
      </c>
      <c r="O444" t="b">
        <v>0</v>
      </c>
      <c r="P444" t="b">
        <v>0</v>
      </c>
      <c r="Q444" t="s">
        <v>33</v>
      </c>
      <c r="R444" s="5">
        <f>E444/H444</f>
        <v>75.04195804195804</v>
      </c>
      <c r="S444" t="str">
        <f t="shared" si="34"/>
        <v>theater</v>
      </c>
      <c r="T444" t="str">
        <f t="shared" si="33"/>
        <v>plays</v>
      </c>
    </row>
    <row r="445" spans="1:20" ht="19.5" x14ac:dyDescent="0.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9">
        <f t="shared" si="30"/>
        <v>35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 s="11">
        <f t="shared" si="31"/>
        <v>40451.208333333336</v>
      </c>
      <c r="M445">
        <v>1287464400</v>
      </c>
      <c r="N445" s="11">
        <f t="shared" si="32"/>
        <v>40470.208333333336</v>
      </c>
      <c r="O445" t="b">
        <v>0</v>
      </c>
      <c r="P445" t="b">
        <v>0</v>
      </c>
      <c r="Q445" t="s">
        <v>33</v>
      </c>
      <c r="R445" s="5">
        <f>E445/H445</f>
        <v>35.911111111111111</v>
      </c>
      <c r="S445" t="str">
        <f t="shared" si="34"/>
        <v>theater</v>
      </c>
      <c r="T445" t="str">
        <f t="shared" si="33"/>
        <v>plays</v>
      </c>
    </row>
    <row r="446" spans="1:20" ht="19.5" x14ac:dyDescent="0.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9">
        <f t="shared" si="30"/>
        <v>176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 s="11">
        <f t="shared" si="31"/>
        <v>40748.208333333336</v>
      </c>
      <c r="M446">
        <v>1311656400</v>
      </c>
      <c r="N446" s="11">
        <f t="shared" si="32"/>
        <v>40750.208333333336</v>
      </c>
      <c r="O446" t="b">
        <v>0</v>
      </c>
      <c r="P446" t="b">
        <v>1</v>
      </c>
      <c r="Q446" t="s">
        <v>60</v>
      </c>
      <c r="R446" s="5">
        <f>E446/H446</f>
        <v>36.952702702702702</v>
      </c>
      <c r="S446" t="str">
        <f t="shared" si="34"/>
        <v>music</v>
      </c>
      <c r="T446" t="str">
        <f t="shared" si="33"/>
        <v>indie rock</v>
      </c>
    </row>
    <row r="447" spans="1:20" ht="19.5" x14ac:dyDescent="0.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9">
        <f t="shared" si="30"/>
        <v>511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 s="11">
        <f t="shared" si="31"/>
        <v>40515.25</v>
      </c>
      <c r="M447">
        <v>1293170400</v>
      </c>
      <c r="N447" s="11">
        <f t="shared" si="32"/>
        <v>40536.25</v>
      </c>
      <c r="O447" t="b">
        <v>0</v>
      </c>
      <c r="P447" t="b">
        <v>1</v>
      </c>
      <c r="Q447" t="s">
        <v>33</v>
      </c>
      <c r="R447" s="5">
        <f>E447/H447</f>
        <v>63.170588235294119</v>
      </c>
      <c r="S447" t="str">
        <f t="shared" si="34"/>
        <v>theater</v>
      </c>
      <c r="T447" t="str">
        <f t="shared" si="33"/>
        <v>plays</v>
      </c>
    </row>
    <row r="448" spans="1:20" ht="19.5" x14ac:dyDescent="0.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9">
        <f t="shared" si="30"/>
        <v>82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 s="11">
        <f t="shared" si="31"/>
        <v>41261.25</v>
      </c>
      <c r="M448">
        <v>1355983200</v>
      </c>
      <c r="N448" s="11">
        <f t="shared" si="32"/>
        <v>41263.25</v>
      </c>
      <c r="O448" t="b">
        <v>0</v>
      </c>
      <c r="P448" t="b">
        <v>0</v>
      </c>
      <c r="Q448" t="s">
        <v>65</v>
      </c>
      <c r="R448" s="5">
        <f>E448/H448</f>
        <v>29.99462365591398</v>
      </c>
      <c r="S448" t="str">
        <f t="shared" si="34"/>
        <v>technology</v>
      </c>
      <c r="T448" t="str">
        <f t="shared" si="33"/>
        <v>wearables</v>
      </c>
    </row>
    <row r="449" spans="1:20" ht="19.5" x14ac:dyDescent="0.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9">
        <f t="shared" si="30"/>
        <v>24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 s="11">
        <f t="shared" si="31"/>
        <v>43088.25</v>
      </c>
      <c r="M449">
        <v>1515045600</v>
      </c>
      <c r="N449" s="11">
        <f t="shared" si="32"/>
        <v>43104.25</v>
      </c>
      <c r="O449" t="b">
        <v>0</v>
      </c>
      <c r="P449" t="b">
        <v>0</v>
      </c>
      <c r="Q449" t="s">
        <v>269</v>
      </c>
      <c r="R449" s="5">
        <f>E449/H449</f>
        <v>86</v>
      </c>
      <c r="S449" t="str">
        <f t="shared" si="34"/>
        <v>film &amp; video</v>
      </c>
      <c r="T449" t="str">
        <f t="shared" si="33"/>
        <v>television</v>
      </c>
    </row>
    <row r="450" spans="1:20" ht="19.5" x14ac:dyDescent="0.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9">
        <f t="shared" si="30"/>
        <v>50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 s="11">
        <f t="shared" si="31"/>
        <v>41378.208333333336</v>
      </c>
      <c r="M450">
        <v>1366088400</v>
      </c>
      <c r="N450" s="11">
        <f t="shared" si="32"/>
        <v>41380.208333333336</v>
      </c>
      <c r="O450" t="b">
        <v>0</v>
      </c>
      <c r="P450" t="b">
        <v>1</v>
      </c>
      <c r="Q450" t="s">
        <v>89</v>
      </c>
      <c r="R450" s="5">
        <f>E450/H450</f>
        <v>75.014876033057845</v>
      </c>
      <c r="S450" t="str">
        <f t="shared" si="34"/>
        <v>games</v>
      </c>
      <c r="T450" t="str">
        <f t="shared" si="33"/>
        <v>video games</v>
      </c>
    </row>
    <row r="451" spans="1:20" ht="19.5" x14ac:dyDescent="0.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9">
        <f t="shared" ref="F451:F514" si="35">ROUND((E451/D451)*100,0)</f>
        <v>967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 s="11">
        <f t="shared" ref="L451:L514" si="36">(((K451/60)/60)/24)+DATE(1970,1,1)</f>
        <v>43530.25</v>
      </c>
      <c r="M451">
        <v>1553317200</v>
      </c>
      <c r="N451" s="11">
        <f t="shared" ref="N451:N514" si="37">(((M451/60)/60)/24)+DATE(1970,1,1)</f>
        <v>43547.208333333328</v>
      </c>
      <c r="O451" t="b">
        <v>0</v>
      </c>
      <c r="P451" t="b">
        <v>0</v>
      </c>
      <c r="Q451" t="s">
        <v>89</v>
      </c>
      <c r="R451" s="5">
        <f>E451/H451</f>
        <v>101.19767441860465</v>
      </c>
      <c r="S451" t="str">
        <f t="shared" si="34"/>
        <v>games</v>
      </c>
      <c r="T451" t="str">
        <f t="shared" ref="T451:T514" si="38">_xlfn.TEXTAFTER(Q451,"/")</f>
        <v>video games</v>
      </c>
    </row>
    <row r="452" spans="1:20" ht="19.5" x14ac:dyDescent="0.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9">
        <f t="shared" si="35"/>
        <v>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 s="11">
        <f t="shared" si="36"/>
        <v>43394.208333333328</v>
      </c>
      <c r="M452">
        <v>1542088800</v>
      </c>
      <c r="N452" s="11">
        <f t="shared" si="37"/>
        <v>43417.25</v>
      </c>
      <c r="O452" t="b">
        <v>0</v>
      </c>
      <c r="P452" t="b">
        <v>0</v>
      </c>
      <c r="Q452" t="s">
        <v>71</v>
      </c>
      <c r="R452" s="5">
        <f>E452/H452</f>
        <v>4</v>
      </c>
      <c r="S452" t="str">
        <f t="shared" ref="S452:S515" si="39">_xlfn.TEXTBEFORE(Q452,"/")</f>
        <v>film &amp; video</v>
      </c>
      <c r="T452" t="str">
        <f t="shared" si="38"/>
        <v>animation</v>
      </c>
    </row>
    <row r="453" spans="1:20" ht="19.5" x14ac:dyDescent="0.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9">
        <f t="shared" si="35"/>
        <v>123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 s="11">
        <f t="shared" si="36"/>
        <v>42935.208333333328</v>
      </c>
      <c r="M453">
        <v>1503118800</v>
      </c>
      <c r="N453" s="11">
        <f t="shared" si="37"/>
        <v>42966.208333333328</v>
      </c>
      <c r="O453" t="b">
        <v>0</v>
      </c>
      <c r="P453" t="b">
        <v>0</v>
      </c>
      <c r="Q453" t="s">
        <v>23</v>
      </c>
      <c r="R453" s="5">
        <f>E453/H453</f>
        <v>29.001272669424118</v>
      </c>
      <c r="S453" t="str">
        <f t="shared" si="39"/>
        <v>music</v>
      </c>
      <c r="T453" t="str">
        <f t="shared" si="38"/>
        <v>rock</v>
      </c>
    </row>
    <row r="454" spans="1:20" ht="19.5" x14ac:dyDescent="0.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9">
        <f t="shared" si="35"/>
        <v>63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 s="11">
        <f t="shared" si="36"/>
        <v>40365.208333333336</v>
      </c>
      <c r="M454">
        <v>1278478800</v>
      </c>
      <c r="N454" s="11">
        <f t="shared" si="37"/>
        <v>40366.208333333336</v>
      </c>
      <c r="O454" t="b">
        <v>0</v>
      </c>
      <c r="P454" t="b">
        <v>0</v>
      </c>
      <c r="Q454" t="s">
        <v>53</v>
      </c>
      <c r="R454" s="5">
        <f>E454/H454</f>
        <v>98.225806451612897</v>
      </c>
      <c r="S454" t="str">
        <f t="shared" si="39"/>
        <v>film &amp; video</v>
      </c>
      <c r="T454" t="str">
        <f t="shared" si="38"/>
        <v>drama</v>
      </c>
    </row>
    <row r="455" spans="1:20" ht="19.5" x14ac:dyDescent="0.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9">
        <f t="shared" si="35"/>
        <v>56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 s="11">
        <f t="shared" si="36"/>
        <v>42705.25</v>
      </c>
      <c r="M455">
        <v>1484114400</v>
      </c>
      <c r="N455" s="11">
        <f t="shared" si="37"/>
        <v>42746.25</v>
      </c>
      <c r="O455" t="b">
        <v>0</v>
      </c>
      <c r="P455" t="b">
        <v>0</v>
      </c>
      <c r="Q455" t="s">
        <v>474</v>
      </c>
      <c r="R455" s="5">
        <f>E455/H455</f>
        <v>87.001693480101608</v>
      </c>
      <c r="S455" t="str">
        <f t="shared" si="39"/>
        <v>film &amp; video</v>
      </c>
      <c r="T455" t="str">
        <f t="shared" si="38"/>
        <v>science fiction</v>
      </c>
    </row>
    <row r="456" spans="1:20" ht="19.5" x14ac:dyDescent="0.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9">
        <f t="shared" si="35"/>
        <v>44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 s="11">
        <f t="shared" si="36"/>
        <v>41568.208333333336</v>
      </c>
      <c r="M456">
        <v>1385445600</v>
      </c>
      <c r="N456" s="11">
        <f t="shared" si="37"/>
        <v>41604.25</v>
      </c>
      <c r="O456" t="b">
        <v>0</v>
      </c>
      <c r="P456" t="b">
        <v>1</v>
      </c>
      <c r="Q456" t="s">
        <v>53</v>
      </c>
      <c r="R456" s="5">
        <f>E456/H456</f>
        <v>45.205128205128204</v>
      </c>
      <c r="S456" t="str">
        <f t="shared" si="39"/>
        <v>film &amp; video</v>
      </c>
      <c r="T456" t="str">
        <f t="shared" si="38"/>
        <v>drama</v>
      </c>
    </row>
    <row r="457" spans="1:20" ht="19.5" x14ac:dyDescent="0.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9">
        <f t="shared" si="35"/>
        <v>118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 s="11">
        <f t="shared" si="36"/>
        <v>40809.208333333336</v>
      </c>
      <c r="M457">
        <v>1318741200</v>
      </c>
      <c r="N457" s="11">
        <f t="shared" si="37"/>
        <v>40832.208333333336</v>
      </c>
      <c r="O457" t="b">
        <v>0</v>
      </c>
      <c r="P457" t="b">
        <v>0</v>
      </c>
      <c r="Q457" t="s">
        <v>33</v>
      </c>
      <c r="R457" s="5">
        <f>E457/H457</f>
        <v>37.001341561577675</v>
      </c>
      <c r="S457" t="str">
        <f t="shared" si="39"/>
        <v>theater</v>
      </c>
      <c r="T457" t="str">
        <f t="shared" si="38"/>
        <v>plays</v>
      </c>
    </row>
    <row r="458" spans="1:20" ht="19.5" x14ac:dyDescent="0.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9">
        <f t="shared" si="35"/>
        <v>104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 s="11">
        <f t="shared" si="36"/>
        <v>43141.25</v>
      </c>
      <c r="M458">
        <v>1518242400</v>
      </c>
      <c r="N458" s="11">
        <f t="shared" si="37"/>
        <v>43141.25</v>
      </c>
      <c r="O458" t="b">
        <v>0</v>
      </c>
      <c r="P458" t="b">
        <v>1</v>
      </c>
      <c r="Q458" t="s">
        <v>60</v>
      </c>
      <c r="R458" s="5">
        <f>E458/H458</f>
        <v>94.976947040498445</v>
      </c>
      <c r="S458" t="str">
        <f t="shared" si="39"/>
        <v>music</v>
      </c>
      <c r="T458" t="str">
        <f t="shared" si="38"/>
        <v>indie rock</v>
      </c>
    </row>
    <row r="459" spans="1:20" ht="19.5" x14ac:dyDescent="0.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9">
        <f t="shared" si="35"/>
        <v>27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 s="11">
        <f t="shared" si="36"/>
        <v>42657.208333333328</v>
      </c>
      <c r="M459">
        <v>1476594000</v>
      </c>
      <c r="N459" s="11">
        <f t="shared" si="37"/>
        <v>42659.208333333328</v>
      </c>
      <c r="O459" t="b">
        <v>0</v>
      </c>
      <c r="P459" t="b">
        <v>0</v>
      </c>
      <c r="Q459" t="s">
        <v>33</v>
      </c>
      <c r="R459" s="5">
        <f>E459/H459</f>
        <v>28.956521739130434</v>
      </c>
      <c r="S459" t="str">
        <f t="shared" si="39"/>
        <v>theater</v>
      </c>
      <c r="T459" t="str">
        <f t="shared" si="38"/>
        <v>plays</v>
      </c>
    </row>
    <row r="460" spans="1:20" ht="19.5" x14ac:dyDescent="0.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9">
        <f t="shared" si="35"/>
        <v>351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 s="11">
        <f t="shared" si="36"/>
        <v>40265.208333333336</v>
      </c>
      <c r="M460">
        <v>1273554000</v>
      </c>
      <c r="N460" s="11">
        <f t="shared" si="37"/>
        <v>40309.208333333336</v>
      </c>
      <c r="O460" t="b">
        <v>0</v>
      </c>
      <c r="P460" t="b">
        <v>0</v>
      </c>
      <c r="Q460" t="s">
        <v>33</v>
      </c>
      <c r="R460" s="5">
        <f>E460/H460</f>
        <v>55.993396226415094</v>
      </c>
      <c r="S460" t="str">
        <f t="shared" si="39"/>
        <v>theater</v>
      </c>
      <c r="T460" t="str">
        <f t="shared" si="38"/>
        <v>plays</v>
      </c>
    </row>
    <row r="461" spans="1:20" ht="19.5" x14ac:dyDescent="0.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9">
        <f t="shared" si="35"/>
        <v>90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 s="11">
        <f t="shared" si="36"/>
        <v>42001.25</v>
      </c>
      <c r="M461">
        <v>1421906400</v>
      </c>
      <c r="N461" s="11">
        <f t="shared" si="37"/>
        <v>42026.25</v>
      </c>
      <c r="O461" t="b">
        <v>0</v>
      </c>
      <c r="P461" t="b">
        <v>0</v>
      </c>
      <c r="Q461" t="s">
        <v>42</v>
      </c>
      <c r="R461" s="5">
        <f>E461/H461</f>
        <v>54.038095238095238</v>
      </c>
      <c r="S461" t="str">
        <f t="shared" si="39"/>
        <v>film &amp; video</v>
      </c>
      <c r="T461" t="str">
        <f t="shared" si="38"/>
        <v>documentary</v>
      </c>
    </row>
    <row r="462" spans="1:20" ht="19.5" x14ac:dyDescent="0.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9">
        <f t="shared" si="35"/>
        <v>172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 s="11">
        <f t="shared" si="36"/>
        <v>40399.208333333336</v>
      </c>
      <c r="M462">
        <v>1281589200</v>
      </c>
      <c r="N462" s="11">
        <f t="shared" si="37"/>
        <v>40402.208333333336</v>
      </c>
      <c r="O462" t="b">
        <v>0</v>
      </c>
      <c r="P462" t="b">
        <v>0</v>
      </c>
      <c r="Q462" t="s">
        <v>33</v>
      </c>
      <c r="R462" s="5">
        <f>E462/H462</f>
        <v>82.38</v>
      </c>
      <c r="S462" t="str">
        <f t="shared" si="39"/>
        <v>theater</v>
      </c>
      <c r="T462" t="str">
        <f t="shared" si="38"/>
        <v>plays</v>
      </c>
    </row>
    <row r="463" spans="1:20" ht="19.5" x14ac:dyDescent="0.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9">
        <f t="shared" si="35"/>
        <v>141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 s="11">
        <f t="shared" si="36"/>
        <v>41757.208333333336</v>
      </c>
      <c r="M463">
        <v>1400389200</v>
      </c>
      <c r="N463" s="11">
        <f t="shared" si="37"/>
        <v>41777.208333333336</v>
      </c>
      <c r="O463" t="b">
        <v>0</v>
      </c>
      <c r="P463" t="b">
        <v>0</v>
      </c>
      <c r="Q463" t="s">
        <v>53</v>
      </c>
      <c r="R463" s="5">
        <f>E463/H463</f>
        <v>66.997115384615384</v>
      </c>
      <c r="S463" t="str">
        <f t="shared" si="39"/>
        <v>film &amp; video</v>
      </c>
      <c r="T463" t="str">
        <f t="shared" si="38"/>
        <v>drama</v>
      </c>
    </row>
    <row r="464" spans="1:20" ht="19.5" x14ac:dyDescent="0.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9">
        <f t="shared" si="35"/>
        <v>31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 s="11">
        <f t="shared" si="36"/>
        <v>41304.25</v>
      </c>
      <c r="M464">
        <v>1362808800</v>
      </c>
      <c r="N464" s="11">
        <f t="shared" si="37"/>
        <v>41342.25</v>
      </c>
      <c r="O464" t="b">
        <v>0</v>
      </c>
      <c r="P464" t="b">
        <v>0</v>
      </c>
      <c r="Q464" t="s">
        <v>292</v>
      </c>
      <c r="R464" s="5">
        <f>E464/H464</f>
        <v>107.91401869158878</v>
      </c>
      <c r="S464" t="str">
        <f t="shared" si="39"/>
        <v>games</v>
      </c>
      <c r="T464" t="str">
        <f t="shared" si="38"/>
        <v>mobile games</v>
      </c>
    </row>
    <row r="465" spans="1:20" ht="19.5" x14ac:dyDescent="0.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9">
        <f t="shared" si="35"/>
        <v>108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 s="11">
        <f t="shared" si="36"/>
        <v>41639.25</v>
      </c>
      <c r="M465">
        <v>1388815200</v>
      </c>
      <c r="N465" s="11">
        <f t="shared" si="37"/>
        <v>41643.25</v>
      </c>
      <c r="O465" t="b">
        <v>0</v>
      </c>
      <c r="P465" t="b">
        <v>0</v>
      </c>
      <c r="Q465" t="s">
        <v>71</v>
      </c>
      <c r="R465" s="5">
        <f>E465/H465</f>
        <v>69.009501187648453</v>
      </c>
      <c r="S465" t="str">
        <f t="shared" si="39"/>
        <v>film &amp; video</v>
      </c>
      <c r="T465" t="str">
        <f t="shared" si="38"/>
        <v>animation</v>
      </c>
    </row>
    <row r="466" spans="1:20" ht="19.5" x14ac:dyDescent="0.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9">
        <f t="shared" si="35"/>
        <v>133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 s="11">
        <f t="shared" si="36"/>
        <v>43142.25</v>
      </c>
      <c r="M466">
        <v>1519538400</v>
      </c>
      <c r="N466" s="11">
        <f t="shared" si="37"/>
        <v>43156.25</v>
      </c>
      <c r="O466" t="b">
        <v>0</v>
      </c>
      <c r="P466" t="b">
        <v>0</v>
      </c>
      <c r="Q466" t="s">
        <v>33</v>
      </c>
      <c r="R466" s="5">
        <f>E466/H466</f>
        <v>39.006568144499177</v>
      </c>
      <c r="S466" t="str">
        <f t="shared" si="39"/>
        <v>theater</v>
      </c>
      <c r="T466" t="str">
        <f t="shared" si="38"/>
        <v>plays</v>
      </c>
    </row>
    <row r="467" spans="1:20" ht="19.5" x14ac:dyDescent="0.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9">
        <f t="shared" si="35"/>
        <v>188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 s="11">
        <f t="shared" si="36"/>
        <v>43127.25</v>
      </c>
      <c r="M467">
        <v>1517810400</v>
      </c>
      <c r="N467" s="11">
        <f t="shared" si="37"/>
        <v>43136.25</v>
      </c>
      <c r="O467" t="b">
        <v>0</v>
      </c>
      <c r="P467" t="b">
        <v>0</v>
      </c>
      <c r="Q467" t="s">
        <v>206</v>
      </c>
      <c r="R467" s="5">
        <f>E467/H467</f>
        <v>110.3625</v>
      </c>
      <c r="S467" t="str">
        <f t="shared" si="39"/>
        <v>publishing</v>
      </c>
      <c r="T467" t="str">
        <f t="shared" si="38"/>
        <v>translations</v>
      </c>
    </row>
    <row r="468" spans="1:20" ht="19.5" x14ac:dyDescent="0.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9">
        <f t="shared" si="35"/>
        <v>332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 s="11">
        <f t="shared" si="36"/>
        <v>41409.208333333336</v>
      </c>
      <c r="M468">
        <v>1370581200</v>
      </c>
      <c r="N468" s="11">
        <f t="shared" si="37"/>
        <v>41432.208333333336</v>
      </c>
      <c r="O468" t="b">
        <v>0</v>
      </c>
      <c r="P468" t="b">
        <v>1</v>
      </c>
      <c r="Q468" t="s">
        <v>65</v>
      </c>
      <c r="R468" s="5">
        <f>E468/H468</f>
        <v>94.857142857142861</v>
      </c>
      <c r="S468" t="str">
        <f t="shared" si="39"/>
        <v>technology</v>
      </c>
      <c r="T468" t="str">
        <f t="shared" si="38"/>
        <v>wearables</v>
      </c>
    </row>
    <row r="469" spans="1:20" ht="19.5" x14ac:dyDescent="0.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9">
        <f t="shared" si="35"/>
        <v>575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 s="11">
        <f t="shared" si="36"/>
        <v>42331.25</v>
      </c>
      <c r="M469">
        <v>1448863200</v>
      </c>
      <c r="N469" s="11">
        <f t="shared" si="37"/>
        <v>42338.25</v>
      </c>
      <c r="O469" t="b">
        <v>0</v>
      </c>
      <c r="P469" t="b">
        <v>1</v>
      </c>
      <c r="Q469" t="s">
        <v>28</v>
      </c>
      <c r="R469" s="5">
        <f>E469/H469</f>
        <v>57.935251798561154</v>
      </c>
      <c r="S469" t="str">
        <f t="shared" si="39"/>
        <v>technology</v>
      </c>
      <c r="T469" t="str">
        <f t="shared" si="38"/>
        <v>web</v>
      </c>
    </row>
    <row r="470" spans="1:20" ht="19.5" x14ac:dyDescent="0.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9">
        <f t="shared" si="35"/>
        <v>41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 s="11">
        <f t="shared" si="36"/>
        <v>43569.208333333328</v>
      </c>
      <c r="M470">
        <v>1556600400</v>
      </c>
      <c r="N470" s="11">
        <f t="shared" si="37"/>
        <v>43585.208333333328</v>
      </c>
      <c r="O470" t="b">
        <v>0</v>
      </c>
      <c r="P470" t="b">
        <v>0</v>
      </c>
      <c r="Q470" t="s">
        <v>33</v>
      </c>
      <c r="R470" s="5">
        <f>E470/H470</f>
        <v>101.25</v>
      </c>
      <c r="S470" t="str">
        <f t="shared" si="39"/>
        <v>theater</v>
      </c>
      <c r="T470" t="str">
        <f t="shared" si="38"/>
        <v>plays</v>
      </c>
    </row>
    <row r="471" spans="1:20" ht="19.5" x14ac:dyDescent="0.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9">
        <f t="shared" si="35"/>
        <v>184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 s="11">
        <f t="shared" si="36"/>
        <v>42142.208333333328</v>
      </c>
      <c r="M471">
        <v>1432098000</v>
      </c>
      <c r="N471" s="11">
        <f t="shared" si="37"/>
        <v>42144.208333333328</v>
      </c>
      <c r="O471" t="b">
        <v>0</v>
      </c>
      <c r="P471" t="b">
        <v>0</v>
      </c>
      <c r="Q471" t="s">
        <v>53</v>
      </c>
      <c r="R471" s="5">
        <f>E471/H471</f>
        <v>64.95597484276729</v>
      </c>
      <c r="S471" t="str">
        <f t="shared" si="39"/>
        <v>film &amp; video</v>
      </c>
      <c r="T471" t="str">
        <f t="shared" si="38"/>
        <v>drama</v>
      </c>
    </row>
    <row r="472" spans="1:20" ht="19.5" x14ac:dyDescent="0.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9">
        <f t="shared" si="35"/>
        <v>286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 s="11">
        <f t="shared" si="36"/>
        <v>42716.25</v>
      </c>
      <c r="M472">
        <v>1482127200</v>
      </c>
      <c r="N472" s="11">
        <f t="shared" si="37"/>
        <v>42723.25</v>
      </c>
      <c r="O472" t="b">
        <v>0</v>
      </c>
      <c r="P472" t="b">
        <v>0</v>
      </c>
      <c r="Q472" t="s">
        <v>65</v>
      </c>
      <c r="R472" s="5">
        <f>E472/H472</f>
        <v>27.00524934383202</v>
      </c>
      <c r="S472" t="str">
        <f t="shared" si="39"/>
        <v>technology</v>
      </c>
      <c r="T472" t="str">
        <f t="shared" si="38"/>
        <v>wearables</v>
      </c>
    </row>
    <row r="473" spans="1:20" ht="19.5" x14ac:dyDescent="0.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9">
        <f t="shared" si="35"/>
        <v>319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 s="11">
        <f t="shared" si="36"/>
        <v>41031.208333333336</v>
      </c>
      <c r="M473">
        <v>1335934800</v>
      </c>
      <c r="N473" s="11">
        <f t="shared" si="37"/>
        <v>41031.208333333336</v>
      </c>
      <c r="O473" t="b">
        <v>0</v>
      </c>
      <c r="P473" t="b">
        <v>1</v>
      </c>
      <c r="Q473" t="s">
        <v>17</v>
      </c>
      <c r="R473" s="5">
        <f>E473/H473</f>
        <v>50.97422680412371</v>
      </c>
      <c r="S473" t="str">
        <f t="shared" si="39"/>
        <v>food</v>
      </c>
      <c r="T473" t="str">
        <f t="shared" si="38"/>
        <v>food trucks</v>
      </c>
    </row>
    <row r="474" spans="1:20" ht="19.5" x14ac:dyDescent="0.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9">
        <f t="shared" si="35"/>
        <v>39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 s="11">
        <f t="shared" si="36"/>
        <v>43535.208333333328</v>
      </c>
      <c r="M474">
        <v>1556946000</v>
      </c>
      <c r="N474" s="11">
        <f t="shared" si="37"/>
        <v>43589.208333333328</v>
      </c>
      <c r="O474" t="b">
        <v>0</v>
      </c>
      <c r="P474" t="b">
        <v>0</v>
      </c>
      <c r="Q474" t="s">
        <v>23</v>
      </c>
      <c r="R474" s="5">
        <f>E474/H474</f>
        <v>104.94260869565217</v>
      </c>
      <c r="S474" t="str">
        <f t="shared" si="39"/>
        <v>music</v>
      </c>
      <c r="T474" t="str">
        <f t="shared" si="38"/>
        <v>rock</v>
      </c>
    </row>
    <row r="475" spans="1:20" ht="19.5" x14ac:dyDescent="0.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9">
        <f t="shared" si="35"/>
        <v>178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 s="11">
        <f t="shared" si="36"/>
        <v>43277.208333333328</v>
      </c>
      <c r="M475">
        <v>1530075600</v>
      </c>
      <c r="N475" s="11">
        <f t="shared" si="37"/>
        <v>43278.208333333328</v>
      </c>
      <c r="O475" t="b">
        <v>0</v>
      </c>
      <c r="P475" t="b">
        <v>0</v>
      </c>
      <c r="Q475" t="s">
        <v>50</v>
      </c>
      <c r="R475" s="5">
        <f>E475/H475</f>
        <v>84.028301886792448</v>
      </c>
      <c r="S475" t="str">
        <f t="shared" si="39"/>
        <v>music</v>
      </c>
      <c r="T475" t="str">
        <f t="shared" si="38"/>
        <v>electric music</v>
      </c>
    </row>
    <row r="476" spans="1:20" ht="19.5" x14ac:dyDescent="0.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9">
        <f t="shared" si="35"/>
        <v>365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 s="11">
        <f t="shared" si="36"/>
        <v>41989.25</v>
      </c>
      <c r="M476">
        <v>1418796000</v>
      </c>
      <c r="N476" s="11">
        <f t="shared" si="37"/>
        <v>41990.25</v>
      </c>
      <c r="O476" t="b">
        <v>0</v>
      </c>
      <c r="P476" t="b">
        <v>0</v>
      </c>
      <c r="Q476" t="s">
        <v>269</v>
      </c>
      <c r="R476" s="5">
        <f>E476/H476</f>
        <v>102.85915492957747</v>
      </c>
      <c r="S476" t="str">
        <f t="shared" si="39"/>
        <v>film &amp; video</v>
      </c>
      <c r="T476" t="str">
        <f t="shared" si="38"/>
        <v>television</v>
      </c>
    </row>
    <row r="477" spans="1:20" ht="19.5" x14ac:dyDescent="0.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9">
        <f t="shared" si="35"/>
        <v>114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 s="11">
        <f t="shared" si="36"/>
        <v>41450.208333333336</v>
      </c>
      <c r="M477">
        <v>1372482000</v>
      </c>
      <c r="N477" s="11">
        <f t="shared" si="37"/>
        <v>41454.208333333336</v>
      </c>
      <c r="O477" t="b">
        <v>0</v>
      </c>
      <c r="P477" t="b">
        <v>1</v>
      </c>
      <c r="Q477" t="s">
        <v>206</v>
      </c>
      <c r="R477" s="5">
        <f>E477/H477</f>
        <v>39.962085308056871</v>
      </c>
      <c r="S477" t="str">
        <f t="shared" si="39"/>
        <v>publishing</v>
      </c>
      <c r="T477" t="str">
        <f t="shared" si="38"/>
        <v>translations</v>
      </c>
    </row>
    <row r="478" spans="1:20" ht="19.5" x14ac:dyDescent="0.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9">
        <f t="shared" si="35"/>
        <v>30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 s="11">
        <f t="shared" si="36"/>
        <v>43322.208333333328</v>
      </c>
      <c r="M478">
        <v>1534395600</v>
      </c>
      <c r="N478" s="11">
        <f t="shared" si="37"/>
        <v>43328.208333333328</v>
      </c>
      <c r="O478" t="b">
        <v>0</v>
      </c>
      <c r="P478" t="b">
        <v>0</v>
      </c>
      <c r="Q478" t="s">
        <v>119</v>
      </c>
      <c r="R478" s="5">
        <f>E478/H478</f>
        <v>51.001785714285717</v>
      </c>
      <c r="S478" t="str">
        <f t="shared" si="39"/>
        <v>publishing</v>
      </c>
      <c r="T478" t="str">
        <f t="shared" si="38"/>
        <v>fiction</v>
      </c>
    </row>
    <row r="479" spans="1:20" ht="19.5" x14ac:dyDescent="0.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9">
        <f t="shared" si="35"/>
        <v>54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 s="11">
        <f t="shared" si="36"/>
        <v>40720.208333333336</v>
      </c>
      <c r="M479">
        <v>1311397200</v>
      </c>
      <c r="N479" s="11">
        <f t="shared" si="37"/>
        <v>40747.208333333336</v>
      </c>
      <c r="O479" t="b">
        <v>0</v>
      </c>
      <c r="P479" t="b">
        <v>0</v>
      </c>
      <c r="Q479" t="s">
        <v>474</v>
      </c>
      <c r="R479" s="5">
        <f>E479/H479</f>
        <v>40.823008849557525</v>
      </c>
      <c r="S479" t="str">
        <f t="shared" si="39"/>
        <v>film &amp; video</v>
      </c>
      <c r="T479" t="str">
        <f t="shared" si="38"/>
        <v>science fiction</v>
      </c>
    </row>
    <row r="480" spans="1:20" ht="19.5" x14ac:dyDescent="0.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9">
        <f t="shared" si="35"/>
        <v>236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 s="11">
        <f t="shared" si="36"/>
        <v>42072.208333333328</v>
      </c>
      <c r="M480">
        <v>1426914000</v>
      </c>
      <c r="N480" s="11">
        <f t="shared" si="37"/>
        <v>42084.208333333328</v>
      </c>
      <c r="O480" t="b">
        <v>0</v>
      </c>
      <c r="P480" t="b">
        <v>0</v>
      </c>
      <c r="Q480" t="s">
        <v>65</v>
      </c>
      <c r="R480" s="5">
        <f>E480/H480</f>
        <v>58.999637155297535</v>
      </c>
      <c r="S480" t="str">
        <f t="shared" si="39"/>
        <v>technology</v>
      </c>
      <c r="T480" t="str">
        <f t="shared" si="38"/>
        <v>wearables</v>
      </c>
    </row>
    <row r="481" spans="1:20" ht="19.5" x14ac:dyDescent="0.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9">
        <f t="shared" si="35"/>
        <v>513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 s="11">
        <f t="shared" si="36"/>
        <v>42945.208333333328</v>
      </c>
      <c r="M481">
        <v>1501477200</v>
      </c>
      <c r="N481" s="11">
        <f t="shared" si="37"/>
        <v>42947.208333333328</v>
      </c>
      <c r="O481" t="b">
        <v>0</v>
      </c>
      <c r="P481" t="b">
        <v>0</v>
      </c>
      <c r="Q481" t="s">
        <v>17</v>
      </c>
      <c r="R481" s="5">
        <f>E481/H481</f>
        <v>71.156069364161851</v>
      </c>
      <c r="S481" t="str">
        <f t="shared" si="39"/>
        <v>food</v>
      </c>
      <c r="T481" t="str">
        <f t="shared" si="38"/>
        <v>food trucks</v>
      </c>
    </row>
    <row r="482" spans="1:20" ht="19.5" x14ac:dyDescent="0.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9">
        <f t="shared" si="35"/>
        <v>101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 s="11">
        <f t="shared" si="36"/>
        <v>40248.25</v>
      </c>
      <c r="M482">
        <v>1269061200</v>
      </c>
      <c r="N482" s="11">
        <f t="shared" si="37"/>
        <v>40257.208333333336</v>
      </c>
      <c r="O482" t="b">
        <v>0</v>
      </c>
      <c r="P482" t="b">
        <v>1</v>
      </c>
      <c r="Q482" t="s">
        <v>122</v>
      </c>
      <c r="R482" s="5">
        <f>E482/H482</f>
        <v>99.494252873563212</v>
      </c>
      <c r="S482" t="str">
        <f t="shared" si="39"/>
        <v>photography</v>
      </c>
      <c r="T482" t="str">
        <f t="shared" si="38"/>
        <v>photography books</v>
      </c>
    </row>
    <row r="483" spans="1:20" ht="19.5" x14ac:dyDescent="0.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9">
        <f t="shared" si="35"/>
        <v>81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 s="11">
        <f t="shared" si="36"/>
        <v>41913.208333333336</v>
      </c>
      <c r="M483">
        <v>1415772000</v>
      </c>
      <c r="N483" s="11">
        <f t="shared" si="37"/>
        <v>41955.25</v>
      </c>
      <c r="O483" t="b">
        <v>0</v>
      </c>
      <c r="P483" t="b">
        <v>1</v>
      </c>
      <c r="Q483" t="s">
        <v>33</v>
      </c>
      <c r="R483" s="5">
        <f>E483/H483</f>
        <v>103.98634590377114</v>
      </c>
      <c r="S483" t="str">
        <f t="shared" si="39"/>
        <v>theater</v>
      </c>
      <c r="T483" t="str">
        <f t="shared" si="38"/>
        <v>plays</v>
      </c>
    </row>
    <row r="484" spans="1:20" ht="19.5" x14ac:dyDescent="0.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9">
        <f t="shared" si="35"/>
        <v>16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 s="11">
        <f t="shared" si="36"/>
        <v>40963.25</v>
      </c>
      <c r="M484">
        <v>1331013600</v>
      </c>
      <c r="N484" s="11">
        <f t="shared" si="37"/>
        <v>40974.25</v>
      </c>
      <c r="O484" t="b">
        <v>0</v>
      </c>
      <c r="P484" t="b">
        <v>1</v>
      </c>
      <c r="Q484" t="s">
        <v>119</v>
      </c>
      <c r="R484" s="5">
        <f>E484/H484</f>
        <v>76.555555555555557</v>
      </c>
      <c r="S484" t="str">
        <f t="shared" si="39"/>
        <v>publishing</v>
      </c>
      <c r="T484" t="str">
        <f t="shared" si="38"/>
        <v>fiction</v>
      </c>
    </row>
    <row r="485" spans="1:20" ht="19.5" x14ac:dyDescent="0.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9">
        <f t="shared" si="35"/>
        <v>53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 s="11">
        <f t="shared" si="36"/>
        <v>43811.25</v>
      </c>
      <c r="M485">
        <v>1576735200</v>
      </c>
      <c r="N485" s="11">
        <f t="shared" si="37"/>
        <v>43818.25</v>
      </c>
      <c r="O485" t="b">
        <v>0</v>
      </c>
      <c r="P485" t="b">
        <v>0</v>
      </c>
      <c r="Q485" t="s">
        <v>33</v>
      </c>
      <c r="R485" s="5">
        <f>E485/H485</f>
        <v>87.068592057761734</v>
      </c>
      <c r="S485" t="str">
        <f t="shared" si="39"/>
        <v>theater</v>
      </c>
      <c r="T485" t="str">
        <f t="shared" si="38"/>
        <v>plays</v>
      </c>
    </row>
    <row r="486" spans="1:20" ht="19.5" x14ac:dyDescent="0.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9">
        <f t="shared" si="35"/>
        <v>260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 s="11">
        <f t="shared" si="36"/>
        <v>41855.208333333336</v>
      </c>
      <c r="M486">
        <v>1411362000</v>
      </c>
      <c r="N486" s="11">
        <f t="shared" si="37"/>
        <v>41904.208333333336</v>
      </c>
      <c r="O486" t="b">
        <v>0</v>
      </c>
      <c r="P486" t="b">
        <v>1</v>
      </c>
      <c r="Q486" t="s">
        <v>17</v>
      </c>
      <c r="R486" s="5">
        <f>E486/H486</f>
        <v>48.99554707379135</v>
      </c>
      <c r="S486" t="str">
        <f t="shared" si="39"/>
        <v>food</v>
      </c>
      <c r="T486" t="str">
        <f t="shared" si="38"/>
        <v>food trucks</v>
      </c>
    </row>
    <row r="487" spans="1:20" ht="19.5" x14ac:dyDescent="0.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9">
        <f t="shared" si="35"/>
        <v>31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 s="11">
        <f t="shared" si="36"/>
        <v>43626.208333333328</v>
      </c>
      <c r="M487">
        <v>1563685200</v>
      </c>
      <c r="N487" s="11">
        <f t="shared" si="37"/>
        <v>43667.208333333328</v>
      </c>
      <c r="O487" t="b">
        <v>0</v>
      </c>
      <c r="P487" t="b">
        <v>0</v>
      </c>
      <c r="Q487" t="s">
        <v>33</v>
      </c>
      <c r="R487" s="5">
        <f>E487/H487</f>
        <v>42.969135802469133</v>
      </c>
      <c r="S487" t="str">
        <f t="shared" si="39"/>
        <v>theater</v>
      </c>
      <c r="T487" t="str">
        <f t="shared" si="38"/>
        <v>plays</v>
      </c>
    </row>
    <row r="488" spans="1:20" ht="19.5" x14ac:dyDescent="0.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9">
        <f t="shared" si="35"/>
        <v>14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 s="11">
        <f t="shared" si="36"/>
        <v>43168.25</v>
      </c>
      <c r="M488">
        <v>1521867600</v>
      </c>
      <c r="N488" s="11">
        <f t="shared" si="37"/>
        <v>43183.208333333328</v>
      </c>
      <c r="O488" t="b">
        <v>0</v>
      </c>
      <c r="P488" t="b">
        <v>1</v>
      </c>
      <c r="Q488" t="s">
        <v>206</v>
      </c>
      <c r="R488" s="5">
        <f>E488/H488</f>
        <v>33.428571428571431</v>
      </c>
      <c r="S488" t="str">
        <f t="shared" si="39"/>
        <v>publishing</v>
      </c>
      <c r="T488" t="str">
        <f t="shared" si="38"/>
        <v>translations</v>
      </c>
    </row>
    <row r="489" spans="1:20" ht="19.5" x14ac:dyDescent="0.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9">
        <f t="shared" si="35"/>
        <v>179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 s="11">
        <f t="shared" si="36"/>
        <v>42845.208333333328</v>
      </c>
      <c r="M489">
        <v>1495515600</v>
      </c>
      <c r="N489" s="11">
        <f t="shared" si="37"/>
        <v>42878.208333333328</v>
      </c>
      <c r="O489" t="b">
        <v>0</v>
      </c>
      <c r="P489" t="b">
        <v>0</v>
      </c>
      <c r="Q489" t="s">
        <v>33</v>
      </c>
      <c r="R489" s="5">
        <f>E489/H489</f>
        <v>83.982949701619773</v>
      </c>
      <c r="S489" t="str">
        <f t="shared" si="39"/>
        <v>theater</v>
      </c>
      <c r="T489" t="str">
        <f t="shared" si="38"/>
        <v>plays</v>
      </c>
    </row>
    <row r="490" spans="1:20" ht="19.5" x14ac:dyDescent="0.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9">
        <f t="shared" si="35"/>
        <v>220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 s="11">
        <f t="shared" si="36"/>
        <v>42403.25</v>
      </c>
      <c r="M490">
        <v>1455948000</v>
      </c>
      <c r="N490" s="11">
        <f t="shared" si="37"/>
        <v>42420.25</v>
      </c>
      <c r="O490" t="b">
        <v>0</v>
      </c>
      <c r="P490" t="b">
        <v>0</v>
      </c>
      <c r="Q490" t="s">
        <v>33</v>
      </c>
      <c r="R490" s="5">
        <f>E490/H490</f>
        <v>101.41739130434783</v>
      </c>
      <c r="S490" t="str">
        <f t="shared" si="39"/>
        <v>theater</v>
      </c>
      <c r="T490" t="str">
        <f t="shared" si="38"/>
        <v>plays</v>
      </c>
    </row>
    <row r="491" spans="1:20" ht="19.5" x14ac:dyDescent="0.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9">
        <f t="shared" si="35"/>
        <v>102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 s="11">
        <f t="shared" si="36"/>
        <v>40406.208333333336</v>
      </c>
      <c r="M491">
        <v>1282366800</v>
      </c>
      <c r="N491" s="11">
        <f t="shared" si="37"/>
        <v>40411.208333333336</v>
      </c>
      <c r="O491" t="b">
        <v>0</v>
      </c>
      <c r="P491" t="b">
        <v>0</v>
      </c>
      <c r="Q491" t="s">
        <v>65</v>
      </c>
      <c r="R491" s="5">
        <f>E491/H491</f>
        <v>109.87058823529412</v>
      </c>
      <c r="S491" t="str">
        <f t="shared" si="39"/>
        <v>technology</v>
      </c>
      <c r="T491" t="str">
        <f t="shared" si="38"/>
        <v>wearables</v>
      </c>
    </row>
    <row r="492" spans="1:20" ht="19.5" x14ac:dyDescent="0.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9">
        <f t="shared" si="35"/>
        <v>192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 s="11">
        <f t="shared" si="36"/>
        <v>43786.25</v>
      </c>
      <c r="M492">
        <v>1574575200</v>
      </c>
      <c r="N492" s="11">
        <f t="shared" si="37"/>
        <v>43793.25</v>
      </c>
      <c r="O492" t="b">
        <v>0</v>
      </c>
      <c r="P492" t="b">
        <v>0</v>
      </c>
      <c r="Q492" t="s">
        <v>1029</v>
      </c>
      <c r="R492" s="5">
        <f>E492/H492</f>
        <v>31.916666666666668</v>
      </c>
      <c r="S492" t="str">
        <f t="shared" si="39"/>
        <v>journalism</v>
      </c>
      <c r="T492" t="str">
        <f t="shared" si="38"/>
        <v>audio</v>
      </c>
    </row>
    <row r="493" spans="1:20" ht="19.5" x14ac:dyDescent="0.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9">
        <f t="shared" si="35"/>
        <v>305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 s="11">
        <f t="shared" si="36"/>
        <v>41456.208333333336</v>
      </c>
      <c r="M493">
        <v>1374901200</v>
      </c>
      <c r="N493" s="11">
        <f t="shared" si="37"/>
        <v>41482.208333333336</v>
      </c>
      <c r="O493" t="b">
        <v>0</v>
      </c>
      <c r="P493" t="b">
        <v>1</v>
      </c>
      <c r="Q493" t="s">
        <v>17</v>
      </c>
      <c r="R493" s="5">
        <f>E493/H493</f>
        <v>70.993450675399103</v>
      </c>
      <c r="S493" t="str">
        <f t="shared" si="39"/>
        <v>food</v>
      </c>
      <c r="T493" t="str">
        <f t="shared" si="38"/>
        <v>food trucks</v>
      </c>
    </row>
    <row r="494" spans="1:20" ht="19.5" x14ac:dyDescent="0.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9">
        <f t="shared" si="35"/>
        <v>24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 s="11">
        <f t="shared" si="36"/>
        <v>40336.208333333336</v>
      </c>
      <c r="M494">
        <v>1278910800</v>
      </c>
      <c r="N494" s="11">
        <f t="shared" si="37"/>
        <v>40371.208333333336</v>
      </c>
      <c r="O494" t="b">
        <v>1</v>
      </c>
      <c r="P494" t="b">
        <v>1</v>
      </c>
      <c r="Q494" t="s">
        <v>100</v>
      </c>
      <c r="R494" s="5">
        <f>E494/H494</f>
        <v>77.026890756302521</v>
      </c>
      <c r="S494" t="str">
        <f t="shared" si="39"/>
        <v>film &amp; video</v>
      </c>
      <c r="T494" t="str">
        <f t="shared" si="38"/>
        <v>shorts</v>
      </c>
    </row>
    <row r="495" spans="1:20" ht="19.5" x14ac:dyDescent="0.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9">
        <f t="shared" si="35"/>
        <v>724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 s="11">
        <f t="shared" si="36"/>
        <v>43645.208333333328</v>
      </c>
      <c r="M495">
        <v>1562907600</v>
      </c>
      <c r="N495" s="11">
        <f t="shared" si="37"/>
        <v>43658.208333333328</v>
      </c>
      <c r="O495" t="b">
        <v>0</v>
      </c>
      <c r="P495" t="b">
        <v>0</v>
      </c>
      <c r="Q495" t="s">
        <v>122</v>
      </c>
      <c r="R495" s="5">
        <f>E495/H495</f>
        <v>101.78125</v>
      </c>
      <c r="S495" t="str">
        <f t="shared" si="39"/>
        <v>photography</v>
      </c>
      <c r="T495" t="str">
        <f t="shared" si="38"/>
        <v>photography books</v>
      </c>
    </row>
    <row r="496" spans="1:20" ht="19.5" x14ac:dyDescent="0.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9">
        <f t="shared" si="35"/>
        <v>547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 s="11">
        <f t="shared" si="36"/>
        <v>40990.208333333336</v>
      </c>
      <c r="M496">
        <v>1332478800</v>
      </c>
      <c r="N496" s="11">
        <f t="shared" si="37"/>
        <v>40991.208333333336</v>
      </c>
      <c r="O496" t="b">
        <v>0</v>
      </c>
      <c r="P496" t="b">
        <v>0</v>
      </c>
      <c r="Q496" t="s">
        <v>65</v>
      </c>
      <c r="R496" s="5">
        <f>E496/H496</f>
        <v>51.059701492537314</v>
      </c>
      <c r="S496" t="str">
        <f t="shared" si="39"/>
        <v>technology</v>
      </c>
      <c r="T496" t="str">
        <f t="shared" si="38"/>
        <v>wearables</v>
      </c>
    </row>
    <row r="497" spans="1:20" ht="19.5" x14ac:dyDescent="0.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9">
        <f t="shared" si="35"/>
        <v>415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 s="11">
        <f t="shared" si="36"/>
        <v>41800.208333333336</v>
      </c>
      <c r="M497">
        <v>1402722000</v>
      </c>
      <c r="N497" s="11">
        <f t="shared" si="37"/>
        <v>41804.208333333336</v>
      </c>
      <c r="O497" t="b">
        <v>0</v>
      </c>
      <c r="P497" t="b">
        <v>0</v>
      </c>
      <c r="Q497" t="s">
        <v>33</v>
      </c>
      <c r="R497" s="5">
        <f>E497/H497</f>
        <v>68.02051282051282</v>
      </c>
      <c r="S497" t="str">
        <f t="shared" si="39"/>
        <v>theater</v>
      </c>
      <c r="T497" t="str">
        <f t="shared" si="38"/>
        <v>plays</v>
      </c>
    </row>
    <row r="498" spans="1:20" ht="19.5" x14ac:dyDescent="0.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9">
        <f t="shared" si="35"/>
        <v>1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 s="11">
        <f t="shared" si="36"/>
        <v>42876.208333333328</v>
      </c>
      <c r="M498">
        <v>1496811600</v>
      </c>
      <c r="N498" s="11">
        <f t="shared" si="37"/>
        <v>42893.208333333328</v>
      </c>
      <c r="O498" t="b">
        <v>0</v>
      </c>
      <c r="P498" t="b">
        <v>0</v>
      </c>
      <c r="Q498" t="s">
        <v>71</v>
      </c>
      <c r="R498" s="5">
        <f>E498/H498</f>
        <v>30.87037037037037</v>
      </c>
      <c r="S498" t="str">
        <f t="shared" si="39"/>
        <v>film &amp; video</v>
      </c>
      <c r="T498" t="str">
        <f t="shared" si="38"/>
        <v>animation</v>
      </c>
    </row>
    <row r="499" spans="1:20" ht="19.5" x14ac:dyDescent="0.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9">
        <f t="shared" si="35"/>
        <v>34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 s="11">
        <f t="shared" si="36"/>
        <v>42724.25</v>
      </c>
      <c r="M499">
        <v>1482213600</v>
      </c>
      <c r="N499" s="11">
        <f t="shared" si="37"/>
        <v>42724.25</v>
      </c>
      <c r="O499" t="b">
        <v>0</v>
      </c>
      <c r="P499" t="b">
        <v>1</v>
      </c>
      <c r="Q499" t="s">
        <v>65</v>
      </c>
      <c r="R499" s="5">
        <f>E499/H499</f>
        <v>27.908333333333335</v>
      </c>
      <c r="S499" t="str">
        <f t="shared" si="39"/>
        <v>technology</v>
      </c>
      <c r="T499" t="str">
        <f t="shared" si="38"/>
        <v>wearables</v>
      </c>
    </row>
    <row r="500" spans="1:20" ht="19.5" x14ac:dyDescent="0.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9">
        <f t="shared" si="35"/>
        <v>24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 s="11">
        <f t="shared" si="36"/>
        <v>42005.25</v>
      </c>
      <c r="M500">
        <v>1420264800</v>
      </c>
      <c r="N500" s="11">
        <f t="shared" si="37"/>
        <v>42007.25</v>
      </c>
      <c r="O500" t="b">
        <v>0</v>
      </c>
      <c r="P500" t="b">
        <v>0</v>
      </c>
      <c r="Q500" t="s">
        <v>28</v>
      </c>
      <c r="R500" s="5">
        <f>E500/H500</f>
        <v>79.994818652849744</v>
      </c>
      <c r="S500" t="str">
        <f t="shared" si="39"/>
        <v>technology</v>
      </c>
      <c r="T500" t="str">
        <f t="shared" si="38"/>
        <v>web</v>
      </c>
    </row>
    <row r="501" spans="1:20" ht="19.5" x14ac:dyDescent="0.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9">
        <f t="shared" si="35"/>
        <v>48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 s="11">
        <f t="shared" si="36"/>
        <v>42444.208333333328</v>
      </c>
      <c r="M501">
        <v>1458450000</v>
      </c>
      <c r="N501" s="11">
        <f t="shared" si="37"/>
        <v>42449.208333333328</v>
      </c>
      <c r="O501" t="b">
        <v>0</v>
      </c>
      <c r="P501" t="b">
        <v>1</v>
      </c>
      <c r="Q501" t="s">
        <v>42</v>
      </c>
      <c r="R501" s="5">
        <f>E501/H501</f>
        <v>38.003378378378379</v>
      </c>
      <c r="S501" t="str">
        <f t="shared" si="39"/>
        <v>film &amp; video</v>
      </c>
      <c r="T501" t="str">
        <f t="shared" si="38"/>
        <v>documentary</v>
      </c>
    </row>
    <row r="502" spans="1:20" ht="19.5" x14ac:dyDescent="0.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9">
        <f t="shared" si="35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 s="11">
        <f t="shared" si="36"/>
        <v>41395.208333333336</v>
      </c>
      <c r="M502">
        <v>1369803600</v>
      </c>
      <c r="N502" s="11">
        <f t="shared" si="37"/>
        <v>41423.208333333336</v>
      </c>
      <c r="O502" t="b">
        <v>0</v>
      </c>
      <c r="P502" t="b">
        <v>1</v>
      </c>
      <c r="Q502" t="s">
        <v>33</v>
      </c>
      <c r="R502" s="5" t="e">
        <f>E502/H502</f>
        <v>#DIV/0!</v>
      </c>
      <c r="S502" t="str">
        <f t="shared" si="39"/>
        <v>theater</v>
      </c>
      <c r="T502" t="str">
        <f t="shared" si="38"/>
        <v>plays</v>
      </c>
    </row>
    <row r="503" spans="1:20" ht="19.5" x14ac:dyDescent="0.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9">
        <f t="shared" si="35"/>
        <v>70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 s="11">
        <f t="shared" si="36"/>
        <v>41345.208333333336</v>
      </c>
      <c r="M503">
        <v>1363237200</v>
      </c>
      <c r="N503" s="11">
        <f t="shared" si="37"/>
        <v>41347.208333333336</v>
      </c>
      <c r="O503" t="b">
        <v>0</v>
      </c>
      <c r="P503" t="b">
        <v>0</v>
      </c>
      <c r="Q503" t="s">
        <v>42</v>
      </c>
      <c r="R503" s="5">
        <f>E503/H503</f>
        <v>59.990534521158132</v>
      </c>
      <c r="S503" t="str">
        <f t="shared" si="39"/>
        <v>film &amp; video</v>
      </c>
      <c r="T503" t="str">
        <f t="shared" si="38"/>
        <v>documentary</v>
      </c>
    </row>
    <row r="504" spans="1:20" ht="19.5" x14ac:dyDescent="0.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9">
        <f t="shared" si="35"/>
        <v>530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 s="11">
        <f t="shared" si="36"/>
        <v>41117.208333333336</v>
      </c>
      <c r="M504">
        <v>1345870800</v>
      </c>
      <c r="N504" s="11">
        <f t="shared" si="37"/>
        <v>41146.208333333336</v>
      </c>
      <c r="O504" t="b">
        <v>0</v>
      </c>
      <c r="P504" t="b">
        <v>1</v>
      </c>
      <c r="Q504" t="s">
        <v>89</v>
      </c>
      <c r="R504" s="5">
        <f>E504/H504</f>
        <v>37.037634408602152</v>
      </c>
      <c r="S504" t="str">
        <f t="shared" si="39"/>
        <v>games</v>
      </c>
      <c r="T504" t="str">
        <f t="shared" si="38"/>
        <v>video games</v>
      </c>
    </row>
    <row r="505" spans="1:20" ht="19.5" x14ac:dyDescent="0.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9">
        <f t="shared" si="35"/>
        <v>180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 s="11">
        <f t="shared" si="36"/>
        <v>42186.208333333328</v>
      </c>
      <c r="M505">
        <v>1437454800</v>
      </c>
      <c r="N505" s="11">
        <f t="shared" si="37"/>
        <v>42206.208333333328</v>
      </c>
      <c r="O505" t="b">
        <v>0</v>
      </c>
      <c r="P505" t="b">
        <v>0</v>
      </c>
      <c r="Q505" t="s">
        <v>53</v>
      </c>
      <c r="R505" s="5">
        <f>E505/H505</f>
        <v>99.963043478260872</v>
      </c>
      <c r="S505" t="str">
        <f t="shared" si="39"/>
        <v>film &amp; video</v>
      </c>
      <c r="T505" t="str">
        <f t="shared" si="38"/>
        <v>drama</v>
      </c>
    </row>
    <row r="506" spans="1:20" ht="19.5" x14ac:dyDescent="0.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9">
        <f t="shared" si="35"/>
        <v>92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 s="11">
        <f t="shared" si="36"/>
        <v>42142.208333333328</v>
      </c>
      <c r="M506">
        <v>1432011600</v>
      </c>
      <c r="N506" s="11">
        <f t="shared" si="37"/>
        <v>42143.208333333328</v>
      </c>
      <c r="O506" t="b">
        <v>0</v>
      </c>
      <c r="P506" t="b">
        <v>0</v>
      </c>
      <c r="Q506" t="s">
        <v>23</v>
      </c>
      <c r="R506" s="5">
        <f>E506/H506</f>
        <v>111.6774193548387</v>
      </c>
      <c r="S506" t="str">
        <f t="shared" si="39"/>
        <v>music</v>
      </c>
      <c r="T506" t="str">
        <f t="shared" si="38"/>
        <v>rock</v>
      </c>
    </row>
    <row r="507" spans="1:20" ht="19.5" x14ac:dyDescent="0.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9">
        <f t="shared" si="35"/>
        <v>14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 s="11">
        <f t="shared" si="36"/>
        <v>41341.25</v>
      </c>
      <c r="M507">
        <v>1366347600</v>
      </c>
      <c r="N507" s="11">
        <f t="shared" si="37"/>
        <v>41383.208333333336</v>
      </c>
      <c r="O507" t="b">
        <v>0</v>
      </c>
      <c r="P507" t="b">
        <v>1</v>
      </c>
      <c r="Q507" t="s">
        <v>133</v>
      </c>
      <c r="R507" s="5">
        <f>E507/H507</f>
        <v>36.014409221902014</v>
      </c>
      <c r="S507" t="str">
        <f t="shared" si="39"/>
        <v>publishing</v>
      </c>
      <c r="T507" t="str">
        <f t="shared" si="38"/>
        <v>radio &amp; podcasts</v>
      </c>
    </row>
    <row r="508" spans="1:20" ht="19.5" x14ac:dyDescent="0.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9">
        <f t="shared" si="35"/>
        <v>927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 s="11">
        <f t="shared" si="36"/>
        <v>43062.25</v>
      </c>
      <c r="M508">
        <v>1512885600</v>
      </c>
      <c r="N508" s="11">
        <f t="shared" si="37"/>
        <v>43079.25</v>
      </c>
      <c r="O508" t="b">
        <v>0</v>
      </c>
      <c r="P508" t="b">
        <v>1</v>
      </c>
      <c r="Q508" t="s">
        <v>33</v>
      </c>
      <c r="R508" s="5">
        <f>E508/H508</f>
        <v>66.010284810126578</v>
      </c>
      <c r="S508" t="str">
        <f t="shared" si="39"/>
        <v>theater</v>
      </c>
      <c r="T508" t="str">
        <f t="shared" si="38"/>
        <v>plays</v>
      </c>
    </row>
    <row r="509" spans="1:20" ht="19.5" x14ac:dyDescent="0.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9">
        <f t="shared" si="35"/>
        <v>40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 s="11">
        <f t="shared" si="36"/>
        <v>41373.208333333336</v>
      </c>
      <c r="M509">
        <v>1369717200</v>
      </c>
      <c r="N509" s="11">
        <f t="shared" si="37"/>
        <v>41422.208333333336</v>
      </c>
      <c r="O509" t="b">
        <v>0</v>
      </c>
      <c r="P509" t="b">
        <v>1</v>
      </c>
      <c r="Q509" t="s">
        <v>28</v>
      </c>
      <c r="R509" s="5">
        <f>E509/H509</f>
        <v>44.05263157894737</v>
      </c>
      <c r="S509" t="str">
        <f t="shared" si="39"/>
        <v>technology</v>
      </c>
      <c r="T509" t="str">
        <f t="shared" si="38"/>
        <v>web</v>
      </c>
    </row>
    <row r="510" spans="1:20" ht="19.5" x14ac:dyDescent="0.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9">
        <f t="shared" si="35"/>
        <v>112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 s="11">
        <f t="shared" si="36"/>
        <v>43310.208333333328</v>
      </c>
      <c r="M510">
        <v>1534654800</v>
      </c>
      <c r="N510" s="11">
        <f t="shared" si="37"/>
        <v>43331.208333333328</v>
      </c>
      <c r="O510" t="b">
        <v>0</v>
      </c>
      <c r="P510" t="b">
        <v>0</v>
      </c>
      <c r="Q510" t="s">
        <v>33</v>
      </c>
      <c r="R510" s="5">
        <f>E510/H510</f>
        <v>52.999726551818434</v>
      </c>
      <c r="S510" t="str">
        <f t="shared" si="39"/>
        <v>theater</v>
      </c>
      <c r="T510" t="str">
        <f t="shared" si="38"/>
        <v>plays</v>
      </c>
    </row>
    <row r="511" spans="1:20" ht="19.5" x14ac:dyDescent="0.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9">
        <f t="shared" si="35"/>
        <v>71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 s="11">
        <f t="shared" si="36"/>
        <v>41034.208333333336</v>
      </c>
      <c r="M511">
        <v>1337058000</v>
      </c>
      <c r="N511" s="11">
        <f t="shared" si="37"/>
        <v>41044.208333333336</v>
      </c>
      <c r="O511" t="b">
        <v>0</v>
      </c>
      <c r="P511" t="b">
        <v>0</v>
      </c>
      <c r="Q511" t="s">
        <v>33</v>
      </c>
      <c r="R511" s="5">
        <f>E511/H511</f>
        <v>95</v>
      </c>
      <c r="S511" t="str">
        <f t="shared" si="39"/>
        <v>theater</v>
      </c>
      <c r="T511" t="str">
        <f t="shared" si="38"/>
        <v>plays</v>
      </c>
    </row>
    <row r="512" spans="1:20" ht="19.5" x14ac:dyDescent="0.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9">
        <f t="shared" si="35"/>
        <v>119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 s="11">
        <f t="shared" si="36"/>
        <v>43251.208333333328</v>
      </c>
      <c r="M512">
        <v>1529816400</v>
      </c>
      <c r="N512" s="11">
        <f t="shared" si="37"/>
        <v>43275.208333333328</v>
      </c>
      <c r="O512" t="b">
        <v>0</v>
      </c>
      <c r="P512" t="b">
        <v>0</v>
      </c>
      <c r="Q512" t="s">
        <v>53</v>
      </c>
      <c r="R512" s="5">
        <f>E512/H512</f>
        <v>70.908396946564892</v>
      </c>
      <c r="S512" t="str">
        <f t="shared" si="39"/>
        <v>film &amp; video</v>
      </c>
      <c r="T512" t="str">
        <f t="shared" si="38"/>
        <v>drama</v>
      </c>
    </row>
    <row r="513" spans="1:20" ht="19.5" x14ac:dyDescent="0.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9">
        <f t="shared" si="35"/>
        <v>24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 s="11">
        <f t="shared" si="36"/>
        <v>43671.208333333328</v>
      </c>
      <c r="M513">
        <v>1564894800</v>
      </c>
      <c r="N513" s="11">
        <f t="shared" si="37"/>
        <v>43681.208333333328</v>
      </c>
      <c r="O513" t="b">
        <v>0</v>
      </c>
      <c r="P513" t="b">
        <v>0</v>
      </c>
      <c r="Q513" t="s">
        <v>33</v>
      </c>
      <c r="R513" s="5">
        <f>E513/H513</f>
        <v>98.060773480662988</v>
      </c>
      <c r="S513" t="str">
        <f t="shared" si="39"/>
        <v>theater</v>
      </c>
      <c r="T513" t="str">
        <f t="shared" si="38"/>
        <v>plays</v>
      </c>
    </row>
    <row r="514" spans="1:20" ht="19.5" x14ac:dyDescent="0.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9">
        <f t="shared" si="35"/>
        <v>139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 s="11">
        <f t="shared" si="36"/>
        <v>41825.208333333336</v>
      </c>
      <c r="M514">
        <v>1404622800</v>
      </c>
      <c r="N514" s="11">
        <f t="shared" si="37"/>
        <v>41826.208333333336</v>
      </c>
      <c r="O514" t="b">
        <v>0</v>
      </c>
      <c r="P514" t="b">
        <v>1</v>
      </c>
      <c r="Q514" t="s">
        <v>89</v>
      </c>
      <c r="R514" s="5">
        <f>E514/H514</f>
        <v>53.046025104602514</v>
      </c>
      <c r="S514" t="str">
        <f t="shared" si="39"/>
        <v>games</v>
      </c>
      <c r="T514" t="str">
        <f t="shared" si="38"/>
        <v>video games</v>
      </c>
    </row>
    <row r="515" spans="1:20" ht="19.5" x14ac:dyDescent="0.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9">
        <f t="shared" ref="F515:F578" si="40">ROUND((E515/D515)*100,0)</f>
        <v>39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 s="11">
        <f t="shared" ref="L515:L578" si="41">(((K515/60)/60)/24)+DATE(1970,1,1)</f>
        <v>40430.208333333336</v>
      </c>
      <c r="M515">
        <v>1284181200</v>
      </c>
      <c r="N515" s="11">
        <f t="shared" ref="N515:N578" si="42">(((M515/60)/60)/24)+DATE(1970,1,1)</f>
        <v>40432.208333333336</v>
      </c>
      <c r="O515" t="b">
        <v>0</v>
      </c>
      <c r="P515" t="b">
        <v>0</v>
      </c>
      <c r="Q515" t="s">
        <v>269</v>
      </c>
      <c r="R515" s="5">
        <f>E515/H515</f>
        <v>93.142857142857139</v>
      </c>
      <c r="S515" t="str">
        <f t="shared" si="39"/>
        <v>film &amp; video</v>
      </c>
      <c r="T515" t="str">
        <f t="shared" ref="T515:T578" si="43">_xlfn.TEXTAFTER(Q515,"/")</f>
        <v>television</v>
      </c>
    </row>
    <row r="516" spans="1:20" ht="19.5" x14ac:dyDescent="0.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9">
        <f t="shared" si="40"/>
        <v>22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 s="11">
        <f t="shared" si="41"/>
        <v>41614.25</v>
      </c>
      <c r="M516">
        <v>1386741600</v>
      </c>
      <c r="N516" s="11">
        <f t="shared" si="42"/>
        <v>41619.25</v>
      </c>
      <c r="O516" t="b">
        <v>0</v>
      </c>
      <c r="P516" t="b">
        <v>1</v>
      </c>
      <c r="Q516" t="s">
        <v>23</v>
      </c>
      <c r="R516" s="5">
        <f>E516/H516</f>
        <v>58.945075757575758</v>
      </c>
      <c r="S516" t="str">
        <f t="shared" ref="S516:S579" si="44">_xlfn.TEXTBEFORE(Q516,"/")</f>
        <v>music</v>
      </c>
      <c r="T516" t="str">
        <f t="shared" si="43"/>
        <v>rock</v>
      </c>
    </row>
    <row r="517" spans="1:20" ht="19.5" x14ac:dyDescent="0.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9">
        <f t="shared" si="40"/>
        <v>56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 s="11">
        <f t="shared" si="41"/>
        <v>40900.25</v>
      </c>
      <c r="M517">
        <v>1324792800</v>
      </c>
      <c r="N517" s="11">
        <f t="shared" si="42"/>
        <v>40902.25</v>
      </c>
      <c r="O517" t="b">
        <v>0</v>
      </c>
      <c r="P517" t="b">
        <v>1</v>
      </c>
      <c r="Q517" t="s">
        <v>33</v>
      </c>
      <c r="R517" s="5">
        <f>E517/H517</f>
        <v>36.067669172932334</v>
      </c>
      <c r="S517" t="str">
        <f t="shared" si="44"/>
        <v>theater</v>
      </c>
      <c r="T517" t="str">
        <f t="shared" si="43"/>
        <v>plays</v>
      </c>
    </row>
    <row r="518" spans="1:20" ht="19.5" x14ac:dyDescent="0.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9">
        <f t="shared" si="40"/>
        <v>43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 s="11">
        <f t="shared" si="41"/>
        <v>40396.208333333336</v>
      </c>
      <c r="M518">
        <v>1284354000</v>
      </c>
      <c r="N518" s="11">
        <f t="shared" si="42"/>
        <v>40434.208333333336</v>
      </c>
      <c r="O518" t="b">
        <v>0</v>
      </c>
      <c r="P518" t="b">
        <v>0</v>
      </c>
      <c r="Q518" t="s">
        <v>68</v>
      </c>
      <c r="R518" s="5">
        <f>E518/H518</f>
        <v>63.030732860520096</v>
      </c>
      <c r="S518" t="str">
        <f t="shared" si="44"/>
        <v>publishing</v>
      </c>
      <c r="T518" t="str">
        <f t="shared" si="43"/>
        <v>nonfiction</v>
      </c>
    </row>
    <row r="519" spans="1:20" ht="19.5" x14ac:dyDescent="0.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9">
        <f t="shared" si="40"/>
        <v>112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 s="11">
        <f t="shared" si="41"/>
        <v>42860.208333333328</v>
      </c>
      <c r="M519">
        <v>1494392400</v>
      </c>
      <c r="N519" s="11">
        <f t="shared" si="42"/>
        <v>42865.208333333328</v>
      </c>
      <c r="O519" t="b">
        <v>0</v>
      </c>
      <c r="P519" t="b">
        <v>0</v>
      </c>
      <c r="Q519" t="s">
        <v>17</v>
      </c>
      <c r="R519" s="5">
        <f>E519/H519</f>
        <v>84.717948717948715</v>
      </c>
      <c r="S519" t="str">
        <f t="shared" si="44"/>
        <v>food</v>
      </c>
      <c r="T519" t="str">
        <f t="shared" si="43"/>
        <v>food trucks</v>
      </c>
    </row>
    <row r="520" spans="1:20" ht="19.5" x14ac:dyDescent="0.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9">
        <f t="shared" si="40"/>
        <v>7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 s="11">
        <f t="shared" si="41"/>
        <v>43154.25</v>
      </c>
      <c r="M520">
        <v>1519538400</v>
      </c>
      <c r="N520" s="11">
        <f t="shared" si="42"/>
        <v>43156.25</v>
      </c>
      <c r="O520" t="b">
        <v>0</v>
      </c>
      <c r="P520" t="b">
        <v>1</v>
      </c>
      <c r="Q520" t="s">
        <v>71</v>
      </c>
      <c r="R520" s="5">
        <f>E520/H520</f>
        <v>62.2</v>
      </c>
      <c r="S520" t="str">
        <f t="shared" si="44"/>
        <v>film &amp; video</v>
      </c>
      <c r="T520" t="str">
        <f t="shared" si="43"/>
        <v>animation</v>
      </c>
    </row>
    <row r="521" spans="1:20" ht="19.5" x14ac:dyDescent="0.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9">
        <f t="shared" si="40"/>
        <v>102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 s="11">
        <f t="shared" si="41"/>
        <v>42012.25</v>
      </c>
      <c r="M521">
        <v>1421906400</v>
      </c>
      <c r="N521" s="11">
        <f t="shared" si="42"/>
        <v>42026.25</v>
      </c>
      <c r="O521" t="b">
        <v>0</v>
      </c>
      <c r="P521" t="b">
        <v>1</v>
      </c>
      <c r="Q521" t="s">
        <v>23</v>
      </c>
      <c r="R521" s="5">
        <f>E521/H521</f>
        <v>101.97518330513255</v>
      </c>
      <c r="S521" t="str">
        <f t="shared" si="44"/>
        <v>music</v>
      </c>
      <c r="T521" t="str">
        <f t="shared" si="43"/>
        <v>rock</v>
      </c>
    </row>
    <row r="522" spans="1:20" ht="19.5" x14ac:dyDescent="0.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9">
        <f t="shared" si="40"/>
        <v>426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 s="11">
        <f t="shared" si="41"/>
        <v>43574.208333333328</v>
      </c>
      <c r="M522">
        <v>1555909200</v>
      </c>
      <c r="N522" s="11">
        <f t="shared" si="42"/>
        <v>43577.208333333328</v>
      </c>
      <c r="O522" t="b">
        <v>0</v>
      </c>
      <c r="P522" t="b">
        <v>0</v>
      </c>
      <c r="Q522" t="s">
        <v>33</v>
      </c>
      <c r="R522" s="5">
        <f>E522/H522</f>
        <v>106.4375</v>
      </c>
      <c r="S522" t="str">
        <f t="shared" si="44"/>
        <v>theater</v>
      </c>
      <c r="T522" t="str">
        <f t="shared" si="43"/>
        <v>plays</v>
      </c>
    </row>
    <row r="523" spans="1:20" ht="19.5" x14ac:dyDescent="0.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9">
        <f t="shared" si="40"/>
        <v>146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 s="11">
        <f t="shared" si="41"/>
        <v>42605.208333333328</v>
      </c>
      <c r="M523">
        <v>1472446800</v>
      </c>
      <c r="N523" s="11">
        <f t="shared" si="42"/>
        <v>42611.208333333328</v>
      </c>
      <c r="O523" t="b">
        <v>0</v>
      </c>
      <c r="P523" t="b">
        <v>1</v>
      </c>
      <c r="Q523" t="s">
        <v>53</v>
      </c>
      <c r="R523" s="5">
        <f>E523/H523</f>
        <v>29.975609756097562</v>
      </c>
      <c r="S523" t="str">
        <f t="shared" si="44"/>
        <v>film &amp; video</v>
      </c>
      <c r="T523" t="str">
        <f t="shared" si="43"/>
        <v>drama</v>
      </c>
    </row>
    <row r="524" spans="1:20" ht="19.5" x14ac:dyDescent="0.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9">
        <f t="shared" si="40"/>
        <v>32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 s="11">
        <f t="shared" si="41"/>
        <v>41093.208333333336</v>
      </c>
      <c r="M524">
        <v>1342328400</v>
      </c>
      <c r="N524" s="11">
        <f t="shared" si="42"/>
        <v>41105.208333333336</v>
      </c>
      <c r="O524" t="b">
        <v>0</v>
      </c>
      <c r="P524" t="b">
        <v>0</v>
      </c>
      <c r="Q524" t="s">
        <v>100</v>
      </c>
      <c r="R524" s="5">
        <f>E524/H524</f>
        <v>85.806282722513089</v>
      </c>
      <c r="S524" t="str">
        <f t="shared" si="44"/>
        <v>film &amp; video</v>
      </c>
      <c r="T524" t="str">
        <f t="shared" si="43"/>
        <v>shorts</v>
      </c>
    </row>
    <row r="525" spans="1:20" ht="19.5" x14ac:dyDescent="0.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9">
        <f t="shared" si="40"/>
        <v>700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 s="11">
        <f t="shared" si="41"/>
        <v>40241.25</v>
      </c>
      <c r="M525">
        <v>1268114400</v>
      </c>
      <c r="N525" s="11">
        <f t="shared" si="42"/>
        <v>40246.25</v>
      </c>
      <c r="O525" t="b">
        <v>0</v>
      </c>
      <c r="P525" t="b">
        <v>0</v>
      </c>
      <c r="Q525" t="s">
        <v>100</v>
      </c>
      <c r="R525" s="5">
        <f>E525/H525</f>
        <v>70.82022471910112</v>
      </c>
      <c r="S525" t="str">
        <f t="shared" si="44"/>
        <v>film &amp; video</v>
      </c>
      <c r="T525" t="str">
        <f t="shared" si="43"/>
        <v>shorts</v>
      </c>
    </row>
    <row r="526" spans="1:20" ht="19.5" x14ac:dyDescent="0.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9">
        <f t="shared" si="40"/>
        <v>84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 s="11">
        <f t="shared" si="41"/>
        <v>40294.208333333336</v>
      </c>
      <c r="M526">
        <v>1273381200</v>
      </c>
      <c r="N526" s="11">
        <f t="shared" si="42"/>
        <v>40307.208333333336</v>
      </c>
      <c r="O526" t="b">
        <v>0</v>
      </c>
      <c r="P526" t="b">
        <v>0</v>
      </c>
      <c r="Q526" t="s">
        <v>33</v>
      </c>
      <c r="R526" s="5">
        <f>E526/H526</f>
        <v>40.998484082870135</v>
      </c>
      <c r="S526" t="str">
        <f t="shared" si="44"/>
        <v>theater</v>
      </c>
      <c r="T526" t="str">
        <f t="shared" si="43"/>
        <v>plays</v>
      </c>
    </row>
    <row r="527" spans="1:20" ht="19.5" x14ac:dyDescent="0.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9">
        <f t="shared" si="40"/>
        <v>84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 s="11">
        <f t="shared" si="41"/>
        <v>40505.25</v>
      </c>
      <c r="M527">
        <v>1290837600</v>
      </c>
      <c r="N527" s="11">
        <f t="shared" si="42"/>
        <v>40509.25</v>
      </c>
      <c r="O527" t="b">
        <v>0</v>
      </c>
      <c r="P527" t="b">
        <v>0</v>
      </c>
      <c r="Q527" t="s">
        <v>65</v>
      </c>
      <c r="R527" s="5">
        <f>E527/H527</f>
        <v>28.063492063492063</v>
      </c>
      <c r="S527" t="str">
        <f t="shared" si="44"/>
        <v>technology</v>
      </c>
      <c r="T527" t="str">
        <f t="shared" si="43"/>
        <v>wearables</v>
      </c>
    </row>
    <row r="528" spans="1:20" ht="19.5" x14ac:dyDescent="0.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9">
        <f t="shared" si="40"/>
        <v>156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 s="11">
        <f t="shared" si="41"/>
        <v>42364.25</v>
      </c>
      <c r="M528">
        <v>1454306400</v>
      </c>
      <c r="N528" s="11">
        <f t="shared" si="42"/>
        <v>42401.25</v>
      </c>
      <c r="O528" t="b">
        <v>0</v>
      </c>
      <c r="P528" t="b">
        <v>1</v>
      </c>
      <c r="Q528" t="s">
        <v>33</v>
      </c>
      <c r="R528" s="5">
        <f>E528/H528</f>
        <v>88.054421768707485</v>
      </c>
      <c r="S528" t="str">
        <f t="shared" si="44"/>
        <v>theater</v>
      </c>
      <c r="T528" t="str">
        <f t="shared" si="43"/>
        <v>plays</v>
      </c>
    </row>
    <row r="529" spans="1:20" ht="19.5" x14ac:dyDescent="0.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9">
        <f t="shared" si="40"/>
        <v>100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 s="11">
        <f t="shared" si="41"/>
        <v>42405.25</v>
      </c>
      <c r="M529">
        <v>1457762400</v>
      </c>
      <c r="N529" s="11">
        <f t="shared" si="42"/>
        <v>42441.25</v>
      </c>
      <c r="O529" t="b">
        <v>0</v>
      </c>
      <c r="P529" t="b">
        <v>0</v>
      </c>
      <c r="Q529" t="s">
        <v>71</v>
      </c>
      <c r="R529" s="5">
        <f>E529/H529</f>
        <v>31</v>
      </c>
      <c r="S529" t="str">
        <f t="shared" si="44"/>
        <v>film &amp; video</v>
      </c>
      <c r="T529" t="str">
        <f t="shared" si="43"/>
        <v>animation</v>
      </c>
    </row>
    <row r="530" spans="1:20" ht="19.5" x14ac:dyDescent="0.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9">
        <f t="shared" si="40"/>
        <v>80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 s="11">
        <f t="shared" si="41"/>
        <v>41601.25</v>
      </c>
      <c r="M530">
        <v>1389074400</v>
      </c>
      <c r="N530" s="11">
        <f t="shared" si="42"/>
        <v>41646.25</v>
      </c>
      <c r="O530" t="b">
        <v>0</v>
      </c>
      <c r="P530" t="b">
        <v>0</v>
      </c>
      <c r="Q530" t="s">
        <v>60</v>
      </c>
      <c r="R530" s="5">
        <f>E530/H530</f>
        <v>90.337500000000006</v>
      </c>
      <c r="S530" t="str">
        <f t="shared" si="44"/>
        <v>music</v>
      </c>
      <c r="T530" t="str">
        <f t="shared" si="43"/>
        <v>indie rock</v>
      </c>
    </row>
    <row r="531" spans="1:20" ht="19.5" x14ac:dyDescent="0.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9">
        <f t="shared" si="40"/>
        <v>11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 s="11">
        <f t="shared" si="41"/>
        <v>41769.208333333336</v>
      </c>
      <c r="M531">
        <v>1402117200</v>
      </c>
      <c r="N531" s="11">
        <f t="shared" si="42"/>
        <v>41797.208333333336</v>
      </c>
      <c r="O531" t="b">
        <v>0</v>
      </c>
      <c r="P531" t="b">
        <v>0</v>
      </c>
      <c r="Q531" t="s">
        <v>89</v>
      </c>
      <c r="R531" s="5">
        <f>E531/H531</f>
        <v>63.777777777777779</v>
      </c>
      <c r="S531" t="str">
        <f t="shared" si="44"/>
        <v>games</v>
      </c>
      <c r="T531" t="str">
        <f t="shared" si="43"/>
        <v>video games</v>
      </c>
    </row>
    <row r="532" spans="1:20" ht="19.5" x14ac:dyDescent="0.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9">
        <f t="shared" si="40"/>
        <v>92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 s="11">
        <f t="shared" si="41"/>
        <v>40421.208333333336</v>
      </c>
      <c r="M532">
        <v>1284440400</v>
      </c>
      <c r="N532" s="11">
        <f t="shared" si="42"/>
        <v>40435.208333333336</v>
      </c>
      <c r="O532" t="b">
        <v>0</v>
      </c>
      <c r="P532" t="b">
        <v>1</v>
      </c>
      <c r="Q532" t="s">
        <v>119</v>
      </c>
      <c r="R532" s="5">
        <f>E532/H532</f>
        <v>53.995515695067262</v>
      </c>
      <c r="S532" t="str">
        <f t="shared" si="44"/>
        <v>publishing</v>
      </c>
      <c r="T532" t="str">
        <f t="shared" si="43"/>
        <v>fiction</v>
      </c>
    </row>
    <row r="533" spans="1:20" ht="19.5" x14ac:dyDescent="0.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9">
        <f t="shared" si="40"/>
        <v>96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 s="11">
        <f t="shared" si="41"/>
        <v>41589.25</v>
      </c>
      <c r="M533">
        <v>1388988000</v>
      </c>
      <c r="N533" s="11">
        <f t="shared" si="42"/>
        <v>41645.25</v>
      </c>
      <c r="O533" t="b">
        <v>0</v>
      </c>
      <c r="P533" t="b">
        <v>0</v>
      </c>
      <c r="Q533" t="s">
        <v>89</v>
      </c>
      <c r="R533" s="5">
        <f>E533/H533</f>
        <v>48.993956043956047</v>
      </c>
      <c r="S533" t="str">
        <f t="shared" si="44"/>
        <v>games</v>
      </c>
      <c r="T533" t="str">
        <f t="shared" si="43"/>
        <v>video games</v>
      </c>
    </row>
    <row r="534" spans="1:20" ht="19.5" x14ac:dyDescent="0.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9">
        <f t="shared" si="40"/>
        <v>503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 s="11">
        <f t="shared" si="41"/>
        <v>43125.25</v>
      </c>
      <c r="M534">
        <v>1516946400</v>
      </c>
      <c r="N534" s="11">
        <f t="shared" si="42"/>
        <v>43126.25</v>
      </c>
      <c r="O534" t="b">
        <v>0</v>
      </c>
      <c r="P534" t="b">
        <v>0</v>
      </c>
      <c r="Q534" t="s">
        <v>33</v>
      </c>
      <c r="R534" s="5">
        <f>E534/H534</f>
        <v>63.857142857142854</v>
      </c>
      <c r="S534" t="str">
        <f t="shared" si="44"/>
        <v>theater</v>
      </c>
      <c r="T534" t="str">
        <f t="shared" si="43"/>
        <v>plays</v>
      </c>
    </row>
    <row r="535" spans="1:20" ht="19.5" x14ac:dyDescent="0.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9">
        <f t="shared" si="40"/>
        <v>159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 s="11">
        <f t="shared" si="41"/>
        <v>41479.208333333336</v>
      </c>
      <c r="M535">
        <v>1377752400</v>
      </c>
      <c r="N535" s="11">
        <f t="shared" si="42"/>
        <v>41515.208333333336</v>
      </c>
      <c r="O535" t="b">
        <v>0</v>
      </c>
      <c r="P535" t="b">
        <v>0</v>
      </c>
      <c r="Q535" t="s">
        <v>60</v>
      </c>
      <c r="R535" s="5">
        <f>E535/H535</f>
        <v>82.996393146979258</v>
      </c>
      <c r="S535" t="str">
        <f t="shared" si="44"/>
        <v>music</v>
      </c>
      <c r="T535" t="str">
        <f t="shared" si="43"/>
        <v>indie rock</v>
      </c>
    </row>
    <row r="536" spans="1:20" ht="19.5" x14ac:dyDescent="0.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9">
        <f t="shared" si="40"/>
        <v>15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 s="11">
        <f t="shared" si="41"/>
        <v>43329.208333333328</v>
      </c>
      <c r="M536">
        <v>1534568400</v>
      </c>
      <c r="N536" s="11">
        <f t="shared" si="42"/>
        <v>43330.208333333328</v>
      </c>
      <c r="O536" t="b">
        <v>0</v>
      </c>
      <c r="P536" t="b">
        <v>1</v>
      </c>
      <c r="Q536" t="s">
        <v>53</v>
      </c>
      <c r="R536" s="5">
        <f>E536/H536</f>
        <v>55.08230452674897</v>
      </c>
      <c r="S536" t="str">
        <f t="shared" si="44"/>
        <v>film &amp; video</v>
      </c>
      <c r="T536" t="str">
        <f t="shared" si="43"/>
        <v>drama</v>
      </c>
    </row>
    <row r="537" spans="1:20" ht="19.5" x14ac:dyDescent="0.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9">
        <f t="shared" si="40"/>
        <v>482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 s="11">
        <f t="shared" si="41"/>
        <v>43259.208333333328</v>
      </c>
      <c r="M537">
        <v>1528606800</v>
      </c>
      <c r="N537" s="11">
        <f t="shared" si="42"/>
        <v>43261.208333333328</v>
      </c>
      <c r="O537" t="b">
        <v>0</v>
      </c>
      <c r="P537" t="b">
        <v>1</v>
      </c>
      <c r="Q537" t="s">
        <v>33</v>
      </c>
      <c r="R537" s="5">
        <f>E537/H537</f>
        <v>62.044554455445542</v>
      </c>
      <c r="S537" t="str">
        <f t="shared" si="44"/>
        <v>theater</v>
      </c>
      <c r="T537" t="str">
        <f t="shared" si="43"/>
        <v>plays</v>
      </c>
    </row>
    <row r="538" spans="1:20" ht="19.5" x14ac:dyDescent="0.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9">
        <f t="shared" si="40"/>
        <v>150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 s="11">
        <f t="shared" si="41"/>
        <v>40414.208333333336</v>
      </c>
      <c r="M538">
        <v>1284872400</v>
      </c>
      <c r="N538" s="11">
        <f t="shared" si="42"/>
        <v>40440.208333333336</v>
      </c>
      <c r="O538" t="b">
        <v>0</v>
      </c>
      <c r="P538" t="b">
        <v>0</v>
      </c>
      <c r="Q538" t="s">
        <v>119</v>
      </c>
      <c r="R538" s="5">
        <f>E538/H538</f>
        <v>104.97857142857143</v>
      </c>
      <c r="S538" t="str">
        <f t="shared" si="44"/>
        <v>publishing</v>
      </c>
      <c r="T538" t="str">
        <f t="shared" si="43"/>
        <v>fiction</v>
      </c>
    </row>
    <row r="539" spans="1:20" ht="19.5" x14ac:dyDescent="0.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9">
        <f t="shared" si="40"/>
        <v>117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 s="11">
        <f t="shared" si="41"/>
        <v>43342.208333333328</v>
      </c>
      <c r="M539">
        <v>1537592400</v>
      </c>
      <c r="N539" s="11">
        <f t="shared" si="42"/>
        <v>43365.208333333328</v>
      </c>
      <c r="O539" t="b">
        <v>1</v>
      </c>
      <c r="P539" t="b">
        <v>1</v>
      </c>
      <c r="Q539" t="s">
        <v>42</v>
      </c>
      <c r="R539" s="5">
        <f>E539/H539</f>
        <v>94.044676806083643</v>
      </c>
      <c r="S539" t="str">
        <f t="shared" si="44"/>
        <v>film &amp; video</v>
      </c>
      <c r="T539" t="str">
        <f t="shared" si="43"/>
        <v>documentary</v>
      </c>
    </row>
    <row r="540" spans="1:20" ht="19.5" x14ac:dyDescent="0.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9">
        <f t="shared" si="40"/>
        <v>38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 s="11">
        <f t="shared" si="41"/>
        <v>41539.208333333336</v>
      </c>
      <c r="M540">
        <v>1381208400</v>
      </c>
      <c r="N540" s="11">
        <f t="shared" si="42"/>
        <v>41555.208333333336</v>
      </c>
      <c r="O540" t="b">
        <v>0</v>
      </c>
      <c r="P540" t="b">
        <v>0</v>
      </c>
      <c r="Q540" t="s">
        <v>292</v>
      </c>
      <c r="R540" s="5">
        <f>E540/H540</f>
        <v>44.007716049382715</v>
      </c>
      <c r="S540" t="str">
        <f t="shared" si="44"/>
        <v>games</v>
      </c>
      <c r="T540" t="str">
        <f t="shared" si="43"/>
        <v>mobile games</v>
      </c>
    </row>
    <row r="541" spans="1:20" ht="19.5" x14ac:dyDescent="0.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9">
        <f t="shared" si="40"/>
        <v>73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 s="11">
        <f t="shared" si="41"/>
        <v>43647.208333333328</v>
      </c>
      <c r="M541">
        <v>1562475600</v>
      </c>
      <c r="N541" s="11">
        <f t="shared" si="42"/>
        <v>43653.208333333328</v>
      </c>
      <c r="O541" t="b">
        <v>0</v>
      </c>
      <c r="P541" t="b">
        <v>1</v>
      </c>
      <c r="Q541" t="s">
        <v>17</v>
      </c>
      <c r="R541" s="5">
        <f>E541/H541</f>
        <v>92.467532467532465</v>
      </c>
      <c r="S541" t="str">
        <f t="shared" si="44"/>
        <v>food</v>
      </c>
      <c r="T541" t="str">
        <f t="shared" si="43"/>
        <v>food trucks</v>
      </c>
    </row>
    <row r="542" spans="1:20" ht="19.5" x14ac:dyDescent="0.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9">
        <f t="shared" si="40"/>
        <v>266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 s="11">
        <f t="shared" si="41"/>
        <v>43225.208333333328</v>
      </c>
      <c r="M542">
        <v>1527397200</v>
      </c>
      <c r="N542" s="11">
        <f t="shared" si="42"/>
        <v>43247.208333333328</v>
      </c>
      <c r="O542" t="b">
        <v>0</v>
      </c>
      <c r="P542" t="b">
        <v>0</v>
      </c>
      <c r="Q542" t="s">
        <v>122</v>
      </c>
      <c r="R542" s="5">
        <f>E542/H542</f>
        <v>57.072874493927124</v>
      </c>
      <c r="S542" t="str">
        <f t="shared" si="44"/>
        <v>photography</v>
      </c>
      <c r="T542" t="str">
        <f t="shared" si="43"/>
        <v>photography books</v>
      </c>
    </row>
    <row r="543" spans="1:20" ht="19.5" x14ac:dyDescent="0.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9">
        <f t="shared" si="40"/>
        <v>24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 s="11">
        <f t="shared" si="41"/>
        <v>42165.208333333328</v>
      </c>
      <c r="M543">
        <v>1436158800</v>
      </c>
      <c r="N543" s="11">
        <f t="shared" si="42"/>
        <v>42191.208333333328</v>
      </c>
      <c r="O543" t="b">
        <v>0</v>
      </c>
      <c r="P543" t="b">
        <v>0</v>
      </c>
      <c r="Q543" t="s">
        <v>292</v>
      </c>
      <c r="R543" s="5">
        <f>E543/H543</f>
        <v>109.07848101265823</v>
      </c>
      <c r="S543" t="str">
        <f t="shared" si="44"/>
        <v>games</v>
      </c>
      <c r="T543" t="str">
        <f t="shared" si="43"/>
        <v>mobile games</v>
      </c>
    </row>
    <row r="544" spans="1:20" ht="19.5" x14ac:dyDescent="0.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9">
        <f t="shared" si="40"/>
        <v>3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 s="11">
        <f t="shared" si="41"/>
        <v>42391.25</v>
      </c>
      <c r="M544">
        <v>1456034400</v>
      </c>
      <c r="N544" s="11">
        <f t="shared" si="42"/>
        <v>42421.25</v>
      </c>
      <c r="O544" t="b">
        <v>0</v>
      </c>
      <c r="P544" t="b">
        <v>0</v>
      </c>
      <c r="Q544" t="s">
        <v>60</v>
      </c>
      <c r="R544" s="5">
        <f>E544/H544</f>
        <v>39.387755102040813</v>
      </c>
      <c r="S544" t="str">
        <f t="shared" si="44"/>
        <v>music</v>
      </c>
      <c r="T544" t="str">
        <f t="shared" si="43"/>
        <v>indie rock</v>
      </c>
    </row>
    <row r="545" spans="1:20" ht="19.5" x14ac:dyDescent="0.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9">
        <f t="shared" si="40"/>
        <v>16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 s="11">
        <f t="shared" si="41"/>
        <v>41528.208333333336</v>
      </c>
      <c r="M545">
        <v>1380171600</v>
      </c>
      <c r="N545" s="11">
        <f t="shared" si="42"/>
        <v>41543.208333333336</v>
      </c>
      <c r="O545" t="b">
        <v>0</v>
      </c>
      <c r="P545" t="b">
        <v>0</v>
      </c>
      <c r="Q545" t="s">
        <v>89</v>
      </c>
      <c r="R545" s="5">
        <f>E545/H545</f>
        <v>77.022222222222226</v>
      </c>
      <c r="S545" t="str">
        <f t="shared" si="44"/>
        <v>games</v>
      </c>
      <c r="T545" t="str">
        <f t="shared" si="43"/>
        <v>video games</v>
      </c>
    </row>
    <row r="546" spans="1:20" ht="19.5" x14ac:dyDescent="0.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9">
        <f t="shared" si="40"/>
        <v>277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 s="11">
        <f t="shared" si="41"/>
        <v>42377.25</v>
      </c>
      <c r="M546">
        <v>1453356000</v>
      </c>
      <c r="N546" s="11">
        <f t="shared" si="42"/>
        <v>42390.25</v>
      </c>
      <c r="O546" t="b">
        <v>0</v>
      </c>
      <c r="P546" t="b">
        <v>0</v>
      </c>
      <c r="Q546" t="s">
        <v>23</v>
      </c>
      <c r="R546" s="5">
        <f>E546/H546</f>
        <v>92.166666666666671</v>
      </c>
      <c r="S546" t="str">
        <f t="shared" si="44"/>
        <v>music</v>
      </c>
      <c r="T546" t="str">
        <f t="shared" si="43"/>
        <v>rock</v>
      </c>
    </row>
    <row r="547" spans="1:20" ht="19.5" x14ac:dyDescent="0.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9">
        <f t="shared" si="40"/>
        <v>89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 s="11">
        <f t="shared" si="41"/>
        <v>43824.25</v>
      </c>
      <c r="M547">
        <v>1578981600</v>
      </c>
      <c r="N547" s="11">
        <f t="shared" si="42"/>
        <v>43844.25</v>
      </c>
      <c r="O547" t="b">
        <v>0</v>
      </c>
      <c r="P547" t="b">
        <v>0</v>
      </c>
      <c r="Q547" t="s">
        <v>33</v>
      </c>
      <c r="R547" s="5">
        <f>E547/H547</f>
        <v>61.007063197026021</v>
      </c>
      <c r="S547" t="str">
        <f t="shared" si="44"/>
        <v>theater</v>
      </c>
      <c r="T547" t="str">
        <f t="shared" si="43"/>
        <v>plays</v>
      </c>
    </row>
    <row r="548" spans="1:20" ht="19.5" x14ac:dyDescent="0.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9">
        <f t="shared" si="40"/>
        <v>164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 s="11">
        <f t="shared" si="41"/>
        <v>43360.208333333328</v>
      </c>
      <c r="M548">
        <v>1537419600</v>
      </c>
      <c r="N548" s="11">
        <f t="shared" si="42"/>
        <v>43363.208333333328</v>
      </c>
      <c r="O548" t="b">
        <v>0</v>
      </c>
      <c r="P548" t="b">
        <v>1</v>
      </c>
      <c r="Q548" t="s">
        <v>33</v>
      </c>
      <c r="R548" s="5">
        <f>E548/H548</f>
        <v>78.068181818181813</v>
      </c>
      <c r="S548" t="str">
        <f t="shared" si="44"/>
        <v>theater</v>
      </c>
      <c r="T548" t="str">
        <f t="shared" si="43"/>
        <v>plays</v>
      </c>
    </row>
    <row r="549" spans="1:20" ht="19.5" x14ac:dyDescent="0.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9">
        <f t="shared" si="40"/>
        <v>969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 s="11">
        <f t="shared" si="41"/>
        <v>42029.25</v>
      </c>
      <c r="M549">
        <v>1423202400</v>
      </c>
      <c r="N549" s="11">
        <f t="shared" si="42"/>
        <v>42041.25</v>
      </c>
      <c r="O549" t="b">
        <v>0</v>
      </c>
      <c r="P549" t="b">
        <v>0</v>
      </c>
      <c r="Q549" t="s">
        <v>53</v>
      </c>
      <c r="R549" s="5">
        <f>E549/H549</f>
        <v>80.75</v>
      </c>
      <c r="S549" t="str">
        <f t="shared" si="44"/>
        <v>film &amp; video</v>
      </c>
      <c r="T549" t="str">
        <f t="shared" si="43"/>
        <v>drama</v>
      </c>
    </row>
    <row r="550" spans="1:20" ht="19.5" x14ac:dyDescent="0.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9">
        <f t="shared" si="40"/>
        <v>271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 s="11">
        <f t="shared" si="41"/>
        <v>42461.208333333328</v>
      </c>
      <c r="M550">
        <v>1460610000</v>
      </c>
      <c r="N550" s="11">
        <f t="shared" si="42"/>
        <v>42474.208333333328</v>
      </c>
      <c r="O550" t="b">
        <v>0</v>
      </c>
      <c r="P550" t="b">
        <v>0</v>
      </c>
      <c r="Q550" t="s">
        <v>33</v>
      </c>
      <c r="R550" s="5">
        <f>E550/H550</f>
        <v>59.991289782244557</v>
      </c>
      <c r="S550" t="str">
        <f t="shared" si="44"/>
        <v>theater</v>
      </c>
      <c r="T550" t="str">
        <f t="shared" si="43"/>
        <v>plays</v>
      </c>
    </row>
    <row r="551" spans="1:20" ht="19.5" x14ac:dyDescent="0.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9">
        <f t="shared" si="40"/>
        <v>284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 s="11">
        <f t="shared" si="41"/>
        <v>41422.208333333336</v>
      </c>
      <c r="M551">
        <v>1370494800</v>
      </c>
      <c r="N551" s="11">
        <f t="shared" si="42"/>
        <v>41431.208333333336</v>
      </c>
      <c r="O551" t="b">
        <v>0</v>
      </c>
      <c r="P551" t="b">
        <v>0</v>
      </c>
      <c r="Q551" t="s">
        <v>65</v>
      </c>
      <c r="R551" s="5">
        <f>E551/H551</f>
        <v>110.03018372703411</v>
      </c>
      <c r="S551" t="str">
        <f t="shared" si="44"/>
        <v>technology</v>
      </c>
      <c r="T551" t="str">
        <f t="shared" si="43"/>
        <v>wearables</v>
      </c>
    </row>
    <row r="552" spans="1:20" ht="19.5" x14ac:dyDescent="0.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9">
        <f t="shared" si="40"/>
        <v>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 s="11">
        <f t="shared" si="41"/>
        <v>40968.25</v>
      </c>
      <c r="M552">
        <v>1332306000</v>
      </c>
      <c r="N552" s="11">
        <f t="shared" si="42"/>
        <v>40989.208333333336</v>
      </c>
      <c r="O552" t="b">
        <v>0</v>
      </c>
      <c r="P552" t="b">
        <v>0</v>
      </c>
      <c r="Q552" t="s">
        <v>60</v>
      </c>
      <c r="R552" s="5">
        <f>E552/H552</f>
        <v>4</v>
      </c>
      <c r="S552" t="str">
        <f t="shared" si="44"/>
        <v>music</v>
      </c>
      <c r="T552" t="str">
        <f t="shared" si="43"/>
        <v>indie rock</v>
      </c>
    </row>
    <row r="553" spans="1:20" ht="19.5" x14ac:dyDescent="0.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9">
        <f t="shared" si="40"/>
        <v>59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 s="11">
        <f t="shared" si="41"/>
        <v>41993.25</v>
      </c>
      <c r="M553">
        <v>1422511200</v>
      </c>
      <c r="N553" s="11">
        <f t="shared" si="42"/>
        <v>42033.25</v>
      </c>
      <c r="O553" t="b">
        <v>0</v>
      </c>
      <c r="P553" t="b">
        <v>1</v>
      </c>
      <c r="Q553" t="s">
        <v>28</v>
      </c>
      <c r="R553" s="5">
        <f>E553/H553</f>
        <v>37.99856063332134</v>
      </c>
      <c r="S553" t="str">
        <f t="shared" si="44"/>
        <v>technology</v>
      </c>
      <c r="T553" t="str">
        <f t="shared" si="43"/>
        <v>web</v>
      </c>
    </row>
    <row r="554" spans="1:20" ht="19.5" x14ac:dyDescent="0.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9">
        <f t="shared" si="40"/>
        <v>99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 s="11">
        <f t="shared" si="41"/>
        <v>42700.25</v>
      </c>
      <c r="M554">
        <v>1480312800</v>
      </c>
      <c r="N554" s="11">
        <f t="shared" si="42"/>
        <v>42702.25</v>
      </c>
      <c r="O554" t="b">
        <v>0</v>
      </c>
      <c r="P554" t="b">
        <v>0</v>
      </c>
      <c r="Q554" t="s">
        <v>33</v>
      </c>
      <c r="R554" s="5">
        <f>E554/H554</f>
        <v>96.369565217391298</v>
      </c>
      <c r="S554" t="str">
        <f t="shared" si="44"/>
        <v>theater</v>
      </c>
      <c r="T554" t="str">
        <f t="shared" si="43"/>
        <v>plays</v>
      </c>
    </row>
    <row r="555" spans="1:20" ht="19.5" x14ac:dyDescent="0.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9">
        <f t="shared" si="40"/>
        <v>44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 s="11">
        <f t="shared" si="41"/>
        <v>40545.25</v>
      </c>
      <c r="M555">
        <v>1294034400</v>
      </c>
      <c r="N555" s="11">
        <f t="shared" si="42"/>
        <v>40546.25</v>
      </c>
      <c r="O555" t="b">
        <v>0</v>
      </c>
      <c r="P555" t="b">
        <v>0</v>
      </c>
      <c r="Q555" t="s">
        <v>23</v>
      </c>
      <c r="R555" s="5">
        <f>E555/H555</f>
        <v>72.978599221789878</v>
      </c>
      <c r="S555" t="str">
        <f t="shared" si="44"/>
        <v>music</v>
      </c>
      <c r="T555" t="str">
        <f t="shared" si="43"/>
        <v>rock</v>
      </c>
    </row>
    <row r="556" spans="1:20" ht="19.5" x14ac:dyDescent="0.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9">
        <f t="shared" si="40"/>
        <v>152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 s="11">
        <f t="shared" si="41"/>
        <v>42723.25</v>
      </c>
      <c r="M556">
        <v>1482645600</v>
      </c>
      <c r="N556" s="11">
        <f t="shared" si="42"/>
        <v>42729.25</v>
      </c>
      <c r="O556" t="b">
        <v>0</v>
      </c>
      <c r="P556" t="b">
        <v>0</v>
      </c>
      <c r="Q556" t="s">
        <v>60</v>
      </c>
      <c r="R556" s="5">
        <f>E556/H556</f>
        <v>26.007220216606498</v>
      </c>
      <c r="S556" t="str">
        <f t="shared" si="44"/>
        <v>music</v>
      </c>
      <c r="T556" t="str">
        <f t="shared" si="43"/>
        <v>indie rock</v>
      </c>
    </row>
    <row r="557" spans="1:20" ht="19.5" x14ac:dyDescent="0.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9">
        <f t="shared" si="40"/>
        <v>224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 s="11">
        <f t="shared" si="41"/>
        <v>41731.208333333336</v>
      </c>
      <c r="M557">
        <v>1399093200</v>
      </c>
      <c r="N557" s="11">
        <f t="shared" si="42"/>
        <v>41762.208333333336</v>
      </c>
      <c r="O557" t="b">
        <v>0</v>
      </c>
      <c r="P557" t="b">
        <v>0</v>
      </c>
      <c r="Q557" t="s">
        <v>23</v>
      </c>
      <c r="R557" s="5">
        <f>E557/H557</f>
        <v>104.36296296296297</v>
      </c>
      <c r="S557" t="str">
        <f t="shared" si="44"/>
        <v>music</v>
      </c>
      <c r="T557" t="str">
        <f t="shared" si="43"/>
        <v>rock</v>
      </c>
    </row>
    <row r="558" spans="1:20" ht="19.5" x14ac:dyDescent="0.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9">
        <f t="shared" si="40"/>
        <v>240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 s="11">
        <f t="shared" si="41"/>
        <v>40792.208333333336</v>
      </c>
      <c r="M558">
        <v>1315890000</v>
      </c>
      <c r="N558" s="11">
        <f t="shared" si="42"/>
        <v>40799.208333333336</v>
      </c>
      <c r="O558" t="b">
        <v>0</v>
      </c>
      <c r="P558" t="b">
        <v>1</v>
      </c>
      <c r="Q558" t="s">
        <v>206</v>
      </c>
      <c r="R558" s="5">
        <f>E558/H558</f>
        <v>102.18852459016394</v>
      </c>
      <c r="S558" t="str">
        <f t="shared" si="44"/>
        <v>publishing</v>
      </c>
      <c r="T558" t="str">
        <f t="shared" si="43"/>
        <v>translations</v>
      </c>
    </row>
    <row r="559" spans="1:20" ht="19.5" x14ac:dyDescent="0.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9">
        <f t="shared" si="40"/>
        <v>199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 s="11">
        <f t="shared" si="41"/>
        <v>42279.208333333328</v>
      </c>
      <c r="M559">
        <v>1444021200</v>
      </c>
      <c r="N559" s="11">
        <f t="shared" si="42"/>
        <v>42282.208333333328</v>
      </c>
      <c r="O559" t="b">
        <v>0</v>
      </c>
      <c r="P559" t="b">
        <v>1</v>
      </c>
      <c r="Q559" t="s">
        <v>474</v>
      </c>
      <c r="R559" s="5">
        <f>E559/H559</f>
        <v>54.117647058823529</v>
      </c>
      <c r="S559" t="str">
        <f t="shared" si="44"/>
        <v>film &amp; video</v>
      </c>
      <c r="T559" t="str">
        <f t="shared" si="43"/>
        <v>science fiction</v>
      </c>
    </row>
    <row r="560" spans="1:20" ht="19.5" x14ac:dyDescent="0.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9">
        <f t="shared" si="40"/>
        <v>137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 s="11">
        <f t="shared" si="41"/>
        <v>42424.25</v>
      </c>
      <c r="M560">
        <v>1460005200</v>
      </c>
      <c r="N560" s="11">
        <f t="shared" si="42"/>
        <v>42467.208333333328</v>
      </c>
      <c r="O560" t="b">
        <v>0</v>
      </c>
      <c r="P560" t="b">
        <v>0</v>
      </c>
      <c r="Q560" t="s">
        <v>33</v>
      </c>
      <c r="R560" s="5">
        <f>E560/H560</f>
        <v>63.222222222222221</v>
      </c>
      <c r="S560" t="str">
        <f t="shared" si="44"/>
        <v>theater</v>
      </c>
      <c r="T560" t="str">
        <f t="shared" si="43"/>
        <v>plays</v>
      </c>
    </row>
    <row r="561" spans="1:20" ht="19.5" x14ac:dyDescent="0.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9">
        <f t="shared" si="40"/>
        <v>101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 s="11">
        <f t="shared" si="41"/>
        <v>42584.208333333328</v>
      </c>
      <c r="M561">
        <v>1470718800</v>
      </c>
      <c r="N561" s="11">
        <f t="shared" si="42"/>
        <v>42591.208333333328</v>
      </c>
      <c r="O561" t="b">
        <v>0</v>
      </c>
      <c r="P561" t="b">
        <v>0</v>
      </c>
      <c r="Q561" t="s">
        <v>33</v>
      </c>
      <c r="R561" s="5">
        <f>E561/H561</f>
        <v>104.03228962818004</v>
      </c>
      <c r="S561" t="str">
        <f t="shared" si="44"/>
        <v>theater</v>
      </c>
      <c r="T561" t="str">
        <f t="shared" si="43"/>
        <v>plays</v>
      </c>
    </row>
    <row r="562" spans="1:20" ht="19.5" x14ac:dyDescent="0.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9">
        <f t="shared" si="40"/>
        <v>794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 s="11">
        <f t="shared" si="41"/>
        <v>40865.25</v>
      </c>
      <c r="M562">
        <v>1325052000</v>
      </c>
      <c r="N562" s="11">
        <f t="shared" si="42"/>
        <v>40905.25</v>
      </c>
      <c r="O562" t="b">
        <v>0</v>
      </c>
      <c r="P562" t="b">
        <v>0</v>
      </c>
      <c r="Q562" t="s">
        <v>71</v>
      </c>
      <c r="R562" s="5">
        <f>E562/H562</f>
        <v>49.994334277620396</v>
      </c>
      <c r="S562" t="str">
        <f t="shared" si="44"/>
        <v>film &amp; video</v>
      </c>
      <c r="T562" t="str">
        <f t="shared" si="43"/>
        <v>animation</v>
      </c>
    </row>
    <row r="563" spans="1:20" ht="19.5" x14ac:dyDescent="0.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9">
        <f t="shared" si="40"/>
        <v>370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 s="11">
        <f t="shared" si="41"/>
        <v>40833.208333333336</v>
      </c>
      <c r="M563">
        <v>1319000400</v>
      </c>
      <c r="N563" s="11">
        <f t="shared" si="42"/>
        <v>40835.208333333336</v>
      </c>
      <c r="O563" t="b">
        <v>0</v>
      </c>
      <c r="P563" t="b">
        <v>0</v>
      </c>
      <c r="Q563" t="s">
        <v>33</v>
      </c>
      <c r="R563" s="5">
        <f>E563/H563</f>
        <v>56.015151515151516</v>
      </c>
      <c r="S563" t="str">
        <f t="shared" si="44"/>
        <v>theater</v>
      </c>
      <c r="T563" t="str">
        <f t="shared" si="43"/>
        <v>plays</v>
      </c>
    </row>
    <row r="564" spans="1:20" ht="19.5" x14ac:dyDescent="0.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9">
        <f t="shared" si="40"/>
        <v>13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 s="11">
        <f t="shared" si="41"/>
        <v>43536.208333333328</v>
      </c>
      <c r="M564">
        <v>1552539600</v>
      </c>
      <c r="N564" s="11">
        <f t="shared" si="42"/>
        <v>43538.208333333328</v>
      </c>
      <c r="O564" t="b">
        <v>0</v>
      </c>
      <c r="P564" t="b">
        <v>0</v>
      </c>
      <c r="Q564" t="s">
        <v>23</v>
      </c>
      <c r="R564" s="5">
        <f>E564/H564</f>
        <v>48.807692307692307</v>
      </c>
      <c r="S564" t="str">
        <f t="shared" si="44"/>
        <v>music</v>
      </c>
      <c r="T564" t="str">
        <f t="shared" si="43"/>
        <v>rock</v>
      </c>
    </row>
    <row r="565" spans="1:20" ht="19.5" x14ac:dyDescent="0.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9">
        <f t="shared" si="40"/>
        <v>138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 s="11">
        <f t="shared" si="41"/>
        <v>43417.25</v>
      </c>
      <c r="M565">
        <v>1543816800</v>
      </c>
      <c r="N565" s="11">
        <f t="shared" si="42"/>
        <v>43437.25</v>
      </c>
      <c r="O565" t="b">
        <v>0</v>
      </c>
      <c r="P565" t="b">
        <v>0</v>
      </c>
      <c r="Q565" t="s">
        <v>42</v>
      </c>
      <c r="R565" s="5">
        <f>E565/H565</f>
        <v>60.082352941176474</v>
      </c>
      <c r="S565" t="str">
        <f t="shared" si="44"/>
        <v>film &amp; video</v>
      </c>
      <c r="T565" t="str">
        <f t="shared" si="43"/>
        <v>documentary</v>
      </c>
    </row>
    <row r="566" spans="1:20" ht="19.5" x14ac:dyDescent="0.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9">
        <f t="shared" si="40"/>
        <v>84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 s="11">
        <f t="shared" si="41"/>
        <v>42078.208333333328</v>
      </c>
      <c r="M566">
        <v>1427086800</v>
      </c>
      <c r="N566" s="11">
        <f t="shared" si="42"/>
        <v>42086.208333333328</v>
      </c>
      <c r="O566" t="b">
        <v>0</v>
      </c>
      <c r="P566" t="b">
        <v>0</v>
      </c>
      <c r="Q566" t="s">
        <v>33</v>
      </c>
      <c r="R566" s="5">
        <f>E566/H566</f>
        <v>78.990502793296088</v>
      </c>
      <c r="S566" t="str">
        <f t="shared" si="44"/>
        <v>theater</v>
      </c>
      <c r="T566" t="str">
        <f t="shared" si="43"/>
        <v>plays</v>
      </c>
    </row>
    <row r="567" spans="1:20" ht="19.5" x14ac:dyDescent="0.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9">
        <f t="shared" si="40"/>
        <v>205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 s="11">
        <f t="shared" si="41"/>
        <v>40862.25</v>
      </c>
      <c r="M567">
        <v>1323064800</v>
      </c>
      <c r="N567" s="11">
        <f t="shared" si="42"/>
        <v>40882.25</v>
      </c>
      <c r="O567" t="b">
        <v>0</v>
      </c>
      <c r="P567" t="b">
        <v>0</v>
      </c>
      <c r="Q567" t="s">
        <v>33</v>
      </c>
      <c r="R567" s="5">
        <f>E567/H567</f>
        <v>53.99499443826474</v>
      </c>
      <c r="S567" t="str">
        <f t="shared" si="44"/>
        <v>theater</v>
      </c>
      <c r="T567" t="str">
        <f t="shared" si="43"/>
        <v>plays</v>
      </c>
    </row>
    <row r="568" spans="1:20" ht="19.5" x14ac:dyDescent="0.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9">
        <f t="shared" si="40"/>
        <v>44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 s="11">
        <f t="shared" si="41"/>
        <v>42424.25</v>
      </c>
      <c r="M568">
        <v>1458277200</v>
      </c>
      <c r="N568" s="11">
        <f t="shared" si="42"/>
        <v>42447.208333333328</v>
      </c>
      <c r="O568" t="b">
        <v>0</v>
      </c>
      <c r="P568" t="b">
        <v>1</v>
      </c>
      <c r="Q568" t="s">
        <v>50</v>
      </c>
      <c r="R568" s="5">
        <f>E568/H568</f>
        <v>111.45945945945945</v>
      </c>
      <c r="S568" t="str">
        <f t="shared" si="44"/>
        <v>music</v>
      </c>
      <c r="T568" t="str">
        <f t="shared" si="43"/>
        <v>electric music</v>
      </c>
    </row>
    <row r="569" spans="1:20" ht="19.5" x14ac:dyDescent="0.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9">
        <f t="shared" si="40"/>
        <v>219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 s="11">
        <f t="shared" si="41"/>
        <v>41830.208333333336</v>
      </c>
      <c r="M569">
        <v>1405141200</v>
      </c>
      <c r="N569" s="11">
        <f t="shared" si="42"/>
        <v>41832.208333333336</v>
      </c>
      <c r="O569" t="b">
        <v>0</v>
      </c>
      <c r="P569" t="b">
        <v>0</v>
      </c>
      <c r="Q569" t="s">
        <v>23</v>
      </c>
      <c r="R569" s="5">
        <f>E569/H569</f>
        <v>60.922131147540981</v>
      </c>
      <c r="S569" t="str">
        <f t="shared" si="44"/>
        <v>music</v>
      </c>
      <c r="T569" t="str">
        <f t="shared" si="43"/>
        <v>rock</v>
      </c>
    </row>
    <row r="570" spans="1:20" ht="19.5" x14ac:dyDescent="0.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9">
        <f t="shared" si="40"/>
        <v>186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 s="11">
        <f t="shared" si="41"/>
        <v>40374.208333333336</v>
      </c>
      <c r="M570">
        <v>1283058000</v>
      </c>
      <c r="N570" s="11">
        <f t="shared" si="42"/>
        <v>40419.208333333336</v>
      </c>
      <c r="O570" t="b">
        <v>0</v>
      </c>
      <c r="P570" t="b">
        <v>0</v>
      </c>
      <c r="Q570" t="s">
        <v>33</v>
      </c>
      <c r="R570" s="5">
        <f>E570/H570</f>
        <v>26.0015444015444</v>
      </c>
      <c r="S570" t="str">
        <f t="shared" si="44"/>
        <v>theater</v>
      </c>
      <c r="T570" t="str">
        <f t="shared" si="43"/>
        <v>plays</v>
      </c>
    </row>
    <row r="571" spans="1:20" ht="19.5" x14ac:dyDescent="0.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9">
        <f t="shared" si="40"/>
        <v>237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 s="11">
        <f t="shared" si="41"/>
        <v>40554.25</v>
      </c>
      <c r="M571">
        <v>1295762400</v>
      </c>
      <c r="N571" s="11">
        <f t="shared" si="42"/>
        <v>40566.25</v>
      </c>
      <c r="O571" t="b">
        <v>0</v>
      </c>
      <c r="P571" t="b">
        <v>0</v>
      </c>
      <c r="Q571" t="s">
        <v>71</v>
      </c>
      <c r="R571" s="5">
        <f>E571/H571</f>
        <v>80.993208828522924</v>
      </c>
      <c r="S571" t="str">
        <f t="shared" si="44"/>
        <v>film &amp; video</v>
      </c>
      <c r="T571" t="str">
        <f t="shared" si="43"/>
        <v>animation</v>
      </c>
    </row>
    <row r="572" spans="1:20" ht="19.5" x14ac:dyDescent="0.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9">
        <f t="shared" si="40"/>
        <v>306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 s="11">
        <f t="shared" si="41"/>
        <v>41993.25</v>
      </c>
      <c r="M572">
        <v>1419573600</v>
      </c>
      <c r="N572" s="11">
        <f t="shared" si="42"/>
        <v>41999.25</v>
      </c>
      <c r="O572" t="b">
        <v>0</v>
      </c>
      <c r="P572" t="b">
        <v>1</v>
      </c>
      <c r="Q572" t="s">
        <v>23</v>
      </c>
      <c r="R572" s="5">
        <f>E572/H572</f>
        <v>34.995963302752294</v>
      </c>
      <c r="S572" t="str">
        <f t="shared" si="44"/>
        <v>music</v>
      </c>
      <c r="T572" t="str">
        <f t="shared" si="43"/>
        <v>rock</v>
      </c>
    </row>
    <row r="573" spans="1:20" ht="19.5" x14ac:dyDescent="0.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9">
        <f t="shared" si="40"/>
        <v>94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 s="11">
        <f t="shared" si="41"/>
        <v>42174.208333333328</v>
      </c>
      <c r="M573">
        <v>1438750800</v>
      </c>
      <c r="N573" s="11">
        <f t="shared" si="42"/>
        <v>42221.208333333328</v>
      </c>
      <c r="O573" t="b">
        <v>0</v>
      </c>
      <c r="P573" t="b">
        <v>0</v>
      </c>
      <c r="Q573" t="s">
        <v>100</v>
      </c>
      <c r="R573" s="5">
        <f>E573/H573</f>
        <v>94.142857142857139</v>
      </c>
      <c r="S573" t="str">
        <f t="shared" si="44"/>
        <v>film &amp; video</v>
      </c>
      <c r="T573" t="str">
        <f t="shared" si="43"/>
        <v>shorts</v>
      </c>
    </row>
    <row r="574" spans="1:20" ht="19.5" x14ac:dyDescent="0.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9">
        <f t="shared" si="40"/>
        <v>54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 s="11">
        <f t="shared" si="41"/>
        <v>42275.208333333328</v>
      </c>
      <c r="M574">
        <v>1444798800</v>
      </c>
      <c r="N574" s="11">
        <f t="shared" si="42"/>
        <v>42291.208333333328</v>
      </c>
      <c r="O574" t="b">
        <v>0</v>
      </c>
      <c r="P574" t="b">
        <v>1</v>
      </c>
      <c r="Q574" t="s">
        <v>23</v>
      </c>
      <c r="R574" s="5">
        <f>E574/H574</f>
        <v>52.085106382978722</v>
      </c>
      <c r="S574" t="str">
        <f t="shared" si="44"/>
        <v>music</v>
      </c>
      <c r="T574" t="str">
        <f t="shared" si="43"/>
        <v>rock</v>
      </c>
    </row>
    <row r="575" spans="1:20" ht="19.5" x14ac:dyDescent="0.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9">
        <f t="shared" si="40"/>
        <v>112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 s="11">
        <f t="shared" si="41"/>
        <v>41761.208333333336</v>
      </c>
      <c r="M575">
        <v>1399179600</v>
      </c>
      <c r="N575" s="11">
        <f t="shared" si="42"/>
        <v>41763.208333333336</v>
      </c>
      <c r="O575" t="b">
        <v>0</v>
      </c>
      <c r="P575" t="b">
        <v>0</v>
      </c>
      <c r="Q575" t="s">
        <v>1029</v>
      </c>
      <c r="R575" s="5">
        <f>E575/H575</f>
        <v>24.986666666666668</v>
      </c>
      <c r="S575" t="str">
        <f t="shared" si="44"/>
        <v>journalism</v>
      </c>
      <c r="T575" t="str">
        <f t="shared" si="43"/>
        <v>audio</v>
      </c>
    </row>
    <row r="576" spans="1:20" ht="19.5" x14ac:dyDescent="0.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9">
        <f t="shared" si="40"/>
        <v>369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 s="11">
        <f t="shared" si="41"/>
        <v>43806.25</v>
      </c>
      <c r="M576">
        <v>1576562400</v>
      </c>
      <c r="N576" s="11">
        <f t="shared" si="42"/>
        <v>43816.25</v>
      </c>
      <c r="O576" t="b">
        <v>0</v>
      </c>
      <c r="P576" t="b">
        <v>1</v>
      </c>
      <c r="Q576" t="s">
        <v>17</v>
      </c>
      <c r="R576" s="5">
        <f>E576/H576</f>
        <v>69.215277777777771</v>
      </c>
      <c r="S576" t="str">
        <f t="shared" si="44"/>
        <v>food</v>
      </c>
      <c r="T576" t="str">
        <f t="shared" si="43"/>
        <v>food trucks</v>
      </c>
    </row>
    <row r="577" spans="1:20" ht="19.5" x14ac:dyDescent="0.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9">
        <f t="shared" si="40"/>
        <v>63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 s="11">
        <f t="shared" si="41"/>
        <v>41779.208333333336</v>
      </c>
      <c r="M577">
        <v>1400821200</v>
      </c>
      <c r="N577" s="11">
        <f t="shared" si="42"/>
        <v>41782.208333333336</v>
      </c>
      <c r="O577" t="b">
        <v>0</v>
      </c>
      <c r="P577" t="b">
        <v>1</v>
      </c>
      <c r="Q577" t="s">
        <v>33</v>
      </c>
      <c r="R577" s="5">
        <f>E577/H577</f>
        <v>93.944444444444443</v>
      </c>
      <c r="S577" t="str">
        <f t="shared" si="44"/>
        <v>theater</v>
      </c>
      <c r="T577" t="str">
        <f t="shared" si="43"/>
        <v>plays</v>
      </c>
    </row>
    <row r="578" spans="1:20" ht="19.5" x14ac:dyDescent="0.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9">
        <f t="shared" si="40"/>
        <v>65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 s="11">
        <f t="shared" si="41"/>
        <v>43040.208333333328</v>
      </c>
      <c r="M578">
        <v>1510984800</v>
      </c>
      <c r="N578" s="11">
        <f t="shared" si="42"/>
        <v>43057.25</v>
      </c>
      <c r="O578" t="b">
        <v>0</v>
      </c>
      <c r="P578" t="b">
        <v>0</v>
      </c>
      <c r="Q578" t="s">
        <v>33</v>
      </c>
      <c r="R578" s="5">
        <f>E578/H578</f>
        <v>98.40625</v>
      </c>
      <c r="S578" t="str">
        <f t="shared" si="44"/>
        <v>theater</v>
      </c>
      <c r="T578" t="str">
        <f t="shared" si="43"/>
        <v>plays</v>
      </c>
    </row>
    <row r="579" spans="1:20" ht="19.5" x14ac:dyDescent="0.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9">
        <f t="shared" ref="F579:F642" si="45">ROUND((E579/D579)*100,0)</f>
        <v>19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 s="11">
        <f t="shared" ref="L579:L642" si="46">(((K579/60)/60)/24)+DATE(1970,1,1)</f>
        <v>40613.25</v>
      </c>
      <c r="M579">
        <v>1302066000</v>
      </c>
      <c r="N579" s="11">
        <f t="shared" ref="N579:N642" si="47">(((M579/60)/60)/24)+DATE(1970,1,1)</f>
        <v>40639.208333333336</v>
      </c>
      <c r="O579" t="b">
        <v>0</v>
      </c>
      <c r="P579" t="b">
        <v>0</v>
      </c>
      <c r="Q579" t="s">
        <v>159</v>
      </c>
      <c r="R579" s="5">
        <f>E579/H579</f>
        <v>41.783783783783782</v>
      </c>
      <c r="S579" t="str">
        <f t="shared" si="44"/>
        <v>music</v>
      </c>
      <c r="T579" t="str">
        <f t="shared" ref="T579:T642" si="48">_xlfn.TEXTAFTER(Q579,"/")</f>
        <v>jazz</v>
      </c>
    </row>
    <row r="580" spans="1:20" ht="19.5" x14ac:dyDescent="0.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9">
        <f t="shared" si="45"/>
        <v>17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 s="11">
        <f t="shared" si="46"/>
        <v>40878.25</v>
      </c>
      <c r="M580">
        <v>1322978400</v>
      </c>
      <c r="N580" s="11">
        <f t="shared" si="47"/>
        <v>40881.25</v>
      </c>
      <c r="O580" t="b">
        <v>0</v>
      </c>
      <c r="P580" t="b">
        <v>0</v>
      </c>
      <c r="Q580" t="s">
        <v>474</v>
      </c>
      <c r="R580" s="5">
        <f>E580/H580</f>
        <v>65.991836734693877</v>
      </c>
      <c r="S580" t="str">
        <f t="shared" ref="S580:S643" si="49">_xlfn.TEXTBEFORE(Q580,"/")</f>
        <v>film &amp; video</v>
      </c>
      <c r="T580" t="str">
        <f t="shared" si="48"/>
        <v>science fiction</v>
      </c>
    </row>
    <row r="581" spans="1:20" ht="19.5" x14ac:dyDescent="0.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9">
        <f t="shared" si="45"/>
        <v>101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 s="11">
        <f t="shared" si="46"/>
        <v>40762.208333333336</v>
      </c>
      <c r="M581">
        <v>1313730000</v>
      </c>
      <c r="N581" s="11">
        <f t="shared" si="47"/>
        <v>40774.208333333336</v>
      </c>
      <c r="O581" t="b">
        <v>0</v>
      </c>
      <c r="P581" t="b">
        <v>0</v>
      </c>
      <c r="Q581" t="s">
        <v>159</v>
      </c>
      <c r="R581" s="5">
        <f>E581/H581</f>
        <v>72.05747126436782</v>
      </c>
      <c r="S581" t="str">
        <f t="shared" si="49"/>
        <v>music</v>
      </c>
      <c r="T581" t="str">
        <f t="shared" si="48"/>
        <v>jazz</v>
      </c>
    </row>
    <row r="582" spans="1:20" ht="19.5" x14ac:dyDescent="0.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9">
        <f t="shared" si="45"/>
        <v>342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 s="11">
        <f t="shared" si="46"/>
        <v>41696.25</v>
      </c>
      <c r="M582">
        <v>1394085600</v>
      </c>
      <c r="N582" s="11">
        <f t="shared" si="47"/>
        <v>41704.25</v>
      </c>
      <c r="O582" t="b">
        <v>0</v>
      </c>
      <c r="P582" t="b">
        <v>0</v>
      </c>
      <c r="Q582" t="s">
        <v>33</v>
      </c>
      <c r="R582" s="5">
        <f>E582/H582</f>
        <v>48.003209242618745</v>
      </c>
      <c r="S582" t="str">
        <f t="shared" si="49"/>
        <v>theater</v>
      </c>
      <c r="T582" t="str">
        <f t="shared" si="48"/>
        <v>plays</v>
      </c>
    </row>
    <row r="583" spans="1:20" ht="19.5" x14ac:dyDescent="0.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9">
        <f t="shared" si="45"/>
        <v>64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 s="11">
        <f t="shared" si="46"/>
        <v>40662.208333333336</v>
      </c>
      <c r="M583">
        <v>1305349200</v>
      </c>
      <c r="N583" s="11">
        <f t="shared" si="47"/>
        <v>40677.208333333336</v>
      </c>
      <c r="O583" t="b">
        <v>0</v>
      </c>
      <c r="P583" t="b">
        <v>0</v>
      </c>
      <c r="Q583" t="s">
        <v>28</v>
      </c>
      <c r="R583" s="5">
        <f>E583/H583</f>
        <v>54.098591549295776</v>
      </c>
      <c r="S583" t="str">
        <f t="shared" si="49"/>
        <v>technology</v>
      </c>
      <c r="T583" t="str">
        <f t="shared" si="48"/>
        <v>web</v>
      </c>
    </row>
    <row r="584" spans="1:20" ht="19.5" x14ac:dyDescent="0.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9">
        <f t="shared" si="45"/>
        <v>52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 s="11">
        <f t="shared" si="46"/>
        <v>42165.208333333328</v>
      </c>
      <c r="M584">
        <v>1434344400</v>
      </c>
      <c r="N584" s="11">
        <f t="shared" si="47"/>
        <v>42170.208333333328</v>
      </c>
      <c r="O584" t="b">
        <v>0</v>
      </c>
      <c r="P584" t="b">
        <v>1</v>
      </c>
      <c r="Q584" t="s">
        <v>89</v>
      </c>
      <c r="R584" s="5">
        <f>E584/H584</f>
        <v>107.88095238095238</v>
      </c>
      <c r="S584" t="str">
        <f t="shared" si="49"/>
        <v>games</v>
      </c>
      <c r="T584" t="str">
        <f t="shared" si="48"/>
        <v>video games</v>
      </c>
    </row>
    <row r="585" spans="1:20" ht="19.5" x14ac:dyDescent="0.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9">
        <f t="shared" si="45"/>
        <v>322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 s="11">
        <f t="shared" si="46"/>
        <v>40959.25</v>
      </c>
      <c r="M585">
        <v>1331186400</v>
      </c>
      <c r="N585" s="11">
        <f t="shared" si="47"/>
        <v>40976.25</v>
      </c>
      <c r="O585" t="b">
        <v>0</v>
      </c>
      <c r="P585" t="b">
        <v>0</v>
      </c>
      <c r="Q585" t="s">
        <v>42</v>
      </c>
      <c r="R585" s="5">
        <f>E585/H585</f>
        <v>67.034103410341032</v>
      </c>
      <c r="S585" t="str">
        <f t="shared" si="49"/>
        <v>film &amp; video</v>
      </c>
      <c r="T585" t="str">
        <f t="shared" si="48"/>
        <v>documentary</v>
      </c>
    </row>
    <row r="586" spans="1:20" ht="19.5" x14ac:dyDescent="0.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9">
        <f t="shared" si="45"/>
        <v>120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 s="11">
        <f t="shared" si="46"/>
        <v>41024.208333333336</v>
      </c>
      <c r="M586">
        <v>1336539600</v>
      </c>
      <c r="N586" s="11">
        <f t="shared" si="47"/>
        <v>41038.208333333336</v>
      </c>
      <c r="O586" t="b">
        <v>0</v>
      </c>
      <c r="P586" t="b">
        <v>0</v>
      </c>
      <c r="Q586" t="s">
        <v>28</v>
      </c>
      <c r="R586" s="5">
        <f>E586/H586</f>
        <v>64.01425914445133</v>
      </c>
      <c r="S586" t="str">
        <f t="shared" si="49"/>
        <v>technology</v>
      </c>
      <c r="T586" t="str">
        <f t="shared" si="48"/>
        <v>web</v>
      </c>
    </row>
    <row r="587" spans="1:20" ht="19.5" x14ac:dyDescent="0.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9">
        <f t="shared" si="45"/>
        <v>147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 s="11">
        <f t="shared" si="46"/>
        <v>40255.208333333336</v>
      </c>
      <c r="M587">
        <v>1269752400</v>
      </c>
      <c r="N587" s="11">
        <f t="shared" si="47"/>
        <v>40265.208333333336</v>
      </c>
      <c r="O587" t="b">
        <v>0</v>
      </c>
      <c r="P587" t="b">
        <v>0</v>
      </c>
      <c r="Q587" t="s">
        <v>206</v>
      </c>
      <c r="R587" s="5">
        <f>E587/H587</f>
        <v>96.066176470588232</v>
      </c>
      <c r="S587" t="str">
        <f t="shared" si="49"/>
        <v>publishing</v>
      </c>
      <c r="T587" t="str">
        <f t="shared" si="48"/>
        <v>translations</v>
      </c>
    </row>
    <row r="588" spans="1:20" ht="19.5" x14ac:dyDescent="0.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9">
        <f t="shared" si="45"/>
        <v>951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 s="11">
        <f t="shared" si="46"/>
        <v>40499.25</v>
      </c>
      <c r="M588">
        <v>1291615200</v>
      </c>
      <c r="N588" s="11">
        <f t="shared" si="47"/>
        <v>40518.25</v>
      </c>
      <c r="O588" t="b">
        <v>0</v>
      </c>
      <c r="P588" t="b">
        <v>0</v>
      </c>
      <c r="Q588" t="s">
        <v>23</v>
      </c>
      <c r="R588" s="5">
        <f>E588/H588</f>
        <v>51.184615384615384</v>
      </c>
      <c r="S588" t="str">
        <f t="shared" si="49"/>
        <v>music</v>
      </c>
      <c r="T588" t="str">
        <f t="shared" si="48"/>
        <v>rock</v>
      </c>
    </row>
    <row r="589" spans="1:20" ht="19.5" x14ac:dyDescent="0.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9">
        <f t="shared" si="45"/>
        <v>73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 s="11">
        <f t="shared" si="46"/>
        <v>43484.25</v>
      </c>
      <c r="M589">
        <v>1552366800</v>
      </c>
      <c r="N589" s="11">
        <f t="shared" si="47"/>
        <v>43536.208333333328</v>
      </c>
      <c r="O589" t="b">
        <v>0</v>
      </c>
      <c r="P589" t="b">
        <v>1</v>
      </c>
      <c r="Q589" t="s">
        <v>17</v>
      </c>
      <c r="R589" s="5">
        <f>E589/H589</f>
        <v>43.92307692307692</v>
      </c>
      <c r="S589" t="str">
        <f t="shared" si="49"/>
        <v>food</v>
      </c>
      <c r="T589" t="str">
        <f t="shared" si="48"/>
        <v>food trucks</v>
      </c>
    </row>
    <row r="590" spans="1:20" ht="19.5" x14ac:dyDescent="0.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9">
        <f t="shared" si="45"/>
        <v>79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 s="11">
        <f t="shared" si="46"/>
        <v>40262.208333333336</v>
      </c>
      <c r="M590">
        <v>1272171600</v>
      </c>
      <c r="N590" s="11">
        <f t="shared" si="47"/>
        <v>40293.208333333336</v>
      </c>
      <c r="O590" t="b">
        <v>0</v>
      </c>
      <c r="P590" t="b">
        <v>0</v>
      </c>
      <c r="Q590" t="s">
        <v>33</v>
      </c>
      <c r="R590" s="5">
        <f>E590/H590</f>
        <v>91.021198830409361</v>
      </c>
      <c r="S590" t="str">
        <f t="shared" si="49"/>
        <v>theater</v>
      </c>
      <c r="T590" t="str">
        <f t="shared" si="48"/>
        <v>plays</v>
      </c>
    </row>
    <row r="591" spans="1:20" ht="19.5" x14ac:dyDescent="0.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9">
        <f t="shared" si="45"/>
        <v>65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 s="11">
        <f t="shared" si="46"/>
        <v>42190.208333333328</v>
      </c>
      <c r="M591">
        <v>1436677200</v>
      </c>
      <c r="N591" s="11">
        <f t="shared" si="47"/>
        <v>42197.208333333328</v>
      </c>
      <c r="O591" t="b">
        <v>0</v>
      </c>
      <c r="P591" t="b">
        <v>0</v>
      </c>
      <c r="Q591" t="s">
        <v>42</v>
      </c>
      <c r="R591" s="5">
        <f>E591/H591</f>
        <v>50.127450980392155</v>
      </c>
      <c r="S591" t="str">
        <f t="shared" si="49"/>
        <v>film &amp; video</v>
      </c>
      <c r="T591" t="str">
        <f t="shared" si="48"/>
        <v>documentary</v>
      </c>
    </row>
    <row r="592" spans="1:20" ht="19.5" x14ac:dyDescent="0.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9">
        <f t="shared" si="45"/>
        <v>82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 s="11">
        <f t="shared" si="46"/>
        <v>41994.25</v>
      </c>
      <c r="M592">
        <v>1420092000</v>
      </c>
      <c r="N592" s="11">
        <f t="shared" si="47"/>
        <v>42005.25</v>
      </c>
      <c r="O592" t="b">
        <v>0</v>
      </c>
      <c r="P592" t="b">
        <v>0</v>
      </c>
      <c r="Q592" t="s">
        <v>133</v>
      </c>
      <c r="R592" s="5">
        <f>E592/H592</f>
        <v>67.720930232558146</v>
      </c>
      <c r="S592" t="str">
        <f t="shared" si="49"/>
        <v>publishing</v>
      </c>
      <c r="T592" t="str">
        <f t="shared" si="48"/>
        <v>radio &amp; podcasts</v>
      </c>
    </row>
    <row r="593" spans="1:20" ht="19.5" x14ac:dyDescent="0.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9">
        <f t="shared" si="45"/>
        <v>1038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 s="11">
        <f t="shared" si="46"/>
        <v>40373.208333333336</v>
      </c>
      <c r="M593">
        <v>1279947600</v>
      </c>
      <c r="N593" s="11">
        <f t="shared" si="47"/>
        <v>40383.208333333336</v>
      </c>
      <c r="O593" t="b">
        <v>0</v>
      </c>
      <c r="P593" t="b">
        <v>0</v>
      </c>
      <c r="Q593" t="s">
        <v>89</v>
      </c>
      <c r="R593" s="5">
        <f>E593/H593</f>
        <v>61.03921568627451</v>
      </c>
      <c r="S593" t="str">
        <f t="shared" si="49"/>
        <v>games</v>
      </c>
      <c r="T593" t="str">
        <f t="shared" si="48"/>
        <v>video games</v>
      </c>
    </row>
    <row r="594" spans="1:20" ht="19.5" x14ac:dyDescent="0.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9">
        <f t="shared" si="45"/>
        <v>13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 s="11">
        <f t="shared" si="46"/>
        <v>41789.208333333336</v>
      </c>
      <c r="M594">
        <v>1402203600</v>
      </c>
      <c r="N594" s="11">
        <f t="shared" si="47"/>
        <v>41798.208333333336</v>
      </c>
      <c r="O594" t="b">
        <v>0</v>
      </c>
      <c r="P594" t="b">
        <v>0</v>
      </c>
      <c r="Q594" t="s">
        <v>33</v>
      </c>
      <c r="R594" s="5">
        <f>E594/H594</f>
        <v>80.011857707509876</v>
      </c>
      <c r="S594" t="str">
        <f t="shared" si="49"/>
        <v>theater</v>
      </c>
      <c r="T594" t="str">
        <f t="shared" si="48"/>
        <v>plays</v>
      </c>
    </row>
    <row r="595" spans="1:20" ht="19.5" x14ac:dyDescent="0.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9">
        <f t="shared" si="45"/>
        <v>155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 s="11">
        <f t="shared" si="46"/>
        <v>41724.208333333336</v>
      </c>
      <c r="M595">
        <v>1396933200</v>
      </c>
      <c r="N595" s="11">
        <f t="shared" si="47"/>
        <v>41737.208333333336</v>
      </c>
      <c r="O595" t="b">
        <v>0</v>
      </c>
      <c r="P595" t="b">
        <v>0</v>
      </c>
      <c r="Q595" t="s">
        <v>71</v>
      </c>
      <c r="R595" s="5">
        <f>E595/H595</f>
        <v>47.001497753369947</v>
      </c>
      <c r="S595" t="str">
        <f t="shared" si="49"/>
        <v>film &amp; video</v>
      </c>
      <c r="T595" t="str">
        <f t="shared" si="48"/>
        <v>animation</v>
      </c>
    </row>
    <row r="596" spans="1:20" ht="19.5" x14ac:dyDescent="0.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9">
        <f t="shared" si="45"/>
        <v>7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 s="11">
        <f t="shared" si="46"/>
        <v>42548.208333333328</v>
      </c>
      <c r="M596">
        <v>1467262800</v>
      </c>
      <c r="N596" s="11">
        <f t="shared" si="47"/>
        <v>42551.208333333328</v>
      </c>
      <c r="O596" t="b">
        <v>0</v>
      </c>
      <c r="P596" t="b">
        <v>1</v>
      </c>
      <c r="Q596" t="s">
        <v>33</v>
      </c>
      <c r="R596" s="5">
        <f>E596/H596</f>
        <v>71.127388535031841</v>
      </c>
      <c r="S596" t="str">
        <f t="shared" si="49"/>
        <v>theater</v>
      </c>
      <c r="T596" t="str">
        <f t="shared" si="48"/>
        <v>plays</v>
      </c>
    </row>
    <row r="597" spans="1:20" ht="19.5" x14ac:dyDescent="0.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9">
        <f t="shared" si="45"/>
        <v>209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 s="11">
        <f t="shared" si="46"/>
        <v>40253.208333333336</v>
      </c>
      <c r="M597">
        <v>1270530000</v>
      </c>
      <c r="N597" s="11">
        <f t="shared" si="47"/>
        <v>40274.208333333336</v>
      </c>
      <c r="O597" t="b">
        <v>0</v>
      </c>
      <c r="P597" t="b">
        <v>1</v>
      </c>
      <c r="Q597" t="s">
        <v>33</v>
      </c>
      <c r="R597" s="5">
        <f>E597/H597</f>
        <v>89.99079189686924</v>
      </c>
      <c r="S597" t="str">
        <f t="shared" si="49"/>
        <v>theater</v>
      </c>
      <c r="T597" t="str">
        <f t="shared" si="48"/>
        <v>plays</v>
      </c>
    </row>
    <row r="598" spans="1:20" ht="19.5" x14ac:dyDescent="0.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9">
        <f t="shared" si="45"/>
        <v>100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 s="11">
        <f t="shared" si="46"/>
        <v>42434.25</v>
      </c>
      <c r="M598">
        <v>1457762400</v>
      </c>
      <c r="N598" s="11">
        <f t="shared" si="47"/>
        <v>42441.25</v>
      </c>
      <c r="O598" t="b">
        <v>0</v>
      </c>
      <c r="P598" t="b">
        <v>1</v>
      </c>
      <c r="Q598" t="s">
        <v>53</v>
      </c>
      <c r="R598" s="5">
        <f>E598/H598</f>
        <v>43.032786885245905</v>
      </c>
      <c r="S598" t="str">
        <f t="shared" si="49"/>
        <v>film &amp; video</v>
      </c>
      <c r="T598" t="str">
        <f t="shared" si="48"/>
        <v>drama</v>
      </c>
    </row>
    <row r="599" spans="1:20" ht="19.5" x14ac:dyDescent="0.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9">
        <f t="shared" si="45"/>
        <v>202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 s="11">
        <f t="shared" si="46"/>
        <v>43786.25</v>
      </c>
      <c r="M599">
        <v>1575525600</v>
      </c>
      <c r="N599" s="11">
        <f t="shared" si="47"/>
        <v>43804.25</v>
      </c>
      <c r="O599" t="b">
        <v>0</v>
      </c>
      <c r="P599" t="b">
        <v>0</v>
      </c>
      <c r="Q599" t="s">
        <v>33</v>
      </c>
      <c r="R599" s="5">
        <f>E599/H599</f>
        <v>67.997714808043881</v>
      </c>
      <c r="S599" t="str">
        <f t="shared" si="49"/>
        <v>theater</v>
      </c>
      <c r="T599" t="str">
        <f t="shared" si="48"/>
        <v>plays</v>
      </c>
    </row>
    <row r="600" spans="1:20" ht="19.5" x14ac:dyDescent="0.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9">
        <f t="shared" si="45"/>
        <v>162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 s="11">
        <f t="shared" si="46"/>
        <v>40344.208333333336</v>
      </c>
      <c r="M600">
        <v>1279083600</v>
      </c>
      <c r="N600" s="11">
        <f t="shared" si="47"/>
        <v>40373.208333333336</v>
      </c>
      <c r="O600" t="b">
        <v>0</v>
      </c>
      <c r="P600" t="b">
        <v>0</v>
      </c>
      <c r="Q600" t="s">
        <v>23</v>
      </c>
      <c r="R600" s="5">
        <f>E600/H600</f>
        <v>73.004566210045667</v>
      </c>
      <c r="S600" t="str">
        <f t="shared" si="49"/>
        <v>music</v>
      </c>
      <c r="T600" t="str">
        <f t="shared" si="48"/>
        <v>rock</v>
      </c>
    </row>
    <row r="601" spans="1:20" ht="19.5" x14ac:dyDescent="0.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9">
        <f t="shared" si="45"/>
        <v>4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 s="11">
        <f t="shared" si="46"/>
        <v>42047.25</v>
      </c>
      <c r="M601">
        <v>1424412000</v>
      </c>
      <c r="N601" s="11">
        <f t="shared" si="47"/>
        <v>42055.25</v>
      </c>
      <c r="O601" t="b">
        <v>0</v>
      </c>
      <c r="P601" t="b">
        <v>0</v>
      </c>
      <c r="Q601" t="s">
        <v>42</v>
      </c>
      <c r="R601" s="5">
        <f>E601/H601</f>
        <v>62.341463414634148</v>
      </c>
      <c r="S601" t="str">
        <f t="shared" si="49"/>
        <v>film &amp; video</v>
      </c>
      <c r="T601" t="str">
        <f t="shared" si="48"/>
        <v>documentary</v>
      </c>
    </row>
    <row r="602" spans="1:20" ht="19.5" x14ac:dyDescent="0.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9">
        <f t="shared" si="45"/>
        <v>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 s="11">
        <f t="shared" si="46"/>
        <v>41485.208333333336</v>
      </c>
      <c r="M602">
        <v>1376197200</v>
      </c>
      <c r="N602" s="11">
        <f t="shared" si="47"/>
        <v>41497.208333333336</v>
      </c>
      <c r="O602" t="b">
        <v>0</v>
      </c>
      <c r="P602" t="b">
        <v>0</v>
      </c>
      <c r="Q602" t="s">
        <v>17</v>
      </c>
      <c r="R602" s="5">
        <f>E602/H602</f>
        <v>5</v>
      </c>
      <c r="S602" t="str">
        <f t="shared" si="49"/>
        <v>food</v>
      </c>
      <c r="T602" t="str">
        <f t="shared" si="48"/>
        <v>food trucks</v>
      </c>
    </row>
    <row r="603" spans="1:20" ht="19.5" x14ac:dyDescent="0.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9">
        <f t="shared" si="45"/>
        <v>207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 s="11">
        <f t="shared" si="46"/>
        <v>41789.208333333336</v>
      </c>
      <c r="M603">
        <v>1402894800</v>
      </c>
      <c r="N603" s="11">
        <f t="shared" si="47"/>
        <v>41806.208333333336</v>
      </c>
      <c r="O603" t="b">
        <v>1</v>
      </c>
      <c r="P603" t="b">
        <v>0</v>
      </c>
      <c r="Q603" t="s">
        <v>65</v>
      </c>
      <c r="R603" s="5">
        <f>E603/H603</f>
        <v>67.103092783505161</v>
      </c>
      <c r="S603" t="str">
        <f t="shared" si="49"/>
        <v>technology</v>
      </c>
      <c r="T603" t="str">
        <f t="shared" si="48"/>
        <v>wearables</v>
      </c>
    </row>
    <row r="604" spans="1:20" ht="19.5" x14ac:dyDescent="0.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9">
        <f t="shared" si="45"/>
        <v>128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 s="11">
        <f t="shared" si="46"/>
        <v>42160.208333333328</v>
      </c>
      <c r="M604">
        <v>1434430800</v>
      </c>
      <c r="N604" s="11">
        <f t="shared" si="47"/>
        <v>42171.208333333328</v>
      </c>
      <c r="O604" t="b">
        <v>0</v>
      </c>
      <c r="P604" t="b">
        <v>0</v>
      </c>
      <c r="Q604" t="s">
        <v>33</v>
      </c>
      <c r="R604" s="5">
        <f>E604/H604</f>
        <v>79.978947368421046</v>
      </c>
      <c r="S604" t="str">
        <f t="shared" si="49"/>
        <v>theater</v>
      </c>
      <c r="T604" t="str">
        <f t="shared" si="48"/>
        <v>plays</v>
      </c>
    </row>
    <row r="605" spans="1:20" ht="19.5" x14ac:dyDescent="0.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9">
        <f t="shared" si="45"/>
        <v>120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 s="11">
        <f t="shared" si="46"/>
        <v>43573.208333333328</v>
      </c>
      <c r="M605">
        <v>1557896400</v>
      </c>
      <c r="N605" s="11">
        <f t="shared" si="47"/>
        <v>43600.208333333328</v>
      </c>
      <c r="O605" t="b">
        <v>0</v>
      </c>
      <c r="P605" t="b">
        <v>0</v>
      </c>
      <c r="Q605" t="s">
        <v>33</v>
      </c>
      <c r="R605" s="5">
        <f>E605/H605</f>
        <v>62.176470588235297</v>
      </c>
      <c r="S605" t="str">
        <f t="shared" si="49"/>
        <v>theater</v>
      </c>
      <c r="T605" t="str">
        <f t="shared" si="48"/>
        <v>plays</v>
      </c>
    </row>
    <row r="606" spans="1:20" ht="19.5" x14ac:dyDescent="0.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9">
        <f t="shared" si="45"/>
        <v>171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 s="11">
        <f t="shared" si="46"/>
        <v>40565.25</v>
      </c>
      <c r="M606">
        <v>1297490400</v>
      </c>
      <c r="N606" s="11">
        <f t="shared" si="47"/>
        <v>40586.25</v>
      </c>
      <c r="O606" t="b">
        <v>0</v>
      </c>
      <c r="P606" t="b">
        <v>0</v>
      </c>
      <c r="Q606" t="s">
        <v>33</v>
      </c>
      <c r="R606" s="5">
        <f>E606/H606</f>
        <v>53.005950297514879</v>
      </c>
      <c r="S606" t="str">
        <f t="shared" si="49"/>
        <v>theater</v>
      </c>
      <c r="T606" t="str">
        <f t="shared" si="48"/>
        <v>plays</v>
      </c>
    </row>
    <row r="607" spans="1:20" ht="19.5" x14ac:dyDescent="0.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9">
        <f t="shared" si="45"/>
        <v>187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 s="11">
        <f t="shared" si="46"/>
        <v>42280.208333333328</v>
      </c>
      <c r="M607">
        <v>1447394400</v>
      </c>
      <c r="N607" s="11">
        <f t="shared" si="47"/>
        <v>42321.25</v>
      </c>
      <c r="O607" t="b">
        <v>0</v>
      </c>
      <c r="P607" t="b">
        <v>0</v>
      </c>
      <c r="Q607" t="s">
        <v>68</v>
      </c>
      <c r="R607" s="5">
        <f>E607/H607</f>
        <v>57.738317757009348</v>
      </c>
      <c r="S607" t="str">
        <f t="shared" si="49"/>
        <v>publishing</v>
      </c>
      <c r="T607" t="str">
        <f t="shared" si="48"/>
        <v>nonfiction</v>
      </c>
    </row>
    <row r="608" spans="1:20" ht="19.5" x14ac:dyDescent="0.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9">
        <f t="shared" si="45"/>
        <v>188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 s="11">
        <f t="shared" si="46"/>
        <v>42436.25</v>
      </c>
      <c r="M608">
        <v>1458277200</v>
      </c>
      <c r="N608" s="11">
        <f t="shared" si="47"/>
        <v>42447.208333333328</v>
      </c>
      <c r="O608" t="b">
        <v>0</v>
      </c>
      <c r="P608" t="b">
        <v>0</v>
      </c>
      <c r="Q608" t="s">
        <v>23</v>
      </c>
      <c r="R608" s="5">
        <f>E608/H608</f>
        <v>40.03125</v>
      </c>
      <c r="S608" t="str">
        <f t="shared" si="49"/>
        <v>music</v>
      </c>
      <c r="T608" t="str">
        <f t="shared" si="48"/>
        <v>rock</v>
      </c>
    </row>
    <row r="609" spans="1:20" ht="19.5" x14ac:dyDescent="0.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9">
        <f t="shared" si="45"/>
        <v>131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 s="11">
        <f t="shared" si="46"/>
        <v>41721.208333333336</v>
      </c>
      <c r="M609">
        <v>1395723600</v>
      </c>
      <c r="N609" s="11">
        <f t="shared" si="47"/>
        <v>41723.208333333336</v>
      </c>
      <c r="O609" t="b">
        <v>0</v>
      </c>
      <c r="P609" t="b">
        <v>0</v>
      </c>
      <c r="Q609" t="s">
        <v>17</v>
      </c>
      <c r="R609" s="5">
        <f>E609/H609</f>
        <v>81.016591928251117</v>
      </c>
      <c r="S609" t="str">
        <f t="shared" si="49"/>
        <v>food</v>
      </c>
      <c r="T609" t="str">
        <f t="shared" si="48"/>
        <v>food trucks</v>
      </c>
    </row>
    <row r="610" spans="1:20" ht="19.5" x14ac:dyDescent="0.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9">
        <f t="shared" si="45"/>
        <v>284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 s="11">
        <f t="shared" si="46"/>
        <v>43530.25</v>
      </c>
      <c r="M610">
        <v>1552197600</v>
      </c>
      <c r="N610" s="11">
        <f t="shared" si="47"/>
        <v>43534.25</v>
      </c>
      <c r="O610" t="b">
        <v>0</v>
      </c>
      <c r="P610" t="b">
        <v>1</v>
      </c>
      <c r="Q610" t="s">
        <v>159</v>
      </c>
      <c r="R610" s="5">
        <f>E610/H610</f>
        <v>35.047468354430379</v>
      </c>
      <c r="S610" t="str">
        <f t="shared" si="49"/>
        <v>music</v>
      </c>
      <c r="T610" t="str">
        <f t="shared" si="48"/>
        <v>jazz</v>
      </c>
    </row>
    <row r="611" spans="1:20" ht="19.5" x14ac:dyDescent="0.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9">
        <f t="shared" si="45"/>
        <v>120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 s="11">
        <f t="shared" si="46"/>
        <v>43481.25</v>
      </c>
      <c r="M611">
        <v>1549087200</v>
      </c>
      <c r="N611" s="11">
        <f t="shared" si="47"/>
        <v>43498.25</v>
      </c>
      <c r="O611" t="b">
        <v>0</v>
      </c>
      <c r="P611" t="b">
        <v>0</v>
      </c>
      <c r="Q611" t="s">
        <v>474</v>
      </c>
      <c r="R611" s="5">
        <f>E611/H611</f>
        <v>102.92307692307692</v>
      </c>
      <c r="S611" t="str">
        <f t="shared" si="49"/>
        <v>film &amp; video</v>
      </c>
      <c r="T611" t="str">
        <f t="shared" si="48"/>
        <v>science fiction</v>
      </c>
    </row>
    <row r="612" spans="1:20" ht="19.5" x14ac:dyDescent="0.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9">
        <f t="shared" si="45"/>
        <v>419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 s="11">
        <f t="shared" si="46"/>
        <v>41259.25</v>
      </c>
      <c r="M612">
        <v>1356847200</v>
      </c>
      <c r="N612" s="11">
        <f t="shared" si="47"/>
        <v>41273.25</v>
      </c>
      <c r="O612" t="b">
        <v>0</v>
      </c>
      <c r="P612" t="b">
        <v>0</v>
      </c>
      <c r="Q612" t="s">
        <v>33</v>
      </c>
      <c r="R612" s="5">
        <f>E612/H612</f>
        <v>27.998126756166094</v>
      </c>
      <c r="S612" t="str">
        <f t="shared" si="49"/>
        <v>theater</v>
      </c>
      <c r="T612" t="str">
        <f t="shared" si="48"/>
        <v>plays</v>
      </c>
    </row>
    <row r="613" spans="1:20" ht="19.5" x14ac:dyDescent="0.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9">
        <f t="shared" si="45"/>
        <v>14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 s="11">
        <f t="shared" si="46"/>
        <v>41480.208333333336</v>
      </c>
      <c r="M613">
        <v>1375765200</v>
      </c>
      <c r="N613" s="11">
        <f t="shared" si="47"/>
        <v>41492.208333333336</v>
      </c>
      <c r="O613" t="b">
        <v>0</v>
      </c>
      <c r="P613" t="b">
        <v>0</v>
      </c>
      <c r="Q613" t="s">
        <v>33</v>
      </c>
      <c r="R613" s="5">
        <f>E613/H613</f>
        <v>75.733333333333334</v>
      </c>
      <c r="S613" t="str">
        <f t="shared" si="49"/>
        <v>theater</v>
      </c>
      <c r="T613" t="str">
        <f t="shared" si="48"/>
        <v>plays</v>
      </c>
    </row>
    <row r="614" spans="1:20" ht="19.5" x14ac:dyDescent="0.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9">
        <f t="shared" si="45"/>
        <v>139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 s="11">
        <f t="shared" si="46"/>
        <v>40474.208333333336</v>
      </c>
      <c r="M614">
        <v>1289800800</v>
      </c>
      <c r="N614" s="11">
        <f t="shared" si="47"/>
        <v>40497.25</v>
      </c>
      <c r="O614" t="b">
        <v>0</v>
      </c>
      <c r="P614" t="b">
        <v>0</v>
      </c>
      <c r="Q614" t="s">
        <v>50</v>
      </c>
      <c r="R614" s="5">
        <f>E614/H614</f>
        <v>45.026041666666664</v>
      </c>
      <c r="S614" t="str">
        <f t="shared" si="49"/>
        <v>music</v>
      </c>
      <c r="T614" t="str">
        <f t="shared" si="48"/>
        <v>electric music</v>
      </c>
    </row>
    <row r="615" spans="1:20" ht="19.5" x14ac:dyDescent="0.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9">
        <f t="shared" si="45"/>
        <v>174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 s="11">
        <f t="shared" si="46"/>
        <v>42973.208333333328</v>
      </c>
      <c r="M615">
        <v>1504501200</v>
      </c>
      <c r="N615" s="11">
        <f t="shared" si="47"/>
        <v>42982.208333333328</v>
      </c>
      <c r="O615" t="b">
        <v>0</v>
      </c>
      <c r="P615" t="b">
        <v>0</v>
      </c>
      <c r="Q615" t="s">
        <v>33</v>
      </c>
      <c r="R615" s="5">
        <f>E615/H615</f>
        <v>73.615384615384613</v>
      </c>
      <c r="S615" t="str">
        <f t="shared" si="49"/>
        <v>theater</v>
      </c>
      <c r="T615" t="str">
        <f t="shared" si="48"/>
        <v>plays</v>
      </c>
    </row>
    <row r="616" spans="1:20" ht="19.5" x14ac:dyDescent="0.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9">
        <f t="shared" si="45"/>
        <v>155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 s="11">
        <f t="shared" si="46"/>
        <v>42746.25</v>
      </c>
      <c r="M616">
        <v>1485669600</v>
      </c>
      <c r="N616" s="11">
        <f t="shared" si="47"/>
        <v>42764.25</v>
      </c>
      <c r="O616" t="b">
        <v>0</v>
      </c>
      <c r="P616" t="b">
        <v>0</v>
      </c>
      <c r="Q616" t="s">
        <v>33</v>
      </c>
      <c r="R616" s="5">
        <f>E616/H616</f>
        <v>56.991701244813278</v>
      </c>
      <c r="S616" t="str">
        <f t="shared" si="49"/>
        <v>theater</v>
      </c>
      <c r="T616" t="str">
        <f t="shared" si="48"/>
        <v>plays</v>
      </c>
    </row>
    <row r="617" spans="1:20" ht="19.5" x14ac:dyDescent="0.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9">
        <f t="shared" si="45"/>
        <v>170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 s="11">
        <f t="shared" si="46"/>
        <v>42489.208333333328</v>
      </c>
      <c r="M617">
        <v>1462770000</v>
      </c>
      <c r="N617" s="11">
        <f t="shared" si="47"/>
        <v>42499.208333333328</v>
      </c>
      <c r="O617" t="b">
        <v>0</v>
      </c>
      <c r="P617" t="b">
        <v>0</v>
      </c>
      <c r="Q617" t="s">
        <v>33</v>
      </c>
      <c r="R617" s="5">
        <f>E617/H617</f>
        <v>85.223529411764702</v>
      </c>
      <c r="S617" t="str">
        <f t="shared" si="49"/>
        <v>theater</v>
      </c>
      <c r="T617" t="str">
        <f t="shared" si="48"/>
        <v>plays</v>
      </c>
    </row>
    <row r="618" spans="1:20" ht="19.5" x14ac:dyDescent="0.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9">
        <f t="shared" si="45"/>
        <v>190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 s="11">
        <f t="shared" si="46"/>
        <v>41537.208333333336</v>
      </c>
      <c r="M618">
        <v>1379739600</v>
      </c>
      <c r="N618" s="11">
        <f t="shared" si="47"/>
        <v>41538.208333333336</v>
      </c>
      <c r="O618" t="b">
        <v>0</v>
      </c>
      <c r="P618" t="b">
        <v>1</v>
      </c>
      <c r="Q618" t="s">
        <v>60</v>
      </c>
      <c r="R618" s="5">
        <f>E618/H618</f>
        <v>50.962184873949582</v>
      </c>
      <c r="S618" t="str">
        <f t="shared" si="49"/>
        <v>music</v>
      </c>
      <c r="T618" t="str">
        <f t="shared" si="48"/>
        <v>indie rock</v>
      </c>
    </row>
    <row r="619" spans="1:20" ht="19.5" x14ac:dyDescent="0.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9">
        <f t="shared" si="45"/>
        <v>250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 s="11">
        <f t="shared" si="46"/>
        <v>41794.208333333336</v>
      </c>
      <c r="M619">
        <v>1402722000</v>
      </c>
      <c r="N619" s="11">
        <f t="shared" si="47"/>
        <v>41804.208333333336</v>
      </c>
      <c r="O619" t="b">
        <v>0</v>
      </c>
      <c r="P619" t="b">
        <v>0</v>
      </c>
      <c r="Q619" t="s">
        <v>33</v>
      </c>
      <c r="R619" s="5">
        <f>E619/H619</f>
        <v>63.563636363636363</v>
      </c>
      <c r="S619" t="str">
        <f t="shared" si="49"/>
        <v>theater</v>
      </c>
      <c r="T619" t="str">
        <f t="shared" si="48"/>
        <v>plays</v>
      </c>
    </row>
    <row r="620" spans="1:20" ht="19.5" x14ac:dyDescent="0.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9">
        <f t="shared" si="45"/>
        <v>49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 s="11">
        <f t="shared" si="46"/>
        <v>41396.208333333336</v>
      </c>
      <c r="M620">
        <v>1369285200</v>
      </c>
      <c r="N620" s="11">
        <f t="shared" si="47"/>
        <v>41417.208333333336</v>
      </c>
      <c r="O620" t="b">
        <v>0</v>
      </c>
      <c r="P620" t="b">
        <v>0</v>
      </c>
      <c r="Q620" t="s">
        <v>68</v>
      </c>
      <c r="R620" s="5">
        <f>E620/H620</f>
        <v>80.999165275459092</v>
      </c>
      <c r="S620" t="str">
        <f t="shared" si="49"/>
        <v>publishing</v>
      </c>
      <c r="T620" t="str">
        <f t="shared" si="48"/>
        <v>nonfiction</v>
      </c>
    </row>
    <row r="621" spans="1:20" ht="19.5" x14ac:dyDescent="0.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9">
        <f t="shared" si="45"/>
        <v>28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 s="11">
        <f t="shared" si="46"/>
        <v>40669.208333333336</v>
      </c>
      <c r="M621">
        <v>1304744400</v>
      </c>
      <c r="N621" s="11">
        <f t="shared" si="47"/>
        <v>40670.208333333336</v>
      </c>
      <c r="O621" t="b">
        <v>1</v>
      </c>
      <c r="P621" t="b">
        <v>1</v>
      </c>
      <c r="Q621" t="s">
        <v>33</v>
      </c>
      <c r="R621" s="5">
        <f>E621/H621</f>
        <v>86.044753086419746</v>
      </c>
      <c r="S621" t="str">
        <f t="shared" si="49"/>
        <v>theater</v>
      </c>
      <c r="T621" t="str">
        <f t="shared" si="48"/>
        <v>plays</v>
      </c>
    </row>
    <row r="622" spans="1:20" ht="19.5" x14ac:dyDescent="0.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9">
        <f t="shared" si="45"/>
        <v>268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 s="11">
        <f t="shared" si="46"/>
        <v>42559.208333333328</v>
      </c>
      <c r="M622">
        <v>1468299600</v>
      </c>
      <c r="N622" s="11">
        <f t="shared" si="47"/>
        <v>42563.208333333328</v>
      </c>
      <c r="O622" t="b">
        <v>0</v>
      </c>
      <c r="P622" t="b">
        <v>0</v>
      </c>
      <c r="Q622" t="s">
        <v>122</v>
      </c>
      <c r="R622" s="5">
        <f>E622/H622</f>
        <v>90.0390625</v>
      </c>
      <c r="S622" t="str">
        <f t="shared" si="49"/>
        <v>photography</v>
      </c>
      <c r="T622" t="str">
        <f t="shared" si="48"/>
        <v>photography books</v>
      </c>
    </row>
    <row r="623" spans="1:20" ht="19.5" x14ac:dyDescent="0.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9">
        <f t="shared" si="45"/>
        <v>620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 s="11">
        <f t="shared" si="46"/>
        <v>42626.208333333328</v>
      </c>
      <c r="M623">
        <v>1474174800</v>
      </c>
      <c r="N623" s="11">
        <f t="shared" si="47"/>
        <v>42631.208333333328</v>
      </c>
      <c r="O623" t="b">
        <v>0</v>
      </c>
      <c r="P623" t="b">
        <v>0</v>
      </c>
      <c r="Q623" t="s">
        <v>33</v>
      </c>
      <c r="R623" s="5">
        <f>E623/H623</f>
        <v>74.006063432835816</v>
      </c>
      <c r="S623" t="str">
        <f t="shared" si="49"/>
        <v>theater</v>
      </c>
      <c r="T623" t="str">
        <f t="shared" si="48"/>
        <v>plays</v>
      </c>
    </row>
    <row r="624" spans="1:20" ht="19.5" x14ac:dyDescent="0.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9">
        <f t="shared" si="45"/>
        <v>3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 s="11">
        <f t="shared" si="46"/>
        <v>43205.208333333328</v>
      </c>
      <c r="M624">
        <v>1526014800</v>
      </c>
      <c r="N624" s="11">
        <f t="shared" si="47"/>
        <v>43231.208333333328</v>
      </c>
      <c r="O624" t="b">
        <v>0</v>
      </c>
      <c r="P624" t="b">
        <v>0</v>
      </c>
      <c r="Q624" t="s">
        <v>60</v>
      </c>
      <c r="R624" s="5">
        <f>E624/H624</f>
        <v>92.4375</v>
      </c>
      <c r="S624" t="str">
        <f t="shared" si="49"/>
        <v>music</v>
      </c>
      <c r="T624" t="str">
        <f t="shared" si="48"/>
        <v>indie rock</v>
      </c>
    </row>
    <row r="625" spans="1:20" ht="19.5" x14ac:dyDescent="0.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9">
        <f t="shared" si="45"/>
        <v>160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 s="11">
        <f t="shared" si="46"/>
        <v>42201.208333333328</v>
      </c>
      <c r="M625">
        <v>1437454800</v>
      </c>
      <c r="N625" s="11">
        <f t="shared" si="47"/>
        <v>42206.208333333328</v>
      </c>
      <c r="O625" t="b">
        <v>0</v>
      </c>
      <c r="P625" t="b">
        <v>0</v>
      </c>
      <c r="Q625" t="s">
        <v>33</v>
      </c>
      <c r="R625" s="5">
        <f>E625/H625</f>
        <v>55.999257333828446</v>
      </c>
      <c r="S625" t="str">
        <f t="shared" si="49"/>
        <v>theater</v>
      </c>
      <c r="T625" t="str">
        <f t="shared" si="48"/>
        <v>plays</v>
      </c>
    </row>
    <row r="626" spans="1:20" ht="19.5" x14ac:dyDescent="0.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9">
        <f t="shared" si="45"/>
        <v>279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 s="11">
        <f t="shared" si="46"/>
        <v>42029.25</v>
      </c>
      <c r="M626">
        <v>1422684000</v>
      </c>
      <c r="N626" s="11">
        <f t="shared" si="47"/>
        <v>42035.25</v>
      </c>
      <c r="O626" t="b">
        <v>0</v>
      </c>
      <c r="P626" t="b">
        <v>0</v>
      </c>
      <c r="Q626" t="s">
        <v>122</v>
      </c>
      <c r="R626" s="5">
        <f>E626/H626</f>
        <v>32.983796296296298</v>
      </c>
      <c r="S626" t="str">
        <f t="shared" si="49"/>
        <v>photography</v>
      </c>
      <c r="T626" t="str">
        <f t="shared" si="48"/>
        <v>photography books</v>
      </c>
    </row>
    <row r="627" spans="1:20" ht="19.5" x14ac:dyDescent="0.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9">
        <f t="shared" si="45"/>
        <v>77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 s="11">
        <f t="shared" si="46"/>
        <v>43857.25</v>
      </c>
      <c r="M627">
        <v>1581314400</v>
      </c>
      <c r="N627" s="11">
        <f t="shared" si="47"/>
        <v>43871.25</v>
      </c>
      <c r="O627" t="b">
        <v>0</v>
      </c>
      <c r="P627" t="b">
        <v>0</v>
      </c>
      <c r="Q627" t="s">
        <v>33</v>
      </c>
      <c r="R627" s="5">
        <f>E627/H627</f>
        <v>93.596774193548384</v>
      </c>
      <c r="S627" t="str">
        <f t="shared" si="49"/>
        <v>theater</v>
      </c>
      <c r="T627" t="str">
        <f t="shared" si="48"/>
        <v>plays</v>
      </c>
    </row>
    <row r="628" spans="1:20" ht="19.5" x14ac:dyDescent="0.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9">
        <f t="shared" si="45"/>
        <v>206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 s="11">
        <f t="shared" si="46"/>
        <v>40449.208333333336</v>
      </c>
      <c r="M628">
        <v>1286427600</v>
      </c>
      <c r="N628" s="11">
        <f t="shared" si="47"/>
        <v>40458.208333333336</v>
      </c>
      <c r="O628" t="b">
        <v>0</v>
      </c>
      <c r="P628" t="b">
        <v>1</v>
      </c>
      <c r="Q628" t="s">
        <v>33</v>
      </c>
      <c r="R628" s="5">
        <f>E628/H628</f>
        <v>69.867724867724874</v>
      </c>
      <c r="S628" t="str">
        <f t="shared" si="49"/>
        <v>theater</v>
      </c>
      <c r="T628" t="str">
        <f t="shared" si="48"/>
        <v>plays</v>
      </c>
    </row>
    <row r="629" spans="1:20" ht="19.5" x14ac:dyDescent="0.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9">
        <f t="shared" si="45"/>
        <v>694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 s="11">
        <f t="shared" si="46"/>
        <v>40345.208333333336</v>
      </c>
      <c r="M629">
        <v>1278738000</v>
      </c>
      <c r="N629" s="11">
        <f t="shared" si="47"/>
        <v>40369.208333333336</v>
      </c>
      <c r="O629" t="b">
        <v>1</v>
      </c>
      <c r="P629" t="b">
        <v>0</v>
      </c>
      <c r="Q629" t="s">
        <v>17</v>
      </c>
      <c r="R629" s="5">
        <f>E629/H629</f>
        <v>72.129870129870127</v>
      </c>
      <c r="S629" t="str">
        <f t="shared" si="49"/>
        <v>food</v>
      </c>
      <c r="T629" t="str">
        <f t="shared" si="48"/>
        <v>food trucks</v>
      </c>
    </row>
    <row r="630" spans="1:20" ht="19.5" x14ac:dyDescent="0.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9">
        <f t="shared" si="45"/>
        <v>152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 s="11">
        <f t="shared" si="46"/>
        <v>40455.208333333336</v>
      </c>
      <c r="M630">
        <v>1286427600</v>
      </c>
      <c r="N630" s="11">
        <f t="shared" si="47"/>
        <v>40458.208333333336</v>
      </c>
      <c r="O630" t="b">
        <v>0</v>
      </c>
      <c r="P630" t="b">
        <v>0</v>
      </c>
      <c r="Q630" t="s">
        <v>60</v>
      </c>
      <c r="R630" s="5">
        <f>E630/H630</f>
        <v>30.041666666666668</v>
      </c>
      <c r="S630" t="str">
        <f t="shared" si="49"/>
        <v>music</v>
      </c>
      <c r="T630" t="str">
        <f t="shared" si="48"/>
        <v>indie rock</v>
      </c>
    </row>
    <row r="631" spans="1:20" ht="19.5" x14ac:dyDescent="0.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9">
        <f t="shared" si="45"/>
        <v>65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 s="11">
        <f t="shared" si="46"/>
        <v>42557.208333333328</v>
      </c>
      <c r="M631">
        <v>1467954000</v>
      </c>
      <c r="N631" s="11">
        <f t="shared" si="47"/>
        <v>42559.208333333328</v>
      </c>
      <c r="O631" t="b">
        <v>0</v>
      </c>
      <c r="P631" t="b">
        <v>1</v>
      </c>
      <c r="Q631" t="s">
        <v>33</v>
      </c>
      <c r="R631" s="5">
        <f>E631/H631</f>
        <v>73.968000000000004</v>
      </c>
      <c r="S631" t="str">
        <f t="shared" si="49"/>
        <v>theater</v>
      </c>
      <c r="T631" t="str">
        <f t="shared" si="48"/>
        <v>plays</v>
      </c>
    </row>
    <row r="632" spans="1:20" ht="19.5" x14ac:dyDescent="0.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9">
        <f t="shared" si="45"/>
        <v>63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 s="11">
        <f t="shared" si="46"/>
        <v>43586.208333333328</v>
      </c>
      <c r="M632">
        <v>1557637200</v>
      </c>
      <c r="N632" s="11">
        <f t="shared" si="47"/>
        <v>43597.208333333328</v>
      </c>
      <c r="O632" t="b">
        <v>0</v>
      </c>
      <c r="P632" t="b">
        <v>1</v>
      </c>
      <c r="Q632" t="s">
        <v>33</v>
      </c>
      <c r="R632" s="5">
        <f>E632/H632</f>
        <v>68.65517241379311</v>
      </c>
      <c r="S632" t="str">
        <f t="shared" si="49"/>
        <v>theater</v>
      </c>
      <c r="T632" t="str">
        <f t="shared" si="48"/>
        <v>plays</v>
      </c>
    </row>
    <row r="633" spans="1:20" ht="19.5" x14ac:dyDescent="0.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9">
        <f t="shared" si="45"/>
        <v>310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 s="11">
        <f t="shared" si="46"/>
        <v>43550.208333333328</v>
      </c>
      <c r="M633">
        <v>1553922000</v>
      </c>
      <c r="N633" s="11">
        <f t="shared" si="47"/>
        <v>43554.208333333328</v>
      </c>
      <c r="O633" t="b">
        <v>0</v>
      </c>
      <c r="P633" t="b">
        <v>0</v>
      </c>
      <c r="Q633" t="s">
        <v>33</v>
      </c>
      <c r="R633" s="5">
        <f>E633/H633</f>
        <v>59.992164544564154</v>
      </c>
      <c r="S633" t="str">
        <f t="shared" si="49"/>
        <v>theater</v>
      </c>
      <c r="T633" t="str">
        <f t="shared" si="48"/>
        <v>plays</v>
      </c>
    </row>
    <row r="634" spans="1:20" ht="19.5" x14ac:dyDescent="0.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9">
        <f t="shared" si="45"/>
        <v>43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 s="11">
        <f t="shared" si="46"/>
        <v>41945.208333333336</v>
      </c>
      <c r="M634">
        <v>1416463200</v>
      </c>
      <c r="N634" s="11">
        <f t="shared" si="47"/>
        <v>41963.25</v>
      </c>
      <c r="O634" t="b">
        <v>0</v>
      </c>
      <c r="P634" t="b">
        <v>0</v>
      </c>
      <c r="Q634" t="s">
        <v>33</v>
      </c>
      <c r="R634" s="5">
        <f>E634/H634</f>
        <v>111.15827338129496</v>
      </c>
      <c r="S634" t="str">
        <f t="shared" si="49"/>
        <v>theater</v>
      </c>
      <c r="T634" t="str">
        <f t="shared" si="48"/>
        <v>plays</v>
      </c>
    </row>
    <row r="635" spans="1:20" ht="19.5" x14ac:dyDescent="0.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9">
        <f t="shared" si="45"/>
        <v>83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 s="11">
        <f t="shared" si="46"/>
        <v>42315.25</v>
      </c>
      <c r="M635">
        <v>1447221600</v>
      </c>
      <c r="N635" s="11">
        <f t="shared" si="47"/>
        <v>42319.25</v>
      </c>
      <c r="O635" t="b">
        <v>0</v>
      </c>
      <c r="P635" t="b">
        <v>0</v>
      </c>
      <c r="Q635" t="s">
        <v>71</v>
      </c>
      <c r="R635" s="5">
        <f>E635/H635</f>
        <v>53.038095238095238</v>
      </c>
      <c r="S635" t="str">
        <f t="shared" si="49"/>
        <v>film &amp; video</v>
      </c>
      <c r="T635" t="str">
        <f t="shared" si="48"/>
        <v>animation</v>
      </c>
    </row>
    <row r="636" spans="1:20" ht="19.5" x14ac:dyDescent="0.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9">
        <f t="shared" si="45"/>
        <v>79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 s="11">
        <f t="shared" si="46"/>
        <v>42819.208333333328</v>
      </c>
      <c r="M636">
        <v>1491627600</v>
      </c>
      <c r="N636" s="11">
        <f t="shared" si="47"/>
        <v>42833.208333333328</v>
      </c>
      <c r="O636" t="b">
        <v>0</v>
      </c>
      <c r="P636" t="b">
        <v>0</v>
      </c>
      <c r="Q636" t="s">
        <v>269</v>
      </c>
      <c r="R636" s="5">
        <f>E636/H636</f>
        <v>55.985524728588658</v>
      </c>
      <c r="S636" t="str">
        <f t="shared" si="49"/>
        <v>film &amp; video</v>
      </c>
      <c r="T636" t="str">
        <f t="shared" si="48"/>
        <v>television</v>
      </c>
    </row>
    <row r="637" spans="1:20" ht="19.5" x14ac:dyDescent="0.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9">
        <f t="shared" si="45"/>
        <v>114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 s="11">
        <f t="shared" si="46"/>
        <v>41314.25</v>
      </c>
      <c r="M637">
        <v>1363150800</v>
      </c>
      <c r="N637" s="11">
        <f t="shared" si="47"/>
        <v>41346.208333333336</v>
      </c>
      <c r="O637" t="b">
        <v>0</v>
      </c>
      <c r="P637" t="b">
        <v>0</v>
      </c>
      <c r="Q637" t="s">
        <v>269</v>
      </c>
      <c r="R637" s="5">
        <f>E637/H637</f>
        <v>69.986760812003524</v>
      </c>
      <c r="S637" t="str">
        <f t="shared" si="49"/>
        <v>film &amp; video</v>
      </c>
      <c r="T637" t="str">
        <f t="shared" si="48"/>
        <v>television</v>
      </c>
    </row>
    <row r="638" spans="1:20" ht="19.5" x14ac:dyDescent="0.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9">
        <f t="shared" si="45"/>
        <v>65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 s="11">
        <f t="shared" si="46"/>
        <v>40926.25</v>
      </c>
      <c r="M638">
        <v>1330754400</v>
      </c>
      <c r="N638" s="11">
        <f t="shared" si="47"/>
        <v>40971.25</v>
      </c>
      <c r="O638" t="b">
        <v>0</v>
      </c>
      <c r="P638" t="b">
        <v>1</v>
      </c>
      <c r="Q638" t="s">
        <v>71</v>
      </c>
      <c r="R638" s="5">
        <f>E638/H638</f>
        <v>48.998079877112133</v>
      </c>
      <c r="S638" t="str">
        <f t="shared" si="49"/>
        <v>film &amp; video</v>
      </c>
      <c r="T638" t="str">
        <f t="shared" si="48"/>
        <v>animation</v>
      </c>
    </row>
    <row r="639" spans="1:20" ht="19.5" x14ac:dyDescent="0.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9">
        <f t="shared" si="45"/>
        <v>79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 s="11">
        <f t="shared" si="46"/>
        <v>42688.25</v>
      </c>
      <c r="M639">
        <v>1479794400</v>
      </c>
      <c r="N639" s="11">
        <f t="shared" si="47"/>
        <v>42696.25</v>
      </c>
      <c r="O639" t="b">
        <v>0</v>
      </c>
      <c r="P639" t="b">
        <v>0</v>
      </c>
      <c r="Q639" t="s">
        <v>33</v>
      </c>
      <c r="R639" s="5">
        <f>E639/H639</f>
        <v>103.84615384615384</v>
      </c>
      <c r="S639" t="str">
        <f t="shared" si="49"/>
        <v>theater</v>
      </c>
      <c r="T639" t="str">
        <f t="shared" si="48"/>
        <v>plays</v>
      </c>
    </row>
    <row r="640" spans="1:20" ht="19.5" x14ac:dyDescent="0.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9">
        <f t="shared" si="45"/>
        <v>11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 s="11">
        <f t="shared" si="46"/>
        <v>40386.208333333336</v>
      </c>
      <c r="M640">
        <v>1281243600</v>
      </c>
      <c r="N640" s="11">
        <f t="shared" si="47"/>
        <v>40398.208333333336</v>
      </c>
      <c r="O640" t="b">
        <v>0</v>
      </c>
      <c r="P640" t="b">
        <v>1</v>
      </c>
      <c r="Q640" t="s">
        <v>33</v>
      </c>
      <c r="R640" s="5">
        <f>E640/H640</f>
        <v>99.127659574468083</v>
      </c>
      <c r="S640" t="str">
        <f t="shared" si="49"/>
        <v>theater</v>
      </c>
      <c r="T640" t="str">
        <f t="shared" si="48"/>
        <v>plays</v>
      </c>
    </row>
    <row r="641" spans="1:20" ht="19.5" x14ac:dyDescent="0.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9">
        <f t="shared" si="45"/>
        <v>56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 s="11">
        <f t="shared" si="46"/>
        <v>43309.208333333328</v>
      </c>
      <c r="M641">
        <v>1532754000</v>
      </c>
      <c r="N641" s="11">
        <f t="shared" si="47"/>
        <v>43309.208333333328</v>
      </c>
      <c r="O641" t="b">
        <v>0</v>
      </c>
      <c r="P641" t="b">
        <v>1</v>
      </c>
      <c r="Q641" t="s">
        <v>53</v>
      </c>
      <c r="R641" s="5">
        <f>E641/H641</f>
        <v>107.37777777777778</v>
      </c>
      <c r="S641" t="str">
        <f t="shared" si="49"/>
        <v>film &amp; video</v>
      </c>
      <c r="T641" t="str">
        <f t="shared" si="48"/>
        <v>drama</v>
      </c>
    </row>
    <row r="642" spans="1:20" ht="19.5" x14ac:dyDescent="0.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9">
        <f t="shared" si="45"/>
        <v>17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 s="11">
        <f t="shared" si="46"/>
        <v>42387.25</v>
      </c>
      <c r="M642">
        <v>1453356000</v>
      </c>
      <c r="N642" s="11">
        <f t="shared" si="47"/>
        <v>42390.25</v>
      </c>
      <c r="O642" t="b">
        <v>0</v>
      </c>
      <c r="P642" t="b">
        <v>0</v>
      </c>
      <c r="Q642" t="s">
        <v>33</v>
      </c>
      <c r="R642" s="5">
        <f>E642/H642</f>
        <v>76.922178988326849</v>
      </c>
      <c r="S642" t="str">
        <f t="shared" si="49"/>
        <v>theater</v>
      </c>
      <c r="T642" t="str">
        <f t="shared" si="48"/>
        <v>plays</v>
      </c>
    </row>
    <row r="643" spans="1:20" ht="19.5" x14ac:dyDescent="0.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9">
        <f t="shared" ref="F643:F706" si="50">ROUND((E643/D643)*100,0)</f>
        <v>120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 s="11">
        <f t="shared" ref="L643:L706" si="51">(((K643/60)/60)/24)+DATE(1970,1,1)</f>
        <v>42786.25</v>
      </c>
      <c r="M643">
        <v>1489986000</v>
      </c>
      <c r="N643" s="11">
        <f t="shared" ref="N643:N706" si="52">(((M643/60)/60)/24)+DATE(1970,1,1)</f>
        <v>42814.208333333328</v>
      </c>
      <c r="O643" t="b">
        <v>0</v>
      </c>
      <c r="P643" t="b">
        <v>0</v>
      </c>
      <c r="Q643" t="s">
        <v>33</v>
      </c>
      <c r="R643" s="5">
        <f>E643/H643</f>
        <v>58.128865979381445</v>
      </c>
      <c r="S643" t="str">
        <f t="shared" si="49"/>
        <v>theater</v>
      </c>
      <c r="T643" t="str">
        <f t="shared" ref="T643:T706" si="53">_xlfn.TEXTAFTER(Q643,"/")</f>
        <v>plays</v>
      </c>
    </row>
    <row r="644" spans="1:20" ht="19.5" x14ac:dyDescent="0.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9">
        <f t="shared" si="50"/>
        <v>145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 s="11">
        <f t="shared" si="51"/>
        <v>43451.25</v>
      </c>
      <c r="M644">
        <v>1545804000</v>
      </c>
      <c r="N644" s="11">
        <f t="shared" si="52"/>
        <v>43460.25</v>
      </c>
      <c r="O644" t="b">
        <v>0</v>
      </c>
      <c r="P644" t="b">
        <v>0</v>
      </c>
      <c r="Q644" t="s">
        <v>65</v>
      </c>
      <c r="R644" s="5">
        <f>E644/H644</f>
        <v>103.73643410852713</v>
      </c>
      <c r="S644" t="str">
        <f t="shared" ref="S644:S707" si="54">_xlfn.TEXTBEFORE(Q644,"/")</f>
        <v>technology</v>
      </c>
      <c r="T644" t="str">
        <f t="shared" si="53"/>
        <v>wearables</v>
      </c>
    </row>
    <row r="645" spans="1:20" ht="19.5" x14ac:dyDescent="0.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9">
        <f t="shared" si="50"/>
        <v>221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 s="11">
        <f t="shared" si="51"/>
        <v>42795.25</v>
      </c>
      <c r="M645">
        <v>1489899600</v>
      </c>
      <c r="N645" s="11">
        <f t="shared" si="52"/>
        <v>42813.208333333328</v>
      </c>
      <c r="O645" t="b">
        <v>0</v>
      </c>
      <c r="P645" t="b">
        <v>0</v>
      </c>
      <c r="Q645" t="s">
        <v>33</v>
      </c>
      <c r="R645" s="5">
        <f>E645/H645</f>
        <v>87.962666666666664</v>
      </c>
      <c r="S645" t="str">
        <f t="shared" si="54"/>
        <v>theater</v>
      </c>
      <c r="T645" t="str">
        <f t="shared" si="53"/>
        <v>plays</v>
      </c>
    </row>
    <row r="646" spans="1:20" ht="19.5" x14ac:dyDescent="0.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9">
        <f t="shared" si="50"/>
        <v>48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 s="11">
        <f t="shared" si="51"/>
        <v>43452.25</v>
      </c>
      <c r="M646">
        <v>1546495200</v>
      </c>
      <c r="N646" s="11">
        <f t="shared" si="52"/>
        <v>43468.25</v>
      </c>
      <c r="O646" t="b">
        <v>0</v>
      </c>
      <c r="P646" t="b">
        <v>0</v>
      </c>
      <c r="Q646" t="s">
        <v>33</v>
      </c>
      <c r="R646" s="5">
        <f>E646/H646</f>
        <v>28</v>
      </c>
      <c r="S646" t="str">
        <f t="shared" si="54"/>
        <v>theater</v>
      </c>
      <c r="T646" t="str">
        <f t="shared" si="53"/>
        <v>plays</v>
      </c>
    </row>
    <row r="647" spans="1:20" ht="19.5" x14ac:dyDescent="0.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9">
        <f t="shared" si="50"/>
        <v>93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 s="11">
        <f t="shared" si="51"/>
        <v>43369.208333333328</v>
      </c>
      <c r="M647">
        <v>1539752400</v>
      </c>
      <c r="N647" s="11">
        <f t="shared" si="52"/>
        <v>43390.208333333328</v>
      </c>
      <c r="O647" t="b">
        <v>0</v>
      </c>
      <c r="P647" t="b">
        <v>1</v>
      </c>
      <c r="Q647" t="s">
        <v>23</v>
      </c>
      <c r="R647" s="5">
        <f>E647/H647</f>
        <v>37.999361294443261</v>
      </c>
      <c r="S647" t="str">
        <f t="shared" si="54"/>
        <v>music</v>
      </c>
      <c r="T647" t="str">
        <f t="shared" si="53"/>
        <v>rock</v>
      </c>
    </row>
    <row r="648" spans="1:20" ht="19.5" x14ac:dyDescent="0.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9">
        <f t="shared" si="50"/>
        <v>89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 s="11">
        <f t="shared" si="51"/>
        <v>41346.208333333336</v>
      </c>
      <c r="M648">
        <v>1364101200</v>
      </c>
      <c r="N648" s="11">
        <f t="shared" si="52"/>
        <v>41357.208333333336</v>
      </c>
      <c r="O648" t="b">
        <v>0</v>
      </c>
      <c r="P648" t="b">
        <v>0</v>
      </c>
      <c r="Q648" t="s">
        <v>89</v>
      </c>
      <c r="R648" s="5">
        <f>E648/H648</f>
        <v>29.999313893653515</v>
      </c>
      <c r="S648" t="str">
        <f t="shared" si="54"/>
        <v>games</v>
      </c>
      <c r="T648" t="str">
        <f t="shared" si="53"/>
        <v>video games</v>
      </c>
    </row>
    <row r="649" spans="1:20" ht="19.5" x14ac:dyDescent="0.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9">
        <f t="shared" si="50"/>
        <v>41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 s="11">
        <f t="shared" si="51"/>
        <v>43199.208333333328</v>
      </c>
      <c r="M649">
        <v>1525323600</v>
      </c>
      <c r="N649" s="11">
        <f t="shared" si="52"/>
        <v>43223.208333333328</v>
      </c>
      <c r="O649" t="b">
        <v>0</v>
      </c>
      <c r="P649" t="b">
        <v>0</v>
      </c>
      <c r="Q649" t="s">
        <v>206</v>
      </c>
      <c r="R649" s="5">
        <f>E649/H649</f>
        <v>103.5</v>
      </c>
      <c r="S649" t="str">
        <f t="shared" si="54"/>
        <v>publishing</v>
      </c>
      <c r="T649" t="str">
        <f t="shared" si="53"/>
        <v>translations</v>
      </c>
    </row>
    <row r="650" spans="1:20" ht="19.5" x14ac:dyDescent="0.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9">
        <f t="shared" si="50"/>
        <v>63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 s="11">
        <f t="shared" si="51"/>
        <v>42922.208333333328</v>
      </c>
      <c r="M650">
        <v>1500872400</v>
      </c>
      <c r="N650" s="11">
        <f t="shared" si="52"/>
        <v>42940.208333333328</v>
      </c>
      <c r="O650" t="b">
        <v>1</v>
      </c>
      <c r="P650" t="b">
        <v>0</v>
      </c>
      <c r="Q650" t="s">
        <v>17</v>
      </c>
      <c r="R650" s="5">
        <f>E650/H650</f>
        <v>85.994467496542185</v>
      </c>
      <c r="S650" t="str">
        <f t="shared" si="54"/>
        <v>food</v>
      </c>
      <c r="T650" t="str">
        <f t="shared" si="53"/>
        <v>food trucks</v>
      </c>
    </row>
    <row r="651" spans="1:20" ht="19.5" x14ac:dyDescent="0.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9">
        <f t="shared" si="50"/>
        <v>48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 s="11">
        <f t="shared" si="51"/>
        <v>40471.208333333336</v>
      </c>
      <c r="M651">
        <v>1288501200</v>
      </c>
      <c r="N651" s="11">
        <f t="shared" si="52"/>
        <v>40482.208333333336</v>
      </c>
      <c r="O651" t="b">
        <v>1</v>
      </c>
      <c r="P651" t="b">
        <v>1</v>
      </c>
      <c r="Q651" t="s">
        <v>33</v>
      </c>
      <c r="R651" s="5">
        <f>E651/H651</f>
        <v>98.011627906976742</v>
      </c>
      <c r="S651" t="str">
        <f t="shared" si="54"/>
        <v>theater</v>
      </c>
      <c r="T651" t="str">
        <f t="shared" si="53"/>
        <v>plays</v>
      </c>
    </row>
    <row r="652" spans="1:20" ht="19.5" x14ac:dyDescent="0.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9">
        <f t="shared" si="50"/>
        <v>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 s="11">
        <f t="shared" si="51"/>
        <v>41828.208333333336</v>
      </c>
      <c r="M652">
        <v>1407128400</v>
      </c>
      <c r="N652" s="11">
        <f t="shared" si="52"/>
        <v>41855.208333333336</v>
      </c>
      <c r="O652" t="b">
        <v>0</v>
      </c>
      <c r="P652" t="b">
        <v>0</v>
      </c>
      <c r="Q652" t="s">
        <v>159</v>
      </c>
      <c r="R652" s="5">
        <f>E652/H652</f>
        <v>2</v>
      </c>
      <c r="S652" t="str">
        <f t="shared" si="54"/>
        <v>music</v>
      </c>
      <c r="T652" t="str">
        <f t="shared" si="53"/>
        <v>jazz</v>
      </c>
    </row>
    <row r="653" spans="1:20" ht="19.5" x14ac:dyDescent="0.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9">
        <f t="shared" si="50"/>
        <v>88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 s="11">
        <f t="shared" si="51"/>
        <v>41692.25</v>
      </c>
      <c r="M653">
        <v>1394344800</v>
      </c>
      <c r="N653" s="11">
        <f t="shared" si="52"/>
        <v>41707.25</v>
      </c>
      <c r="O653" t="b">
        <v>0</v>
      </c>
      <c r="P653" t="b">
        <v>0</v>
      </c>
      <c r="Q653" t="s">
        <v>100</v>
      </c>
      <c r="R653" s="5">
        <f>E653/H653</f>
        <v>44.994570837642193</v>
      </c>
      <c r="S653" t="str">
        <f t="shared" si="54"/>
        <v>film &amp; video</v>
      </c>
      <c r="T653" t="str">
        <f t="shared" si="53"/>
        <v>shorts</v>
      </c>
    </row>
    <row r="654" spans="1:20" ht="19.5" x14ac:dyDescent="0.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9">
        <f t="shared" si="50"/>
        <v>127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 s="11">
        <f t="shared" si="51"/>
        <v>42587.208333333328</v>
      </c>
      <c r="M654">
        <v>1474088400</v>
      </c>
      <c r="N654" s="11">
        <f t="shared" si="52"/>
        <v>42630.208333333328</v>
      </c>
      <c r="O654" t="b">
        <v>0</v>
      </c>
      <c r="P654" t="b">
        <v>0</v>
      </c>
      <c r="Q654" t="s">
        <v>28</v>
      </c>
      <c r="R654" s="5">
        <f>E654/H654</f>
        <v>31.012224938875306</v>
      </c>
      <c r="S654" t="str">
        <f t="shared" si="54"/>
        <v>technology</v>
      </c>
      <c r="T654" t="str">
        <f t="shared" si="53"/>
        <v>web</v>
      </c>
    </row>
    <row r="655" spans="1:20" ht="19.5" x14ac:dyDescent="0.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9">
        <f t="shared" si="50"/>
        <v>2339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 s="11">
        <f t="shared" si="51"/>
        <v>42468.208333333328</v>
      </c>
      <c r="M655">
        <v>1460264400</v>
      </c>
      <c r="N655" s="11">
        <f t="shared" si="52"/>
        <v>42470.208333333328</v>
      </c>
      <c r="O655" t="b">
        <v>0</v>
      </c>
      <c r="P655" t="b">
        <v>0</v>
      </c>
      <c r="Q655" t="s">
        <v>28</v>
      </c>
      <c r="R655" s="5">
        <f>E655/H655</f>
        <v>59.970085470085472</v>
      </c>
      <c r="S655" t="str">
        <f t="shared" si="54"/>
        <v>technology</v>
      </c>
      <c r="T655" t="str">
        <f t="shared" si="53"/>
        <v>web</v>
      </c>
    </row>
    <row r="656" spans="1:20" ht="19.5" x14ac:dyDescent="0.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9">
        <f t="shared" si="50"/>
        <v>508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 s="11">
        <f t="shared" si="51"/>
        <v>42240.208333333328</v>
      </c>
      <c r="M656">
        <v>1440824400</v>
      </c>
      <c r="N656" s="11">
        <f t="shared" si="52"/>
        <v>42245.208333333328</v>
      </c>
      <c r="O656" t="b">
        <v>0</v>
      </c>
      <c r="P656" t="b">
        <v>0</v>
      </c>
      <c r="Q656" t="s">
        <v>148</v>
      </c>
      <c r="R656" s="5">
        <f>E656/H656</f>
        <v>58.9973474801061</v>
      </c>
      <c r="S656" t="str">
        <f t="shared" si="54"/>
        <v>music</v>
      </c>
      <c r="T656" t="str">
        <f t="shared" si="53"/>
        <v>metal</v>
      </c>
    </row>
    <row r="657" spans="1:20" ht="19.5" x14ac:dyDescent="0.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9">
        <f t="shared" si="50"/>
        <v>191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 s="11">
        <f t="shared" si="51"/>
        <v>42796.25</v>
      </c>
      <c r="M657">
        <v>1489554000</v>
      </c>
      <c r="N657" s="11">
        <f t="shared" si="52"/>
        <v>42809.208333333328</v>
      </c>
      <c r="O657" t="b">
        <v>1</v>
      </c>
      <c r="P657" t="b">
        <v>0</v>
      </c>
      <c r="Q657" t="s">
        <v>122</v>
      </c>
      <c r="R657" s="5">
        <f>E657/H657</f>
        <v>50.045454545454547</v>
      </c>
      <c r="S657" t="str">
        <f t="shared" si="54"/>
        <v>photography</v>
      </c>
      <c r="T657" t="str">
        <f t="shared" si="53"/>
        <v>photography books</v>
      </c>
    </row>
    <row r="658" spans="1:20" ht="19.5" x14ac:dyDescent="0.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9">
        <f t="shared" si="50"/>
        <v>42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 s="11">
        <f t="shared" si="51"/>
        <v>43097.25</v>
      </c>
      <c r="M658">
        <v>1514872800</v>
      </c>
      <c r="N658" s="11">
        <f t="shared" si="52"/>
        <v>43102.25</v>
      </c>
      <c r="O658" t="b">
        <v>0</v>
      </c>
      <c r="P658" t="b">
        <v>0</v>
      </c>
      <c r="Q658" t="s">
        <v>17</v>
      </c>
      <c r="R658" s="5">
        <f>E658/H658</f>
        <v>98.966269841269835</v>
      </c>
      <c r="S658" t="str">
        <f t="shared" si="54"/>
        <v>food</v>
      </c>
      <c r="T658" t="str">
        <f t="shared" si="53"/>
        <v>food trucks</v>
      </c>
    </row>
    <row r="659" spans="1:20" ht="19.5" x14ac:dyDescent="0.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9">
        <f t="shared" si="50"/>
        <v>8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 s="11">
        <f t="shared" si="51"/>
        <v>43096.25</v>
      </c>
      <c r="M659">
        <v>1515736800</v>
      </c>
      <c r="N659" s="11">
        <f t="shared" si="52"/>
        <v>43112.25</v>
      </c>
      <c r="O659" t="b">
        <v>0</v>
      </c>
      <c r="P659" t="b">
        <v>0</v>
      </c>
      <c r="Q659" t="s">
        <v>474</v>
      </c>
      <c r="R659" s="5">
        <f>E659/H659</f>
        <v>58.857142857142854</v>
      </c>
      <c r="S659" t="str">
        <f t="shared" si="54"/>
        <v>film &amp; video</v>
      </c>
      <c r="T659" t="str">
        <f t="shared" si="53"/>
        <v>science fiction</v>
      </c>
    </row>
    <row r="660" spans="1:20" ht="19.5" x14ac:dyDescent="0.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9">
        <f t="shared" si="50"/>
        <v>60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 s="11">
        <f t="shared" si="51"/>
        <v>42246.208333333328</v>
      </c>
      <c r="M660">
        <v>1442898000</v>
      </c>
      <c r="N660" s="11">
        <f t="shared" si="52"/>
        <v>42269.208333333328</v>
      </c>
      <c r="O660" t="b">
        <v>0</v>
      </c>
      <c r="P660" t="b">
        <v>0</v>
      </c>
      <c r="Q660" t="s">
        <v>23</v>
      </c>
      <c r="R660" s="5">
        <f>E660/H660</f>
        <v>81.010256410256417</v>
      </c>
      <c r="S660" t="str">
        <f t="shared" si="54"/>
        <v>music</v>
      </c>
      <c r="T660" t="str">
        <f t="shared" si="53"/>
        <v>rock</v>
      </c>
    </row>
    <row r="661" spans="1:20" ht="19.5" x14ac:dyDescent="0.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9">
        <f t="shared" si="50"/>
        <v>47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 s="11">
        <f t="shared" si="51"/>
        <v>40570.25</v>
      </c>
      <c r="M661">
        <v>1296194400</v>
      </c>
      <c r="N661" s="11">
        <f t="shared" si="52"/>
        <v>40571.25</v>
      </c>
      <c r="O661" t="b">
        <v>0</v>
      </c>
      <c r="P661" t="b">
        <v>0</v>
      </c>
      <c r="Q661" t="s">
        <v>42</v>
      </c>
      <c r="R661" s="5">
        <f>E661/H661</f>
        <v>76.013333333333335</v>
      </c>
      <c r="S661" t="str">
        <f t="shared" si="54"/>
        <v>film &amp; video</v>
      </c>
      <c r="T661" t="str">
        <f t="shared" si="53"/>
        <v>documentary</v>
      </c>
    </row>
    <row r="662" spans="1:20" ht="19.5" x14ac:dyDescent="0.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9">
        <f t="shared" si="50"/>
        <v>82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 s="11">
        <f t="shared" si="51"/>
        <v>42237.208333333328</v>
      </c>
      <c r="M662">
        <v>1440910800</v>
      </c>
      <c r="N662" s="11">
        <f t="shared" si="52"/>
        <v>42246.208333333328</v>
      </c>
      <c r="O662" t="b">
        <v>1</v>
      </c>
      <c r="P662" t="b">
        <v>0</v>
      </c>
      <c r="Q662" t="s">
        <v>33</v>
      </c>
      <c r="R662" s="5">
        <f>E662/H662</f>
        <v>96.597402597402592</v>
      </c>
      <c r="S662" t="str">
        <f t="shared" si="54"/>
        <v>theater</v>
      </c>
      <c r="T662" t="str">
        <f t="shared" si="53"/>
        <v>plays</v>
      </c>
    </row>
    <row r="663" spans="1:20" ht="19.5" x14ac:dyDescent="0.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9">
        <f t="shared" si="50"/>
        <v>54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 s="11">
        <f t="shared" si="51"/>
        <v>40996.208333333336</v>
      </c>
      <c r="M663">
        <v>1335502800</v>
      </c>
      <c r="N663" s="11">
        <f t="shared" si="52"/>
        <v>41026.208333333336</v>
      </c>
      <c r="O663" t="b">
        <v>0</v>
      </c>
      <c r="P663" t="b">
        <v>0</v>
      </c>
      <c r="Q663" t="s">
        <v>159</v>
      </c>
      <c r="R663" s="5">
        <f>E663/H663</f>
        <v>76.957446808510639</v>
      </c>
      <c r="S663" t="str">
        <f t="shared" si="54"/>
        <v>music</v>
      </c>
      <c r="T663" t="str">
        <f t="shared" si="53"/>
        <v>jazz</v>
      </c>
    </row>
    <row r="664" spans="1:20" ht="19.5" x14ac:dyDescent="0.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9">
        <f t="shared" si="50"/>
        <v>98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 s="11">
        <f t="shared" si="51"/>
        <v>43443.25</v>
      </c>
      <c r="M664">
        <v>1544680800</v>
      </c>
      <c r="N664" s="11">
        <f t="shared" si="52"/>
        <v>43447.25</v>
      </c>
      <c r="O664" t="b">
        <v>0</v>
      </c>
      <c r="P664" t="b">
        <v>0</v>
      </c>
      <c r="Q664" t="s">
        <v>33</v>
      </c>
      <c r="R664" s="5">
        <f>E664/H664</f>
        <v>67.984732824427482</v>
      </c>
      <c r="S664" t="str">
        <f t="shared" si="54"/>
        <v>theater</v>
      </c>
      <c r="T664" t="str">
        <f t="shared" si="53"/>
        <v>plays</v>
      </c>
    </row>
    <row r="665" spans="1:20" ht="19.5" x14ac:dyDescent="0.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9">
        <f t="shared" si="50"/>
        <v>77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 s="11">
        <f t="shared" si="51"/>
        <v>40458.208333333336</v>
      </c>
      <c r="M665">
        <v>1288414800</v>
      </c>
      <c r="N665" s="11">
        <f t="shared" si="52"/>
        <v>40481.208333333336</v>
      </c>
      <c r="O665" t="b">
        <v>0</v>
      </c>
      <c r="P665" t="b">
        <v>0</v>
      </c>
      <c r="Q665" t="s">
        <v>33</v>
      </c>
      <c r="R665" s="5">
        <f>E665/H665</f>
        <v>88.781609195402297</v>
      </c>
      <c r="S665" t="str">
        <f t="shared" si="54"/>
        <v>theater</v>
      </c>
      <c r="T665" t="str">
        <f t="shared" si="53"/>
        <v>plays</v>
      </c>
    </row>
    <row r="666" spans="1:20" ht="19.5" x14ac:dyDescent="0.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9">
        <f t="shared" si="50"/>
        <v>33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 s="11">
        <f t="shared" si="51"/>
        <v>40959.25</v>
      </c>
      <c r="M666">
        <v>1330581600</v>
      </c>
      <c r="N666" s="11">
        <f t="shared" si="52"/>
        <v>40969.25</v>
      </c>
      <c r="O666" t="b">
        <v>0</v>
      </c>
      <c r="P666" t="b">
        <v>0</v>
      </c>
      <c r="Q666" t="s">
        <v>159</v>
      </c>
      <c r="R666" s="5">
        <f>E666/H666</f>
        <v>24.99623706491063</v>
      </c>
      <c r="S666" t="str">
        <f t="shared" si="54"/>
        <v>music</v>
      </c>
      <c r="T666" t="str">
        <f t="shared" si="53"/>
        <v>jazz</v>
      </c>
    </row>
    <row r="667" spans="1:20" ht="19.5" x14ac:dyDescent="0.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9">
        <f t="shared" si="50"/>
        <v>240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 s="11">
        <f t="shared" si="51"/>
        <v>40733.208333333336</v>
      </c>
      <c r="M667">
        <v>1311397200</v>
      </c>
      <c r="N667" s="11">
        <f t="shared" si="52"/>
        <v>40747.208333333336</v>
      </c>
      <c r="O667" t="b">
        <v>0</v>
      </c>
      <c r="P667" t="b">
        <v>1</v>
      </c>
      <c r="Q667" t="s">
        <v>42</v>
      </c>
      <c r="R667" s="5">
        <f>E667/H667</f>
        <v>44.922794117647058</v>
      </c>
      <c r="S667" t="str">
        <f t="shared" si="54"/>
        <v>film &amp; video</v>
      </c>
      <c r="T667" t="str">
        <f t="shared" si="53"/>
        <v>documentary</v>
      </c>
    </row>
    <row r="668" spans="1:20" ht="19.5" x14ac:dyDescent="0.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9">
        <f t="shared" si="50"/>
        <v>64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 s="11">
        <f t="shared" si="51"/>
        <v>41516.208333333336</v>
      </c>
      <c r="M668">
        <v>1378357200</v>
      </c>
      <c r="N668" s="11">
        <f t="shared" si="52"/>
        <v>41522.208333333336</v>
      </c>
      <c r="O668" t="b">
        <v>0</v>
      </c>
      <c r="P668" t="b">
        <v>1</v>
      </c>
      <c r="Q668" t="s">
        <v>33</v>
      </c>
      <c r="R668" s="5">
        <f>E668/H668</f>
        <v>79.400000000000006</v>
      </c>
      <c r="S668" t="str">
        <f t="shared" si="54"/>
        <v>theater</v>
      </c>
      <c r="T668" t="str">
        <f t="shared" si="53"/>
        <v>plays</v>
      </c>
    </row>
    <row r="669" spans="1:20" ht="19.5" x14ac:dyDescent="0.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9">
        <f t="shared" si="50"/>
        <v>176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 s="11">
        <f t="shared" si="51"/>
        <v>41892.208333333336</v>
      </c>
      <c r="M669">
        <v>1411102800</v>
      </c>
      <c r="N669" s="11">
        <f t="shared" si="52"/>
        <v>41901.208333333336</v>
      </c>
      <c r="O669" t="b">
        <v>0</v>
      </c>
      <c r="P669" t="b">
        <v>0</v>
      </c>
      <c r="Q669" t="s">
        <v>1029</v>
      </c>
      <c r="R669" s="5">
        <f>E669/H669</f>
        <v>29.009546539379475</v>
      </c>
      <c r="S669" t="str">
        <f t="shared" si="54"/>
        <v>journalism</v>
      </c>
      <c r="T669" t="str">
        <f t="shared" si="53"/>
        <v>audio</v>
      </c>
    </row>
    <row r="670" spans="1:20" ht="19.5" x14ac:dyDescent="0.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9">
        <f t="shared" si="50"/>
        <v>20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 s="11">
        <f t="shared" si="51"/>
        <v>41122.208333333336</v>
      </c>
      <c r="M670">
        <v>1344834000</v>
      </c>
      <c r="N670" s="11">
        <f t="shared" si="52"/>
        <v>41134.208333333336</v>
      </c>
      <c r="O670" t="b">
        <v>0</v>
      </c>
      <c r="P670" t="b">
        <v>0</v>
      </c>
      <c r="Q670" t="s">
        <v>33</v>
      </c>
      <c r="R670" s="5">
        <f>E670/H670</f>
        <v>73.59210526315789</v>
      </c>
      <c r="S670" t="str">
        <f t="shared" si="54"/>
        <v>theater</v>
      </c>
      <c r="T670" t="str">
        <f t="shared" si="53"/>
        <v>plays</v>
      </c>
    </row>
    <row r="671" spans="1:20" ht="19.5" x14ac:dyDescent="0.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9">
        <f t="shared" si="50"/>
        <v>359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 s="11">
        <f t="shared" si="51"/>
        <v>42912.208333333328</v>
      </c>
      <c r="M671">
        <v>1499230800</v>
      </c>
      <c r="N671" s="11">
        <f t="shared" si="52"/>
        <v>42921.208333333328</v>
      </c>
      <c r="O671" t="b">
        <v>0</v>
      </c>
      <c r="P671" t="b">
        <v>0</v>
      </c>
      <c r="Q671" t="s">
        <v>33</v>
      </c>
      <c r="R671" s="5">
        <f>E671/H671</f>
        <v>107.97038864898211</v>
      </c>
      <c r="S671" t="str">
        <f t="shared" si="54"/>
        <v>theater</v>
      </c>
      <c r="T671" t="str">
        <f t="shared" si="53"/>
        <v>plays</v>
      </c>
    </row>
    <row r="672" spans="1:20" ht="19.5" x14ac:dyDescent="0.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9">
        <f t="shared" si="50"/>
        <v>469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 s="11">
        <f t="shared" si="51"/>
        <v>42425.25</v>
      </c>
      <c r="M672">
        <v>1457416800</v>
      </c>
      <c r="N672" s="11">
        <f t="shared" si="52"/>
        <v>42437.25</v>
      </c>
      <c r="O672" t="b">
        <v>0</v>
      </c>
      <c r="P672" t="b">
        <v>0</v>
      </c>
      <c r="Q672" t="s">
        <v>60</v>
      </c>
      <c r="R672" s="5">
        <f>E672/H672</f>
        <v>68.987284287011803</v>
      </c>
      <c r="S672" t="str">
        <f t="shared" si="54"/>
        <v>music</v>
      </c>
      <c r="T672" t="str">
        <f t="shared" si="53"/>
        <v>indie rock</v>
      </c>
    </row>
    <row r="673" spans="1:20" ht="19.5" x14ac:dyDescent="0.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9">
        <f t="shared" si="50"/>
        <v>122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 s="11">
        <f t="shared" si="51"/>
        <v>40390.208333333336</v>
      </c>
      <c r="M673">
        <v>1280898000</v>
      </c>
      <c r="N673" s="11">
        <f t="shared" si="52"/>
        <v>40394.208333333336</v>
      </c>
      <c r="O673" t="b">
        <v>0</v>
      </c>
      <c r="P673" t="b">
        <v>1</v>
      </c>
      <c r="Q673" t="s">
        <v>33</v>
      </c>
      <c r="R673" s="5">
        <f>E673/H673</f>
        <v>111.02236719478098</v>
      </c>
      <c r="S673" t="str">
        <f t="shared" si="54"/>
        <v>theater</v>
      </c>
      <c r="T673" t="str">
        <f t="shared" si="53"/>
        <v>plays</v>
      </c>
    </row>
    <row r="674" spans="1:20" ht="19.5" x14ac:dyDescent="0.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9">
        <f t="shared" si="50"/>
        <v>56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 s="11">
        <f t="shared" si="51"/>
        <v>43180.208333333328</v>
      </c>
      <c r="M674">
        <v>1522472400</v>
      </c>
      <c r="N674" s="11">
        <f t="shared" si="52"/>
        <v>43190.208333333328</v>
      </c>
      <c r="O674" t="b">
        <v>0</v>
      </c>
      <c r="P674" t="b">
        <v>0</v>
      </c>
      <c r="Q674" t="s">
        <v>33</v>
      </c>
      <c r="R674" s="5">
        <f>E674/H674</f>
        <v>24.997515808491418</v>
      </c>
      <c r="S674" t="str">
        <f t="shared" si="54"/>
        <v>theater</v>
      </c>
      <c r="T674" t="str">
        <f t="shared" si="53"/>
        <v>plays</v>
      </c>
    </row>
    <row r="675" spans="1:20" ht="19.5" x14ac:dyDescent="0.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9">
        <f t="shared" si="50"/>
        <v>44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 s="11">
        <f t="shared" si="51"/>
        <v>42475.208333333328</v>
      </c>
      <c r="M675">
        <v>1462510800</v>
      </c>
      <c r="N675" s="11">
        <f t="shared" si="52"/>
        <v>42496.208333333328</v>
      </c>
      <c r="O675" t="b">
        <v>0</v>
      </c>
      <c r="P675" t="b">
        <v>0</v>
      </c>
      <c r="Q675" t="s">
        <v>60</v>
      </c>
      <c r="R675" s="5">
        <f>E675/H675</f>
        <v>42.155172413793103</v>
      </c>
      <c r="S675" t="str">
        <f t="shared" si="54"/>
        <v>music</v>
      </c>
      <c r="T675" t="str">
        <f t="shared" si="53"/>
        <v>indie rock</v>
      </c>
    </row>
    <row r="676" spans="1:20" ht="19.5" x14ac:dyDescent="0.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9">
        <f t="shared" si="50"/>
        <v>34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 s="11">
        <f t="shared" si="51"/>
        <v>40774.208333333336</v>
      </c>
      <c r="M676">
        <v>1317790800</v>
      </c>
      <c r="N676" s="11">
        <f t="shared" si="52"/>
        <v>40821.208333333336</v>
      </c>
      <c r="O676" t="b">
        <v>0</v>
      </c>
      <c r="P676" t="b">
        <v>0</v>
      </c>
      <c r="Q676" t="s">
        <v>122</v>
      </c>
      <c r="R676" s="5">
        <f>E676/H676</f>
        <v>47.003284072249592</v>
      </c>
      <c r="S676" t="str">
        <f t="shared" si="54"/>
        <v>photography</v>
      </c>
      <c r="T676" t="str">
        <f t="shared" si="53"/>
        <v>photography books</v>
      </c>
    </row>
    <row r="677" spans="1:20" ht="19.5" x14ac:dyDescent="0.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9">
        <f t="shared" si="50"/>
        <v>123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 s="11">
        <f t="shared" si="51"/>
        <v>43719.208333333328</v>
      </c>
      <c r="M677">
        <v>1568782800</v>
      </c>
      <c r="N677" s="11">
        <f t="shared" si="52"/>
        <v>43726.208333333328</v>
      </c>
      <c r="O677" t="b">
        <v>0</v>
      </c>
      <c r="P677" t="b">
        <v>0</v>
      </c>
      <c r="Q677" t="s">
        <v>1029</v>
      </c>
      <c r="R677" s="5">
        <f>E677/H677</f>
        <v>36.0392749244713</v>
      </c>
      <c r="S677" t="str">
        <f t="shared" si="54"/>
        <v>journalism</v>
      </c>
      <c r="T677" t="str">
        <f t="shared" si="53"/>
        <v>audio</v>
      </c>
    </row>
    <row r="678" spans="1:20" ht="19.5" x14ac:dyDescent="0.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9">
        <f t="shared" si="50"/>
        <v>190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 s="11">
        <f t="shared" si="51"/>
        <v>41178.208333333336</v>
      </c>
      <c r="M678">
        <v>1349413200</v>
      </c>
      <c r="N678" s="11">
        <f t="shared" si="52"/>
        <v>41187.208333333336</v>
      </c>
      <c r="O678" t="b">
        <v>0</v>
      </c>
      <c r="P678" t="b">
        <v>0</v>
      </c>
      <c r="Q678" t="s">
        <v>122</v>
      </c>
      <c r="R678" s="5">
        <f>E678/H678</f>
        <v>101.03760683760684</v>
      </c>
      <c r="S678" t="str">
        <f t="shared" si="54"/>
        <v>photography</v>
      </c>
      <c r="T678" t="str">
        <f t="shared" si="53"/>
        <v>photography books</v>
      </c>
    </row>
    <row r="679" spans="1:20" ht="19.5" x14ac:dyDescent="0.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9">
        <f t="shared" si="50"/>
        <v>84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 s="11">
        <f t="shared" si="51"/>
        <v>42561.208333333328</v>
      </c>
      <c r="M679">
        <v>1472446800</v>
      </c>
      <c r="N679" s="11">
        <f t="shared" si="52"/>
        <v>42611.208333333328</v>
      </c>
      <c r="O679" t="b">
        <v>0</v>
      </c>
      <c r="P679" t="b">
        <v>0</v>
      </c>
      <c r="Q679" t="s">
        <v>119</v>
      </c>
      <c r="R679" s="5">
        <f>E679/H679</f>
        <v>39.927927927927925</v>
      </c>
      <c r="S679" t="str">
        <f t="shared" si="54"/>
        <v>publishing</v>
      </c>
      <c r="T679" t="str">
        <f t="shared" si="53"/>
        <v>fiction</v>
      </c>
    </row>
    <row r="680" spans="1:20" ht="19.5" x14ac:dyDescent="0.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9">
        <f t="shared" si="50"/>
        <v>18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 s="11">
        <f t="shared" si="51"/>
        <v>43484.25</v>
      </c>
      <c r="M680">
        <v>1548050400</v>
      </c>
      <c r="N680" s="11">
        <f t="shared" si="52"/>
        <v>43486.25</v>
      </c>
      <c r="O680" t="b">
        <v>0</v>
      </c>
      <c r="P680" t="b">
        <v>0</v>
      </c>
      <c r="Q680" t="s">
        <v>53</v>
      </c>
      <c r="R680" s="5">
        <f>E680/H680</f>
        <v>83.158139534883716</v>
      </c>
      <c r="S680" t="str">
        <f t="shared" si="54"/>
        <v>film &amp; video</v>
      </c>
      <c r="T680" t="str">
        <f t="shared" si="53"/>
        <v>drama</v>
      </c>
    </row>
    <row r="681" spans="1:20" ht="19.5" x14ac:dyDescent="0.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9">
        <f t="shared" si="50"/>
        <v>1037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 s="11">
        <f t="shared" si="51"/>
        <v>43756.208333333328</v>
      </c>
      <c r="M681">
        <v>1571806800</v>
      </c>
      <c r="N681" s="11">
        <f t="shared" si="52"/>
        <v>43761.208333333328</v>
      </c>
      <c r="O681" t="b">
        <v>0</v>
      </c>
      <c r="P681" t="b">
        <v>1</v>
      </c>
      <c r="Q681" t="s">
        <v>17</v>
      </c>
      <c r="R681" s="5">
        <f>E681/H681</f>
        <v>39.97520661157025</v>
      </c>
      <c r="S681" t="str">
        <f t="shared" si="54"/>
        <v>food</v>
      </c>
      <c r="T681" t="str">
        <f t="shared" si="53"/>
        <v>food trucks</v>
      </c>
    </row>
    <row r="682" spans="1:20" ht="19.5" x14ac:dyDescent="0.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9">
        <f t="shared" si="50"/>
        <v>97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 s="11">
        <f t="shared" si="51"/>
        <v>43813.25</v>
      </c>
      <c r="M682">
        <v>1576476000</v>
      </c>
      <c r="N682" s="11">
        <f t="shared" si="52"/>
        <v>43815.25</v>
      </c>
      <c r="O682" t="b">
        <v>0</v>
      </c>
      <c r="P682" t="b">
        <v>1</v>
      </c>
      <c r="Q682" t="s">
        <v>292</v>
      </c>
      <c r="R682" s="5">
        <f>E682/H682</f>
        <v>47.993908629441627</v>
      </c>
      <c r="S682" t="str">
        <f t="shared" si="54"/>
        <v>games</v>
      </c>
      <c r="T682" t="str">
        <f t="shared" si="53"/>
        <v>mobile games</v>
      </c>
    </row>
    <row r="683" spans="1:20" ht="19.5" x14ac:dyDescent="0.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9">
        <f t="shared" si="50"/>
        <v>86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 s="11">
        <f t="shared" si="51"/>
        <v>40898.25</v>
      </c>
      <c r="M683">
        <v>1324965600</v>
      </c>
      <c r="N683" s="11">
        <f t="shared" si="52"/>
        <v>40904.25</v>
      </c>
      <c r="O683" t="b">
        <v>0</v>
      </c>
      <c r="P683" t="b">
        <v>0</v>
      </c>
      <c r="Q683" t="s">
        <v>33</v>
      </c>
      <c r="R683" s="5">
        <f>E683/H683</f>
        <v>95.978877489438744</v>
      </c>
      <c r="S683" t="str">
        <f t="shared" si="54"/>
        <v>theater</v>
      </c>
      <c r="T683" t="str">
        <f t="shared" si="53"/>
        <v>plays</v>
      </c>
    </row>
    <row r="684" spans="1:20" ht="19.5" x14ac:dyDescent="0.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9">
        <f t="shared" si="50"/>
        <v>150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 s="11">
        <f t="shared" si="51"/>
        <v>41619.25</v>
      </c>
      <c r="M684">
        <v>1387519200</v>
      </c>
      <c r="N684" s="11">
        <f t="shared" si="52"/>
        <v>41628.25</v>
      </c>
      <c r="O684" t="b">
        <v>0</v>
      </c>
      <c r="P684" t="b">
        <v>0</v>
      </c>
      <c r="Q684" t="s">
        <v>33</v>
      </c>
      <c r="R684" s="5">
        <f>E684/H684</f>
        <v>78.728155339805824</v>
      </c>
      <c r="S684" t="str">
        <f t="shared" si="54"/>
        <v>theater</v>
      </c>
      <c r="T684" t="str">
        <f t="shared" si="53"/>
        <v>plays</v>
      </c>
    </row>
    <row r="685" spans="1:20" ht="19.5" x14ac:dyDescent="0.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9">
        <f t="shared" si="50"/>
        <v>358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 s="11">
        <f t="shared" si="51"/>
        <v>43359.208333333328</v>
      </c>
      <c r="M685">
        <v>1537246800</v>
      </c>
      <c r="N685" s="11">
        <f t="shared" si="52"/>
        <v>43361.208333333328</v>
      </c>
      <c r="O685" t="b">
        <v>0</v>
      </c>
      <c r="P685" t="b">
        <v>0</v>
      </c>
      <c r="Q685" t="s">
        <v>33</v>
      </c>
      <c r="R685" s="5">
        <f>E685/H685</f>
        <v>56.081632653061227</v>
      </c>
      <c r="S685" t="str">
        <f t="shared" si="54"/>
        <v>theater</v>
      </c>
      <c r="T685" t="str">
        <f t="shared" si="53"/>
        <v>plays</v>
      </c>
    </row>
    <row r="686" spans="1:20" ht="19.5" x14ac:dyDescent="0.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9">
        <f t="shared" si="50"/>
        <v>543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 s="11">
        <f t="shared" si="51"/>
        <v>40358.208333333336</v>
      </c>
      <c r="M686">
        <v>1279515600</v>
      </c>
      <c r="N686" s="11">
        <f t="shared" si="52"/>
        <v>40378.208333333336</v>
      </c>
      <c r="O686" t="b">
        <v>0</v>
      </c>
      <c r="P686" t="b">
        <v>0</v>
      </c>
      <c r="Q686" t="s">
        <v>68</v>
      </c>
      <c r="R686" s="5">
        <f>E686/H686</f>
        <v>69.090909090909093</v>
      </c>
      <c r="S686" t="str">
        <f t="shared" si="54"/>
        <v>publishing</v>
      </c>
      <c r="T686" t="str">
        <f t="shared" si="53"/>
        <v>nonfiction</v>
      </c>
    </row>
    <row r="687" spans="1:20" ht="19.5" x14ac:dyDescent="0.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9">
        <f t="shared" si="50"/>
        <v>68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 s="11">
        <f t="shared" si="51"/>
        <v>42239.208333333328</v>
      </c>
      <c r="M687">
        <v>1442379600</v>
      </c>
      <c r="N687" s="11">
        <f t="shared" si="52"/>
        <v>42263.208333333328</v>
      </c>
      <c r="O687" t="b">
        <v>0</v>
      </c>
      <c r="P687" t="b">
        <v>0</v>
      </c>
      <c r="Q687" t="s">
        <v>33</v>
      </c>
      <c r="R687" s="5">
        <f>E687/H687</f>
        <v>102.05291576673866</v>
      </c>
      <c r="S687" t="str">
        <f t="shared" si="54"/>
        <v>theater</v>
      </c>
      <c r="T687" t="str">
        <f t="shared" si="53"/>
        <v>plays</v>
      </c>
    </row>
    <row r="688" spans="1:20" ht="19.5" x14ac:dyDescent="0.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9">
        <f t="shared" si="50"/>
        <v>192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 s="11">
        <f t="shared" si="51"/>
        <v>43186.208333333328</v>
      </c>
      <c r="M688">
        <v>1523077200</v>
      </c>
      <c r="N688" s="11">
        <f t="shared" si="52"/>
        <v>43197.208333333328</v>
      </c>
      <c r="O688" t="b">
        <v>0</v>
      </c>
      <c r="P688" t="b">
        <v>0</v>
      </c>
      <c r="Q688" t="s">
        <v>65</v>
      </c>
      <c r="R688" s="5">
        <f>E688/H688</f>
        <v>107.32089552238806</v>
      </c>
      <c r="S688" t="str">
        <f t="shared" si="54"/>
        <v>technology</v>
      </c>
      <c r="T688" t="str">
        <f t="shared" si="53"/>
        <v>wearables</v>
      </c>
    </row>
    <row r="689" spans="1:20" ht="19.5" x14ac:dyDescent="0.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9">
        <f t="shared" si="50"/>
        <v>932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 s="11">
        <f t="shared" si="51"/>
        <v>42806.25</v>
      </c>
      <c r="M689">
        <v>1489554000</v>
      </c>
      <c r="N689" s="11">
        <f t="shared" si="52"/>
        <v>42809.208333333328</v>
      </c>
      <c r="O689" t="b">
        <v>0</v>
      </c>
      <c r="P689" t="b">
        <v>0</v>
      </c>
      <c r="Q689" t="s">
        <v>33</v>
      </c>
      <c r="R689" s="5">
        <f>E689/H689</f>
        <v>51.970260223048328</v>
      </c>
      <c r="S689" t="str">
        <f t="shared" si="54"/>
        <v>theater</v>
      </c>
      <c r="T689" t="str">
        <f t="shared" si="53"/>
        <v>plays</v>
      </c>
    </row>
    <row r="690" spans="1:20" ht="19.5" x14ac:dyDescent="0.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9">
        <f t="shared" si="50"/>
        <v>429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 s="11">
        <f t="shared" si="51"/>
        <v>43475.25</v>
      </c>
      <c r="M690">
        <v>1548482400</v>
      </c>
      <c r="N690" s="11">
        <f t="shared" si="52"/>
        <v>43491.25</v>
      </c>
      <c r="O690" t="b">
        <v>0</v>
      </c>
      <c r="P690" t="b">
        <v>1</v>
      </c>
      <c r="Q690" t="s">
        <v>269</v>
      </c>
      <c r="R690" s="5">
        <f>E690/H690</f>
        <v>71.137142857142862</v>
      </c>
      <c r="S690" t="str">
        <f t="shared" si="54"/>
        <v>film &amp; video</v>
      </c>
      <c r="T690" t="str">
        <f t="shared" si="53"/>
        <v>television</v>
      </c>
    </row>
    <row r="691" spans="1:20" ht="19.5" x14ac:dyDescent="0.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9">
        <f t="shared" si="50"/>
        <v>101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 s="11">
        <f t="shared" si="51"/>
        <v>41576.208333333336</v>
      </c>
      <c r="M691">
        <v>1384063200</v>
      </c>
      <c r="N691" s="11">
        <f t="shared" si="52"/>
        <v>41588.25</v>
      </c>
      <c r="O691" t="b">
        <v>0</v>
      </c>
      <c r="P691" t="b">
        <v>0</v>
      </c>
      <c r="Q691" t="s">
        <v>28</v>
      </c>
      <c r="R691" s="5">
        <f>E691/H691</f>
        <v>106.49275362318841</v>
      </c>
      <c r="S691" t="str">
        <f t="shared" si="54"/>
        <v>technology</v>
      </c>
      <c r="T691" t="str">
        <f t="shared" si="53"/>
        <v>web</v>
      </c>
    </row>
    <row r="692" spans="1:20" ht="19.5" x14ac:dyDescent="0.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9">
        <f t="shared" si="50"/>
        <v>227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 s="11">
        <f t="shared" si="51"/>
        <v>40874.25</v>
      </c>
      <c r="M692">
        <v>1322892000</v>
      </c>
      <c r="N692" s="11">
        <f t="shared" si="52"/>
        <v>40880.25</v>
      </c>
      <c r="O692" t="b">
        <v>0</v>
      </c>
      <c r="P692" t="b">
        <v>1</v>
      </c>
      <c r="Q692" t="s">
        <v>42</v>
      </c>
      <c r="R692" s="5">
        <f>E692/H692</f>
        <v>42.93684210526316</v>
      </c>
      <c r="S692" t="str">
        <f t="shared" si="54"/>
        <v>film &amp; video</v>
      </c>
      <c r="T692" t="str">
        <f t="shared" si="53"/>
        <v>documentary</v>
      </c>
    </row>
    <row r="693" spans="1:20" ht="19.5" x14ac:dyDescent="0.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9">
        <f t="shared" si="50"/>
        <v>142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 s="11">
        <f t="shared" si="51"/>
        <v>41185.208333333336</v>
      </c>
      <c r="M693">
        <v>1350709200</v>
      </c>
      <c r="N693" s="11">
        <f t="shared" si="52"/>
        <v>41202.208333333336</v>
      </c>
      <c r="O693" t="b">
        <v>1</v>
      </c>
      <c r="P693" t="b">
        <v>1</v>
      </c>
      <c r="Q693" t="s">
        <v>42</v>
      </c>
      <c r="R693" s="5">
        <f>E693/H693</f>
        <v>30.037974683544302</v>
      </c>
      <c r="S693" t="str">
        <f t="shared" si="54"/>
        <v>film &amp; video</v>
      </c>
      <c r="T693" t="str">
        <f t="shared" si="53"/>
        <v>documentary</v>
      </c>
    </row>
    <row r="694" spans="1:20" ht="19.5" x14ac:dyDescent="0.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9">
        <f t="shared" si="50"/>
        <v>91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 s="11">
        <f t="shared" si="51"/>
        <v>43655.208333333328</v>
      </c>
      <c r="M694">
        <v>1564203600</v>
      </c>
      <c r="N694" s="11">
        <f t="shared" si="52"/>
        <v>43673.208333333328</v>
      </c>
      <c r="O694" t="b">
        <v>0</v>
      </c>
      <c r="P694" t="b">
        <v>0</v>
      </c>
      <c r="Q694" t="s">
        <v>23</v>
      </c>
      <c r="R694" s="5">
        <f>E694/H694</f>
        <v>70.623376623376629</v>
      </c>
      <c r="S694" t="str">
        <f t="shared" si="54"/>
        <v>music</v>
      </c>
      <c r="T694" t="str">
        <f t="shared" si="53"/>
        <v>rock</v>
      </c>
    </row>
    <row r="695" spans="1:20" ht="19.5" x14ac:dyDescent="0.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9">
        <f t="shared" si="50"/>
        <v>64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 s="11">
        <f t="shared" si="51"/>
        <v>43025.208333333328</v>
      </c>
      <c r="M695">
        <v>1509685200</v>
      </c>
      <c r="N695" s="11">
        <f t="shared" si="52"/>
        <v>43042.208333333328</v>
      </c>
      <c r="O695" t="b">
        <v>0</v>
      </c>
      <c r="P695" t="b">
        <v>0</v>
      </c>
      <c r="Q695" t="s">
        <v>33</v>
      </c>
      <c r="R695" s="5">
        <f>E695/H695</f>
        <v>66.016018306636155</v>
      </c>
      <c r="S695" t="str">
        <f t="shared" si="54"/>
        <v>theater</v>
      </c>
      <c r="T695" t="str">
        <f t="shared" si="53"/>
        <v>plays</v>
      </c>
    </row>
    <row r="696" spans="1:20" ht="19.5" x14ac:dyDescent="0.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9">
        <f t="shared" si="50"/>
        <v>84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 s="11">
        <f t="shared" si="51"/>
        <v>43066.25</v>
      </c>
      <c r="M696">
        <v>1514959200</v>
      </c>
      <c r="N696" s="11">
        <f t="shared" si="52"/>
        <v>43103.25</v>
      </c>
      <c r="O696" t="b">
        <v>0</v>
      </c>
      <c r="P696" t="b">
        <v>0</v>
      </c>
      <c r="Q696" t="s">
        <v>33</v>
      </c>
      <c r="R696" s="5">
        <f>E696/H696</f>
        <v>96.911392405063296</v>
      </c>
      <c r="S696" t="str">
        <f t="shared" si="54"/>
        <v>theater</v>
      </c>
      <c r="T696" t="str">
        <f t="shared" si="53"/>
        <v>plays</v>
      </c>
    </row>
    <row r="697" spans="1:20" ht="19.5" x14ac:dyDescent="0.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9">
        <f t="shared" si="50"/>
        <v>134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 s="11">
        <f t="shared" si="51"/>
        <v>42322.25</v>
      </c>
      <c r="M697">
        <v>1448863200</v>
      </c>
      <c r="N697" s="11">
        <f t="shared" si="52"/>
        <v>42338.25</v>
      </c>
      <c r="O697" t="b">
        <v>1</v>
      </c>
      <c r="P697" t="b">
        <v>0</v>
      </c>
      <c r="Q697" t="s">
        <v>23</v>
      </c>
      <c r="R697" s="5">
        <f>E697/H697</f>
        <v>62.867346938775512</v>
      </c>
      <c r="S697" t="str">
        <f t="shared" si="54"/>
        <v>music</v>
      </c>
      <c r="T697" t="str">
        <f t="shared" si="53"/>
        <v>rock</v>
      </c>
    </row>
    <row r="698" spans="1:20" ht="19.5" x14ac:dyDescent="0.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9">
        <f t="shared" si="50"/>
        <v>59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 s="11">
        <f t="shared" si="51"/>
        <v>42114.208333333328</v>
      </c>
      <c r="M698">
        <v>1429592400</v>
      </c>
      <c r="N698" s="11">
        <f t="shared" si="52"/>
        <v>42115.208333333328</v>
      </c>
      <c r="O698" t="b">
        <v>0</v>
      </c>
      <c r="P698" t="b">
        <v>1</v>
      </c>
      <c r="Q698" t="s">
        <v>33</v>
      </c>
      <c r="R698" s="5">
        <f>E698/H698</f>
        <v>108.98537682789652</v>
      </c>
      <c r="S698" t="str">
        <f t="shared" si="54"/>
        <v>theater</v>
      </c>
      <c r="T698" t="str">
        <f t="shared" si="53"/>
        <v>plays</v>
      </c>
    </row>
    <row r="699" spans="1:20" ht="19.5" x14ac:dyDescent="0.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9">
        <f t="shared" si="50"/>
        <v>153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 s="11">
        <f t="shared" si="51"/>
        <v>43190.208333333328</v>
      </c>
      <c r="M699">
        <v>1522645200</v>
      </c>
      <c r="N699" s="11">
        <f t="shared" si="52"/>
        <v>43192.208333333328</v>
      </c>
      <c r="O699" t="b">
        <v>0</v>
      </c>
      <c r="P699" t="b">
        <v>0</v>
      </c>
      <c r="Q699" t="s">
        <v>50</v>
      </c>
      <c r="R699" s="5">
        <f>E699/H699</f>
        <v>26.999314599040439</v>
      </c>
      <c r="S699" t="str">
        <f t="shared" si="54"/>
        <v>music</v>
      </c>
      <c r="T699" t="str">
        <f t="shared" si="53"/>
        <v>electric music</v>
      </c>
    </row>
    <row r="700" spans="1:20" ht="19.5" x14ac:dyDescent="0.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9">
        <f t="shared" si="50"/>
        <v>447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 s="11">
        <f t="shared" si="51"/>
        <v>40871.25</v>
      </c>
      <c r="M700">
        <v>1323324000</v>
      </c>
      <c r="N700" s="11">
        <f t="shared" si="52"/>
        <v>40885.25</v>
      </c>
      <c r="O700" t="b">
        <v>0</v>
      </c>
      <c r="P700" t="b">
        <v>0</v>
      </c>
      <c r="Q700" t="s">
        <v>65</v>
      </c>
      <c r="R700" s="5">
        <f>E700/H700</f>
        <v>65.004147943311438</v>
      </c>
      <c r="S700" t="str">
        <f t="shared" si="54"/>
        <v>technology</v>
      </c>
      <c r="T700" t="str">
        <f t="shared" si="53"/>
        <v>wearables</v>
      </c>
    </row>
    <row r="701" spans="1:20" ht="19.5" x14ac:dyDescent="0.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9">
        <f t="shared" si="50"/>
        <v>84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 s="11">
        <f t="shared" si="51"/>
        <v>43641.208333333328</v>
      </c>
      <c r="M701">
        <v>1561525200</v>
      </c>
      <c r="N701" s="11">
        <f t="shared" si="52"/>
        <v>43642.208333333328</v>
      </c>
      <c r="O701" t="b">
        <v>0</v>
      </c>
      <c r="P701" t="b">
        <v>0</v>
      </c>
      <c r="Q701" t="s">
        <v>53</v>
      </c>
      <c r="R701" s="5">
        <f>E701/H701</f>
        <v>111.51785714285714</v>
      </c>
      <c r="S701" t="str">
        <f t="shared" si="54"/>
        <v>film &amp; video</v>
      </c>
      <c r="T701" t="str">
        <f t="shared" si="53"/>
        <v>drama</v>
      </c>
    </row>
    <row r="702" spans="1:20" ht="19.5" x14ac:dyDescent="0.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9">
        <f t="shared" si="50"/>
        <v>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 s="11">
        <f t="shared" si="51"/>
        <v>40203.25</v>
      </c>
      <c r="M702">
        <v>1265695200</v>
      </c>
      <c r="N702" s="11">
        <f t="shared" si="52"/>
        <v>40218.25</v>
      </c>
      <c r="O702" t="b">
        <v>0</v>
      </c>
      <c r="P702" t="b">
        <v>0</v>
      </c>
      <c r="Q702" t="s">
        <v>65</v>
      </c>
      <c r="R702" s="5">
        <f>E702/H702</f>
        <v>3</v>
      </c>
      <c r="S702" t="str">
        <f t="shared" si="54"/>
        <v>technology</v>
      </c>
      <c r="T702" t="str">
        <f t="shared" si="53"/>
        <v>wearables</v>
      </c>
    </row>
    <row r="703" spans="1:20" ht="19.5" x14ac:dyDescent="0.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9">
        <f t="shared" si="50"/>
        <v>175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 s="11">
        <f t="shared" si="51"/>
        <v>40629.208333333336</v>
      </c>
      <c r="M703">
        <v>1301806800</v>
      </c>
      <c r="N703" s="11">
        <f t="shared" si="52"/>
        <v>40636.208333333336</v>
      </c>
      <c r="O703" t="b">
        <v>1</v>
      </c>
      <c r="P703" t="b">
        <v>0</v>
      </c>
      <c r="Q703" t="s">
        <v>33</v>
      </c>
      <c r="R703" s="5">
        <f>E703/H703</f>
        <v>110.99268292682927</v>
      </c>
      <c r="S703" t="str">
        <f t="shared" si="54"/>
        <v>theater</v>
      </c>
      <c r="T703" t="str">
        <f t="shared" si="53"/>
        <v>plays</v>
      </c>
    </row>
    <row r="704" spans="1:20" ht="19.5" x14ac:dyDescent="0.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9">
        <f t="shared" si="50"/>
        <v>54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 s="11">
        <f t="shared" si="51"/>
        <v>41477.208333333336</v>
      </c>
      <c r="M704">
        <v>1374901200</v>
      </c>
      <c r="N704" s="11">
        <f t="shared" si="52"/>
        <v>41482.208333333336</v>
      </c>
      <c r="O704" t="b">
        <v>0</v>
      </c>
      <c r="P704" t="b">
        <v>0</v>
      </c>
      <c r="Q704" t="s">
        <v>65</v>
      </c>
      <c r="R704" s="5">
        <f>E704/H704</f>
        <v>56.746987951807228</v>
      </c>
      <c r="S704" t="str">
        <f t="shared" si="54"/>
        <v>technology</v>
      </c>
      <c r="T704" t="str">
        <f t="shared" si="53"/>
        <v>wearables</v>
      </c>
    </row>
    <row r="705" spans="1:20" ht="19.5" x14ac:dyDescent="0.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9">
        <f t="shared" si="50"/>
        <v>312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 s="11">
        <f t="shared" si="51"/>
        <v>41020.208333333336</v>
      </c>
      <c r="M705">
        <v>1336453200</v>
      </c>
      <c r="N705" s="11">
        <f t="shared" si="52"/>
        <v>41037.208333333336</v>
      </c>
      <c r="O705" t="b">
        <v>1</v>
      </c>
      <c r="P705" t="b">
        <v>1</v>
      </c>
      <c r="Q705" t="s">
        <v>206</v>
      </c>
      <c r="R705" s="5">
        <f>E705/H705</f>
        <v>97.020608439646708</v>
      </c>
      <c r="S705" t="str">
        <f t="shared" si="54"/>
        <v>publishing</v>
      </c>
      <c r="T705" t="str">
        <f t="shared" si="53"/>
        <v>translations</v>
      </c>
    </row>
    <row r="706" spans="1:20" ht="19.5" x14ac:dyDescent="0.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9">
        <f t="shared" si="50"/>
        <v>123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 s="11">
        <f t="shared" si="51"/>
        <v>42555.208333333328</v>
      </c>
      <c r="M706">
        <v>1468904400</v>
      </c>
      <c r="N706" s="11">
        <f t="shared" si="52"/>
        <v>42570.208333333328</v>
      </c>
      <c r="O706" t="b">
        <v>0</v>
      </c>
      <c r="P706" t="b">
        <v>0</v>
      </c>
      <c r="Q706" t="s">
        <v>71</v>
      </c>
      <c r="R706" s="5">
        <f>E706/H706</f>
        <v>92.08620689655173</v>
      </c>
      <c r="S706" t="str">
        <f t="shared" si="54"/>
        <v>film &amp; video</v>
      </c>
      <c r="T706" t="str">
        <f t="shared" si="53"/>
        <v>animation</v>
      </c>
    </row>
    <row r="707" spans="1:20" ht="19.5" x14ac:dyDescent="0.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9">
        <f t="shared" ref="F707:F770" si="55">ROUND((E707/D707)*100,0)</f>
        <v>99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 s="11">
        <f t="shared" ref="L707:L770" si="56">(((K707/60)/60)/24)+DATE(1970,1,1)</f>
        <v>41619.25</v>
      </c>
      <c r="M707">
        <v>1387087200</v>
      </c>
      <c r="N707" s="11">
        <f t="shared" ref="N707:N770" si="57">(((M707/60)/60)/24)+DATE(1970,1,1)</f>
        <v>41623.25</v>
      </c>
      <c r="O707" t="b">
        <v>0</v>
      </c>
      <c r="P707" t="b">
        <v>0</v>
      </c>
      <c r="Q707" t="s">
        <v>68</v>
      </c>
      <c r="R707" s="5">
        <f>E707/H707</f>
        <v>82.986666666666665</v>
      </c>
      <c r="S707" t="str">
        <f t="shared" si="54"/>
        <v>publishing</v>
      </c>
      <c r="T707" t="str">
        <f t="shared" ref="T707:T770" si="58">_xlfn.TEXTAFTER(Q707,"/")</f>
        <v>nonfiction</v>
      </c>
    </row>
    <row r="708" spans="1:20" ht="19.5" x14ac:dyDescent="0.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9">
        <f t="shared" si="55"/>
        <v>128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 s="11">
        <f t="shared" si="56"/>
        <v>43471.25</v>
      </c>
      <c r="M708">
        <v>1547445600</v>
      </c>
      <c r="N708" s="11">
        <f t="shared" si="57"/>
        <v>43479.25</v>
      </c>
      <c r="O708" t="b">
        <v>0</v>
      </c>
      <c r="P708" t="b">
        <v>1</v>
      </c>
      <c r="Q708" t="s">
        <v>28</v>
      </c>
      <c r="R708" s="5">
        <f>E708/H708</f>
        <v>103.03791821561339</v>
      </c>
      <c r="S708" t="str">
        <f t="shared" ref="S708:S771" si="59">_xlfn.TEXTBEFORE(Q708,"/")</f>
        <v>technology</v>
      </c>
      <c r="T708" t="str">
        <f t="shared" si="58"/>
        <v>web</v>
      </c>
    </row>
    <row r="709" spans="1:20" ht="19.5" x14ac:dyDescent="0.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9">
        <f t="shared" si="55"/>
        <v>159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 s="11">
        <f t="shared" si="56"/>
        <v>43442.25</v>
      </c>
      <c r="M709">
        <v>1547359200</v>
      </c>
      <c r="N709" s="11">
        <f t="shared" si="57"/>
        <v>43478.25</v>
      </c>
      <c r="O709" t="b">
        <v>0</v>
      </c>
      <c r="P709" t="b">
        <v>0</v>
      </c>
      <c r="Q709" t="s">
        <v>53</v>
      </c>
      <c r="R709" s="5">
        <f>E709/H709</f>
        <v>68.922619047619051</v>
      </c>
      <c r="S709" t="str">
        <f t="shared" si="59"/>
        <v>film &amp; video</v>
      </c>
      <c r="T709" t="str">
        <f t="shared" si="58"/>
        <v>drama</v>
      </c>
    </row>
    <row r="710" spans="1:20" ht="19.5" x14ac:dyDescent="0.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9">
        <f t="shared" si="55"/>
        <v>707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 s="11">
        <f t="shared" si="56"/>
        <v>42877.208333333328</v>
      </c>
      <c r="M710">
        <v>1496293200</v>
      </c>
      <c r="N710" s="11">
        <f t="shared" si="57"/>
        <v>42887.208333333328</v>
      </c>
      <c r="O710" t="b">
        <v>0</v>
      </c>
      <c r="P710" t="b">
        <v>0</v>
      </c>
      <c r="Q710" t="s">
        <v>33</v>
      </c>
      <c r="R710" s="5">
        <f>E710/H710</f>
        <v>87.737226277372258</v>
      </c>
      <c r="S710" t="str">
        <f t="shared" si="59"/>
        <v>theater</v>
      </c>
      <c r="T710" t="str">
        <f t="shared" si="58"/>
        <v>plays</v>
      </c>
    </row>
    <row r="711" spans="1:20" ht="19.5" x14ac:dyDescent="0.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9">
        <f t="shared" si="55"/>
        <v>142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 s="11">
        <f t="shared" si="56"/>
        <v>41018.208333333336</v>
      </c>
      <c r="M711">
        <v>1335416400</v>
      </c>
      <c r="N711" s="11">
        <f t="shared" si="57"/>
        <v>41025.208333333336</v>
      </c>
      <c r="O711" t="b">
        <v>0</v>
      </c>
      <c r="P711" t="b">
        <v>0</v>
      </c>
      <c r="Q711" t="s">
        <v>33</v>
      </c>
      <c r="R711" s="5">
        <f>E711/H711</f>
        <v>75.021505376344081</v>
      </c>
      <c r="S711" t="str">
        <f t="shared" si="59"/>
        <v>theater</v>
      </c>
      <c r="T711" t="str">
        <f t="shared" si="58"/>
        <v>plays</v>
      </c>
    </row>
    <row r="712" spans="1:20" ht="19.5" x14ac:dyDescent="0.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9">
        <f t="shared" si="55"/>
        <v>148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 s="11">
        <f t="shared" si="56"/>
        <v>43295.208333333328</v>
      </c>
      <c r="M712">
        <v>1532149200</v>
      </c>
      <c r="N712" s="11">
        <f t="shared" si="57"/>
        <v>43302.208333333328</v>
      </c>
      <c r="O712" t="b">
        <v>0</v>
      </c>
      <c r="P712" t="b">
        <v>1</v>
      </c>
      <c r="Q712" t="s">
        <v>33</v>
      </c>
      <c r="R712" s="5">
        <f>E712/H712</f>
        <v>50.863999999999997</v>
      </c>
      <c r="S712" t="str">
        <f t="shared" si="59"/>
        <v>theater</v>
      </c>
      <c r="T712" t="str">
        <f t="shared" si="58"/>
        <v>plays</v>
      </c>
    </row>
    <row r="713" spans="1:20" ht="19.5" x14ac:dyDescent="0.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9">
        <f t="shared" si="55"/>
        <v>20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 s="11">
        <f t="shared" si="56"/>
        <v>42393.25</v>
      </c>
      <c r="M713">
        <v>1453788000</v>
      </c>
      <c r="N713" s="11">
        <f t="shared" si="57"/>
        <v>42395.25</v>
      </c>
      <c r="O713" t="b">
        <v>1</v>
      </c>
      <c r="P713" t="b">
        <v>1</v>
      </c>
      <c r="Q713" t="s">
        <v>33</v>
      </c>
      <c r="R713" s="5">
        <f>E713/H713</f>
        <v>90</v>
      </c>
      <c r="S713" t="str">
        <f t="shared" si="59"/>
        <v>theater</v>
      </c>
      <c r="T713" t="str">
        <f t="shared" si="58"/>
        <v>plays</v>
      </c>
    </row>
    <row r="714" spans="1:20" ht="19.5" x14ac:dyDescent="0.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9">
        <f t="shared" si="55"/>
        <v>1841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 s="11">
        <f t="shared" si="56"/>
        <v>42559.208333333328</v>
      </c>
      <c r="M714">
        <v>1471496400</v>
      </c>
      <c r="N714" s="11">
        <f t="shared" si="57"/>
        <v>42600.208333333328</v>
      </c>
      <c r="O714" t="b">
        <v>0</v>
      </c>
      <c r="P714" t="b">
        <v>0</v>
      </c>
      <c r="Q714" t="s">
        <v>33</v>
      </c>
      <c r="R714" s="5">
        <f>E714/H714</f>
        <v>72.896039603960389</v>
      </c>
      <c r="S714" t="str">
        <f t="shared" si="59"/>
        <v>theater</v>
      </c>
      <c r="T714" t="str">
        <f t="shared" si="58"/>
        <v>plays</v>
      </c>
    </row>
    <row r="715" spans="1:20" ht="19.5" x14ac:dyDescent="0.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9">
        <f t="shared" si="55"/>
        <v>162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 s="11">
        <f t="shared" si="56"/>
        <v>42604.208333333328</v>
      </c>
      <c r="M715">
        <v>1472878800</v>
      </c>
      <c r="N715" s="11">
        <f t="shared" si="57"/>
        <v>42616.208333333328</v>
      </c>
      <c r="O715" t="b">
        <v>0</v>
      </c>
      <c r="P715" t="b">
        <v>0</v>
      </c>
      <c r="Q715" t="s">
        <v>133</v>
      </c>
      <c r="R715" s="5">
        <f>E715/H715</f>
        <v>108.48543689320388</v>
      </c>
      <c r="S715" t="str">
        <f t="shared" si="59"/>
        <v>publishing</v>
      </c>
      <c r="T715" t="str">
        <f t="shared" si="58"/>
        <v>radio &amp; podcasts</v>
      </c>
    </row>
    <row r="716" spans="1:20" ht="19.5" x14ac:dyDescent="0.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9">
        <f t="shared" si="55"/>
        <v>473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 s="11">
        <f t="shared" si="56"/>
        <v>41870.208333333336</v>
      </c>
      <c r="M716">
        <v>1408510800</v>
      </c>
      <c r="N716" s="11">
        <f t="shared" si="57"/>
        <v>41871.208333333336</v>
      </c>
      <c r="O716" t="b">
        <v>0</v>
      </c>
      <c r="P716" t="b">
        <v>0</v>
      </c>
      <c r="Q716" t="s">
        <v>23</v>
      </c>
      <c r="R716" s="5">
        <f>E716/H716</f>
        <v>101.98095238095237</v>
      </c>
      <c r="S716" t="str">
        <f t="shared" si="59"/>
        <v>music</v>
      </c>
      <c r="T716" t="str">
        <f t="shared" si="58"/>
        <v>rock</v>
      </c>
    </row>
    <row r="717" spans="1:20" ht="19.5" x14ac:dyDescent="0.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9">
        <f t="shared" si="55"/>
        <v>24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 s="11">
        <f t="shared" si="56"/>
        <v>40397.208333333336</v>
      </c>
      <c r="M717">
        <v>1281589200</v>
      </c>
      <c r="N717" s="11">
        <f t="shared" si="57"/>
        <v>40402.208333333336</v>
      </c>
      <c r="O717" t="b">
        <v>0</v>
      </c>
      <c r="P717" t="b">
        <v>0</v>
      </c>
      <c r="Q717" t="s">
        <v>292</v>
      </c>
      <c r="R717" s="5">
        <f>E717/H717</f>
        <v>44.009146341463413</v>
      </c>
      <c r="S717" t="str">
        <f t="shared" si="59"/>
        <v>games</v>
      </c>
      <c r="T717" t="str">
        <f t="shared" si="58"/>
        <v>mobile games</v>
      </c>
    </row>
    <row r="718" spans="1:20" ht="19.5" x14ac:dyDescent="0.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9">
        <f t="shared" si="55"/>
        <v>518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 s="11">
        <f t="shared" si="56"/>
        <v>41465.208333333336</v>
      </c>
      <c r="M718">
        <v>1375851600</v>
      </c>
      <c r="N718" s="11">
        <f t="shared" si="57"/>
        <v>41493.208333333336</v>
      </c>
      <c r="O718" t="b">
        <v>0</v>
      </c>
      <c r="P718" t="b">
        <v>1</v>
      </c>
      <c r="Q718" t="s">
        <v>33</v>
      </c>
      <c r="R718" s="5">
        <f>E718/H718</f>
        <v>65.942675159235662</v>
      </c>
      <c r="S718" t="str">
        <f t="shared" si="59"/>
        <v>theater</v>
      </c>
      <c r="T718" t="str">
        <f t="shared" si="58"/>
        <v>plays</v>
      </c>
    </row>
    <row r="719" spans="1:20" ht="19.5" x14ac:dyDescent="0.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9">
        <f t="shared" si="55"/>
        <v>248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 s="11">
        <f t="shared" si="56"/>
        <v>40777.208333333336</v>
      </c>
      <c r="M719">
        <v>1315803600</v>
      </c>
      <c r="N719" s="11">
        <f t="shared" si="57"/>
        <v>40798.208333333336</v>
      </c>
      <c r="O719" t="b">
        <v>0</v>
      </c>
      <c r="P719" t="b">
        <v>0</v>
      </c>
      <c r="Q719" t="s">
        <v>42</v>
      </c>
      <c r="R719" s="5">
        <f>E719/H719</f>
        <v>24.987387387387386</v>
      </c>
      <c r="S719" t="str">
        <f t="shared" si="59"/>
        <v>film &amp; video</v>
      </c>
      <c r="T719" t="str">
        <f t="shared" si="58"/>
        <v>documentary</v>
      </c>
    </row>
    <row r="720" spans="1:20" ht="19.5" x14ac:dyDescent="0.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9">
        <f t="shared" si="55"/>
        <v>100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 s="11">
        <f t="shared" si="56"/>
        <v>41442.208333333336</v>
      </c>
      <c r="M720">
        <v>1373691600</v>
      </c>
      <c r="N720" s="11">
        <f t="shared" si="57"/>
        <v>41468.208333333336</v>
      </c>
      <c r="O720" t="b">
        <v>0</v>
      </c>
      <c r="P720" t="b">
        <v>0</v>
      </c>
      <c r="Q720" t="s">
        <v>65</v>
      </c>
      <c r="R720" s="5">
        <f>E720/H720</f>
        <v>28.003367003367003</v>
      </c>
      <c r="S720" t="str">
        <f t="shared" si="59"/>
        <v>technology</v>
      </c>
      <c r="T720" t="str">
        <f t="shared" si="58"/>
        <v>wearables</v>
      </c>
    </row>
    <row r="721" spans="1:20" ht="19.5" x14ac:dyDescent="0.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9">
        <f t="shared" si="55"/>
        <v>153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 s="11">
        <f t="shared" si="56"/>
        <v>41058.208333333336</v>
      </c>
      <c r="M721">
        <v>1339218000</v>
      </c>
      <c r="N721" s="11">
        <f t="shared" si="57"/>
        <v>41069.208333333336</v>
      </c>
      <c r="O721" t="b">
        <v>0</v>
      </c>
      <c r="P721" t="b">
        <v>0</v>
      </c>
      <c r="Q721" t="s">
        <v>119</v>
      </c>
      <c r="R721" s="5">
        <f>E721/H721</f>
        <v>85.829268292682926</v>
      </c>
      <c r="S721" t="str">
        <f t="shared" si="59"/>
        <v>publishing</v>
      </c>
      <c r="T721" t="str">
        <f t="shared" si="58"/>
        <v>fiction</v>
      </c>
    </row>
    <row r="722" spans="1:20" ht="19.5" x14ac:dyDescent="0.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9">
        <f t="shared" si="55"/>
        <v>37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 s="11">
        <f t="shared" si="56"/>
        <v>43152.25</v>
      </c>
      <c r="M722">
        <v>1520402400</v>
      </c>
      <c r="N722" s="11">
        <f t="shared" si="57"/>
        <v>43166.25</v>
      </c>
      <c r="O722" t="b">
        <v>0</v>
      </c>
      <c r="P722" t="b">
        <v>1</v>
      </c>
      <c r="Q722" t="s">
        <v>33</v>
      </c>
      <c r="R722" s="5">
        <f>E722/H722</f>
        <v>84.921052631578945</v>
      </c>
      <c r="S722" t="str">
        <f t="shared" si="59"/>
        <v>theater</v>
      </c>
      <c r="T722" t="str">
        <f t="shared" si="58"/>
        <v>plays</v>
      </c>
    </row>
    <row r="723" spans="1:20" ht="19.5" x14ac:dyDescent="0.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9">
        <f t="shared" si="55"/>
        <v>4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 s="11">
        <f t="shared" si="56"/>
        <v>43194.208333333328</v>
      </c>
      <c r="M723">
        <v>1523336400</v>
      </c>
      <c r="N723" s="11">
        <f t="shared" si="57"/>
        <v>43200.208333333328</v>
      </c>
      <c r="O723" t="b">
        <v>0</v>
      </c>
      <c r="P723" t="b">
        <v>0</v>
      </c>
      <c r="Q723" t="s">
        <v>23</v>
      </c>
      <c r="R723" s="5">
        <f>E723/H723</f>
        <v>90.483333333333334</v>
      </c>
      <c r="S723" t="str">
        <f t="shared" si="59"/>
        <v>music</v>
      </c>
      <c r="T723" t="str">
        <f t="shared" si="58"/>
        <v>rock</v>
      </c>
    </row>
    <row r="724" spans="1:20" ht="19.5" x14ac:dyDescent="0.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9">
        <f t="shared" si="55"/>
        <v>157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 s="11">
        <f t="shared" si="56"/>
        <v>43045.25</v>
      </c>
      <c r="M724">
        <v>1512280800</v>
      </c>
      <c r="N724" s="11">
        <f t="shared" si="57"/>
        <v>43072.25</v>
      </c>
      <c r="O724" t="b">
        <v>0</v>
      </c>
      <c r="P724" t="b">
        <v>0</v>
      </c>
      <c r="Q724" t="s">
        <v>42</v>
      </c>
      <c r="R724" s="5">
        <f>E724/H724</f>
        <v>25.00197628458498</v>
      </c>
      <c r="S724" t="str">
        <f t="shared" si="59"/>
        <v>film &amp; video</v>
      </c>
      <c r="T724" t="str">
        <f t="shared" si="58"/>
        <v>documentary</v>
      </c>
    </row>
    <row r="725" spans="1:20" ht="19.5" x14ac:dyDescent="0.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9">
        <f t="shared" si="55"/>
        <v>270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 s="11">
        <f t="shared" si="56"/>
        <v>42431.25</v>
      </c>
      <c r="M725">
        <v>1458709200</v>
      </c>
      <c r="N725" s="11">
        <f t="shared" si="57"/>
        <v>42452.208333333328</v>
      </c>
      <c r="O725" t="b">
        <v>0</v>
      </c>
      <c r="P725" t="b">
        <v>0</v>
      </c>
      <c r="Q725" t="s">
        <v>33</v>
      </c>
      <c r="R725" s="5">
        <f>E725/H725</f>
        <v>92.013888888888886</v>
      </c>
      <c r="S725" t="str">
        <f t="shared" si="59"/>
        <v>theater</v>
      </c>
      <c r="T725" t="str">
        <f t="shared" si="58"/>
        <v>plays</v>
      </c>
    </row>
    <row r="726" spans="1:20" ht="19.5" x14ac:dyDescent="0.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9">
        <f t="shared" si="55"/>
        <v>134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 s="11">
        <f t="shared" si="56"/>
        <v>41934.208333333336</v>
      </c>
      <c r="M726">
        <v>1414126800</v>
      </c>
      <c r="N726" s="11">
        <f t="shared" si="57"/>
        <v>41936.208333333336</v>
      </c>
      <c r="O726" t="b">
        <v>0</v>
      </c>
      <c r="P726" t="b">
        <v>1</v>
      </c>
      <c r="Q726" t="s">
        <v>33</v>
      </c>
      <c r="R726" s="5">
        <f>E726/H726</f>
        <v>93.066115702479337</v>
      </c>
      <c r="S726" t="str">
        <f t="shared" si="59"/>
        <v>theater</v>
      </c>
      <c r="T726" t="str">
        <f t="shared" si="58"/>
        <v>plays</v>
      </c>
    </row>
    <row r="727" spans="1:20" ht="19.5" x14ac:dyDescent="0.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9">
        <f t="shared" si="55"/>
        <v>50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 s="11">
        <f t="shared" si="56"/>
        <v>41958.25</v>
      </c>
      <c r="M727">
        <v>1416204000</v>
      </c>
      <c r="N727" s="11">
        <f t="shared" si="57"/>
        <v>41960.25</v>
      </c>
      <c r="O727" t="b">
        <v>0</v>
      </c>
      <c r="P727" t="b">
        <v>0</v>
      </c>
      <c r="Q727" t="s">
        <v>292</v>
      </c>
      <c r="R727" s="5">
        <f>E727/H727</f>
        <v>61.008145363408524</v>
      </c>
      <c r="S727" t="str">
        <f t="shared" si="59"/>
        <v>games</v>
      </c>
      <c r="T727" t="str">
        <f t="shared" si="58"/>
        <v>mobile games</v>
      </c>
    </row>
    <row r="728" spans="1:20" ht="19.5" x14ac:dyDescent="0.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9">
        <f t="shared" si="55"/>
        <v>89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 s="11">
        <f t="shared" si="56"/>
        <v>40476.208333333336</v>
      </c>
      <c r="M728">
        <v>1288501200</v>
      </c>
      <c r="N728" s="11">
        <f t="shared" si="57"/>
        <v>40482.208333333336</v>
      </c>
      <c r="O728" t="b">
        <v>0</v>
      </c>
      <c r="P728" t="b">
        <v>1</v>
      </c>
      <c r="Q728" t="s">
        <v>33</v>
      </c>
      <c r="R728" s="5">
        <f>E728/H728</f>
        <v>92.036259541984734</v>
      </c>
      <c r="S728" t="str">
        <f t="shared" si="59"/>
        <v>theater</v>
      </c>
      <c r="T728" t="str">
        <f t="shared" si="58"/>
        <v>plays</v>
      </c>
    </row>
    <row r="729" spans="1:20" ht="19.5" x14ac:dyDescent="0.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9">
        <f t="shared" si="55"/>
        <v>165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 s="11">
        <f t="shared" si="56"/>
        <v>43485.25</v>
      </c>
      <c r="M729">
        <v>1552971600</v>
      </c>
      <c r="N729" s="11">
        <f t="shared" si="57"/>
        <v>43543.208333333328</v>
      </c>
      <c r="O729" t="b">
        <v>0</v>
      </c>
      <c r="P729" t="b">
        <v>0</v>
      </c>
      <c r="Q729" t="s">
        <v>28</v>
      </c>
      <c r="R729" s="5">
        <f>E729/H729</f>
        <v>81.132596685082873</v>
      </c>
      <c r="S729" t="str">
        <f t="shared" si="59"/>
        <v>technology</v>
      </c>
      <c r="T729" t="str">
        <f t="shared" si="58"/>
        <v>web</v>
      </c>
    </row>
    <row r="730" spans="1:20" ht="19.5" x14ac:dyDescent="0.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9">
        <f t="shared" si="55"/>
        <v>18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 s="11">
        <f t="shared" si="56"/>
        <v>42515.208333333328</v>
      </c>
      <c r="M730">
        <v>1465102800</v>
      </c>
      <c r="N730" s="11">
        <f t="shared" si="57"/>
        <v>42526.208333333328</v>
      </c>
      <c r="O730" t="b">
        <v>0</v>
      </c>
      <c r="P730" t="b">
        <v>0</v>
      </c>
      <c r="Q730" t="s">
        <v>33</v>
      </c>
      <c r="R730" s="5">
        <f>E730/H730</f>
        <v>73.5</v>
      </c>
      <c r="S730" t="str">
        <f t="shared" si="59"/>
        <v>theater</v>
      </c>
      <c r="T730" t="str">
        <f t="shared" si="58"/>
        <v>plays</v>
      </c>
    </row>
    <row r="731" spans="1:20" ht="19.5" x14ac:dyDescent="0.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9">
        <f t="shared" si="55"/>
        <v>186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 s="11">
        <f t="shared" si="56"/>
        <v>41309.25</v>
      </c>
      <c r="M731">
        <v>1360130400</v>
      </c>
      <c r="N731" s="11">
        <f t="shared" si="57"/>
        <v>41311.25</v>
      </c>
      <c r="O731" t="b">
        <v>0</v>
      </c>
      <c r="P731" t="b">
        <v>0</v>
      </c>
      <c r="Q731" t="s">
        <v>53</v>
      </c>
      <c r="R731" s="5">
        <f>E731/H731</f>
        <v>85.221311475409834</v>
      </c>
      <c r="S731" t="str">
        <f t="shared" si="59"/>
        <v>film &amp; video</v>
      </c>
      <c r="T731" t="str">
        <f t="shared" si="58"/>
        <v>drama</v>
      </c>
    </row>
    <row r="732" spans="1:20" ht="19.5" x14ac:dyDescent="0.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9">
        <f t="shared" si="55"/>
        <v>413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 s="11">
        <f t="shared" si="56"/>
        <v>42147.208333333328</v>
      </c>
      <c r="M732">
        <v>1432875600</v>
      </c>
      <c r="N732" s="11">
        <f t="shared" si="57"/>
        <v>42153.208333333328</v>
      </c>
      <c r="O732" t="b">
        <v>0</v>
      </c>
      <c r="P732" t="b">
        <v>0</v>
      </c>
      <c r="Q732" t="s">
        <v>65</v>
      </c>
      <c r="R732" s="5">
        <f>E732/H732</f>
        <v>110.96825396825396</v>
      </c>
      <c r="S732" t="str">
        <f t="shared" si="59"/>
        <v>technology</v>
      </c>
      <c r="T732" t="str">
        <f t="shared" si="58"/>
        <v>wearables</v>
      </c>
    </row>
    <row r="733" spans="1:20" ht="19.5" x14ac:dyDescent="0.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9">
        <f t="shared" si="55"/>
        <v>90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 s="11">
        <f t="shared" si="56"/>
        <v>42939.208333333328</v>
      </c>
      <c r="M733">
        <v>1500872400</v>
      </c>
      <c r="N733" s="11">
        <f t="shared" si="57"/>
        <v>42940.208333333328</v>
      </c>
      <c r="O733" t="b">
        <v>0</v>
      </c>
      <c r="P733" t="b">
        <v>0</v>
      </c>
      <c r="Q733" t="s">
        <v>28</v>
      </c>
      <c r="R733" s="5">
        <f>E733/H733</f>
        <v>32.968036529680369</v>
      </c>
      <c r="S733" t="str">
        <f t="shared" si="59"/>
        <v>technology</v>
      </c>
      <c r="T733" t="str">
        <f t="shared" si="58"/>
        <v>web</v>
      </c>
    </row>
    <row r="734" spans="1:20" ht="19.5" x14ac:dyDescent="0.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9">
        <f t="shared" si="55"/>
        <v>92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 s="11">
        <f t="shared" si="56"/>
        <v>42816.208333333328</v>
      </c>
      <c r="M734">
        <v>1492146000</v>
      </c>
      <c r="N734" s="11">
        <f t="shared" si="57"/>
        <v>42839.208333333328</v>
      </c>
      <c r="O734" t="b">
        <v>0</v>
      </c>
      <c r="P734" t="b">
        <v>1</v>
      </c>
      <c r="Q734" t="s">
        <v>23</v>
      </c>
      <c r="R734" s="5">
        <f>E734/H734</f>
        <v>96.005352363960753</v>
      </c>
      <c r="S734" t="str">
        <f t="shared" si="59"/>
        <v>music</v>
      </c>
      <c r="T734" t="str">
        <f t="shared" si="58"/>
        <v>rock</v>
      </c>
    </row>
    <row r="735" spans="1:20" ht="19.5" x14ac:dyDescent="0.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9">
        <f t="shared" si="55"/>
        <v>527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 s="11">
        <f t="shared" si="56"/>
        <v>41844.208333333336</v>
      </c>
      <c r="M735">
        <v>1407301200</v>
      </c>
      <c r="N735" s="11">
        <f t="shared" si="57"/>
        <v>41857.208333333336</v>
      </c>
      <c r="O735" t="b">
        <v>0</v>
      </c>
      <c r="P735" t="b">
        <v>0</v>
      </c>
      <c r="Q735" t="s">
        <v>148</v>
      </c>
      <c r="R735" s="5">
        <f>E735/H735</f>
        <v>84.96632653061225</v>
      </c>
      <c r="S735" t="str">
        <f t="shared" si="59"/>
        <v>music</v>
      </c>
      <c r="T735" t="str">
        <f t="shared" si="58"/>
        <v>metal</v>
      </c>
    </row>
    <row r="736" spans="1:20" ht="19.5" x14ac:dyDescent="0.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9">
        <f t="shared" si="55"/>
        <v>319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 s="11">
        <f t="shared" si="56"/>
        <v>42763.25</v>
      </c>
      <c r="M736">
        <v>1486620000</v>
      </c>
      <c r="N736" s="11">
        <f t="shared" si="57"/>
        <v>42775.25</v>
      </c>
      <c r="O736" t="b">
        <v>0</v>
      </c>
      <c r="P736" t="b">
        <v>1</v>
      </c>
      <c r="Q736" t="s">
        <v>33</v>
      </c>
      <c r="R736" s="5">
        <f>E736/H736</f>
        <v>25.007462686567163</v>
      </c>
      <c r="S736" t="str">
        <f t="shared" si="59"/>
        <v>theater</v>
      </c>
      <c r="T736" t="str">
        <f t="shared" si="58"/>
        <v>plays</v>
      </c>
    </row>
    <row r="737" spans="1:20" ht="19.5" x14ac:dyDescent="0.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9">
        <f t="shared" si="55"/>
        <v>354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 s="11">
        <f t="shared" si="56"/>
        <v>42459.208333333328</v>
      </c>
      <c r="M737">
        <v>1459918800</v>
      </c>
      <c r="N737" s="11">
        <f t="shared" si="57"/>
        <v>42466.208333333328</v>
      </c>
      <c r="O737" t="b">
        <v>0</v>
      </c>
      <c r="P737" t="b">
        <v>0</v>
      </c>
      <c r="Q737" t="s">
        <v>122</v>
      </c>
      <c r="R737" s="5">
        <f>E737/H737</f>
        <v>65.998995479658461</v>
      </c>
      <c r="S737" t="str">
        <f t="shared" si="59"/>
        <v>photography</v>
      </c>
      <c r="T737" t="str">
        <f t="shared" si="58"/>
        <v>photography books</v>
      </c>
    </row>
    <row r="738" spans="1:20" ht="19.5" x14ac:dyDescent="0.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9">
        <f t="shared" si="55"/>
        <v>33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 s="11">
        <f t="shared" si="56"/>
        <v>42055.25</v>
      </c>
      <c r="M738">
        <v>1424757600</v>
      </c>
      <c r="N738" s="11">
        <f t="shared" si="57"/>
        <v>42059.25</v>
      </c>
      <c r="O738" t="b">
        <v>0</v>
      </c>
      <c r="P738" t="b">
        <v>0</v>
      </c>
      <c r="Q738" t="s">
        <v>68</v>
      </c>
      <c r="R738" s="5">
        <f>E738/H738</f>
        <v>87.34482758620689</v>
      </c>
      <c r="S738" t="str">
        <f t="shared" si="59"/>
        <v>publishing</v>
      </c>
      <c r="T738" t="str">
        <f t="shared" si="58"/>
        <v>nonfiction</v>
      </c>
    </row>
    <row r="739" spans="1:20" ht="19.5" x14ac:dyDescent="0.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9">
        <f t="shared" si="55"/>
        <v>136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 s="11">
        <f t="shared" si="56"/>
        <v>42685.25</v>
      </c>
      <c r="M739">
        <v>1479880800</v>
      </c>
      <c r="N739" s="11">
        <f t="shared" si="57"/>
        <v>42697.25</v>
      </c>
      <c r="O739" t="b">
        <v>0</v>
      </c>
      <c r="P739" t="b">
        <v>0</v>
      </c>
      <c r="Q739" t="s">
        <v>60</v>
      </c>
      <c r="R739" s="5">
        <f>E739/H739</f>
        <v>27.933333333333334</v>
      </c>
      <c r="S739" t="str">
        <f t="shared" si="59"/>
        <v>music</v>
      </c>
      <c r="T739" t="str">
        <f t="shared" si="58"/>
        <v>indie rock</v>
      </c>
    </row>
    <row r="740" spans="1:20" ht="19.5" x14ac:dyDescent="0.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9">
        <f t="shared" si="55"/>
        <v>2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 s="11">
        <f t="shared" si="56"/>
        <v>41959.25</v>
      </c>
      <c r="M740">
        <v>1418018400</v>
      </c>
      <c r="N740" s="11">
        <f t="shared" si="57"/>
        <v>41981.25</v>
      </c>
      <c r="O740" t="b">
        <v>0</v>
      </c>
      <c r="P740" t="b">
        <v>1</v>
      </c>
      <c r="Q740" t="s">
        <v>33</v>
      </c>
      <c r="R740" s="5">
        <f>E740/H740</f>
        <v>103.8</v>
      </c>
      <c r="S740" t="str">
        <f t="shared" si="59"/>
        <v>theater</v>
      </c>
      <c r="T740" t="str">
        <f t="shared" si="58"/>
        <v>plays</v>
      </c>
    </row>
    <row r="741" spans="1:20" ht="19.5" x14ac:dyDescent="0.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9">
        <f t="shared" si="55"/>
        <v>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 s="11">
        <f t="shared" si="56"/>
        <v>41089.208333333336</v>
      </c>
      <c r="M741">
        <v>1341032400</v>
      </c>
      <c r="N741" s="11">
        <f t="shared" si="57"/>
        <v>41090.208333333336</v>
      </c>
      <c r="O741" t="b">
        <v>0</v>
      </c>
      <c r="P741" t="b">
        <v>0</v>
      </c>
      <c r="Q741" t="s">
        <v>60</v>
      </c>
      <c r="R741" s="5">
        <f>E741/H741</f>
        <v>31.937172774869111</v>
      </c>
      <c r="S741" t="str">
        <f t="shared" si="59"/>
        <v>music</v>
      </c>
      <c r="T741" t="str">
        <f t="shared" si="58"/>
        <v>indie rock</v>
      </c>
    </row>
    <row r="742" spans="1:20" ht="19.5" x14ac:dyDescent="0.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9">
        <f t="shared" si="55"/>
        <v>30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 s="11">
        <f t="shared" si="56"/>
        <v>42769.25</v>
      </c>
      <c r="M742">
        <v>1486360800</v>
      </c>
      <c r="N742" s="11">
        <f t="shared" si="57"/>
        <v>42772.25</v>
      </c>
      <c r="O742" t="b">
        <v>0</v>
      </c>
      <c r="P742" t="b">
        <v>0</v>
      </c>
      <c r="Q742" t="s">
        <v>33</v>
      </c>
      <c r="R742" s="5">
        <f>E742/H742</f>
        <v>99.5</v>
      </c>
      <c r="S742" t="str">
        <f t="shared" si="59"/>
        <v>theater</v>
      </c>
      <c r="T742" t="str">
        <f t="shared" si="58"/>
        <v>plays</v>
      </c>
    </row>
    <row r="743" spans="1:20" ht="19.5" x14ac:dyDescent="0.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9">
        <f t="shared" si="55"/>
        <v>1179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 s="11">
        <f t="shared" si="56"/>
        <v>40321.208333333336</v>
      </c>
      <c r="M743">
        <v>1274677200</v>
      </c>
      <c r="N743" s="11">
        <f t="shared" si="57"/>
        <v>40322.208333333336</v>
      </c>
      <c r="O743" t="b">
        <v>0</v>
      </c>
      <c r="P743" t="b">
        <v>0</v>
      </c>
      <c r="Q743" t="s">
        <v>33</v>
      </c>
      <c r="R743" s="5">
        <f>E743/H743</f>
        <v>108.84615384615384</v>
      </c>
      <c r="S743" t="str">
        <f t="shared" si="59"/>
        <v>theater</v>
      </c>
      <c r="T743" t="str">
        <f t="shared" si="58"/>
        <v>plays</v>
      </c>
    </row>
    <row r="744" spans="1:20" ht="19.5" x14ac:dyDescent="0.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9">
        <f t="shared" si="55"/>
        <v>1126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 s="11">
        <f t="shared" si="56"/>
        <v>40197.25</v>
      </c>
      <c r="M744">
        <v>1267509600</v>
      </c>
      <c r="N744" s="11">
        <f t="shared" si="57"/>
        <v>40239.25</v>
      </c>
      <c r="O744" t="b">
        <v>0</v>
      </c>
      <c r="P744" t="b">
        <v>0</v>
      </c>
      <c r="Q744" t="s">
        <v>50</v>
      </c>
      <c r="R744" s="5">
        <f>E744/H744</f>
        <v>110.76229508196721</v>
      </c>
      <c r="S744" t="str">
        <f t="shared" si="59"/>
        <v>music</v>
      </c>
      <c r="T744" t="str">
        <f t="shared" si="58"/>
        <v>electric music</v>
      </c>
    </row>
    <row r="745" spans="1:20" ht="19.5" x14ac:dyDescent="0.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9">
        <f t="shared" si="55"/>
        <v>13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 s="11">
        <f t="shared" si="56"/>
        <v>42298.208333333328</v>
      </c>
      <c r="M745">
        <v>1445922000</v>
      </c>
      <c r="N745" s="11">
        <f t="shared" si="57"/>
        <v>42304.208333333328</v>
      </c>
      <c r="O745" t="b">
        <v>0</v>
      </c>
      <c r="P745" t="b">
        <v>1</v>
      </c>
      <c r="Q745" t="s">
        <v>33</v>
      </c>
      <c r="R745" s="5">
        <f>E745/H745</f>
        <v>29.647058823529413</v>
      </c>
      <c r="S745" t="str">
        <f t="shared" si="59"/>
        <v>theater</v>
      </c>
      <c r="T745" t="str">
        <f t="shared" si="58"/>
        <v>plays</v>
      </c>
    </row>
    <row r="746" spans="1:20" ht="19.5" x14ac:dyDescent="0.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9">
        <f t="shared" si="55"/>
        <v>712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 s="11">
        <f t="shared" si="56"/>
        <v>43322.208333333328</v>
      </c>
      <c r="M746">
        <v>1534050000</v>
      </c>
      <c r="N746" s="11">
        <f t="shared" si="57"/>
        <v>43324.208333333328</v>
      </c>
      <c r="O746" t="b">
        <v>0</v>
      </c>
      <c r="P746" t="b">
        <v>1</v>
      </c>
      <c r="Q746" t="s">
        <v>33</v>
      </c>
      <c r="R746" s="5">
        <f>E746/H746</f>
        <v>101.71428571428571</v>
      </c>
      <c r="S746" t="str">
        <f t="shared" si="59"/>
        <v>theater</v>
      </c>
      <c r="T746" t="str">
        <f t="shared" si="58"/>
        <v>plays</v>
      </c>
    </row>
    <row r="747" spans="1:20" ht="19.5" x14ac:dyDescent="0.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9">
        <f t="shared" si="55"/>
        <v>30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 s="11">
        <f t="shared" si="56"/>
        <v>40328.208333333336</v>
      </c>
      <c r="M747">
        <v>1277528400</v>
      </c>
      <c r="N747" s="11">
        <f t="shared" si="57"/>
        <v>40355.208333333336</v>
      </c>
      <c r="O747" t="b">
        <v>0</v>
      </c>
      <c r="P747" t="b">
        <v>0</v>
      </c>
      <c r="Q747" t="s">
        <v>65</v>
      </c>
      <c r="R747" s="5">
        <f>E747/H747</f>
        <v>61.5</v>
      </c>
      <c r="S747" t="str">
        <f t="shared" si="59"/>
        <v>technology</v>
      </c>
      <c r="T747" t="str">
        <f t="shared" si="58"/>
        <v>wearables</v>
      </c>
    </row>
    <row r="748" spans="1:20" ht="19.5" x14ac:dyDescent="0.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9">
        <f t="shared" si="55"/>
        <v>213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 s="11">
        <f t="shared" si="56"/>
        <v>40825.208333333336</v>
      </c>
      <c r="M748">
        <v>1318568400</v>
      </c>
      <c r="N748" s="11">
        <f t="shared" si="57"/>
        <v>40830.208333333336</v>
      </c>
      <c r="O748" t="b">
        <v>0</v>
      </c>
      <c r="P748" t="b">
        <v>0</v>
      </c>
      <c r="Q748" t="s">
        <v>28</v>
      </c>
      <c r="R748" s="5">
        <f>E748/H748</f>
        <v>35</v>
      </c>
      <c r="S748" t="str">
        <f t="shared" si="59"/>
        <v>technology</v>
      </c>
      <c r="T748" t="str">
        <f t="shared" si="58"/>
        <v>web</v>
      </c>
    </row>
    <row r="749" spans="1:20" ht="19.5" x14ac:dyDescent="0.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9">
        <f t="shared" si="55"/>
        <v>229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 s="11">
        <f t="shared" si="56"/>
        <v>40423.208333333336</v>
      </c>
      <c r="M749">
        <v>1284354000</v>
      </c>
      <c r="N749" s="11">
        <f t="shared" si="57"/>
        <v>40434.208333333336</v>
      </c>
      <c r="O749" t="b">
        <v>0</v>
      </c>
      <c r="P749" t="b">
        <v>0</v>
      </c>
      <c r="Q749" t="s">
        <v>33</v>
      </c>
      <c r="R749" s="5">
        <f>E749/H749</f>
        <v>40.049999999999997</v>
      </c>
      <c r="S749" t="str">
        <f t="shared" si="59"/>
        <v>theater</v>
      </c>
      <c r="T749" t="str">
        <f t="shared" si="58"/>
        <v>plays</v>
      </c>
    </row>
    <row r="750" spans="1:20" ht="19.5" x14ac:dyDescent="0.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9">
        <f t="shared" si="55"/>
        <v>35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 s="11">
        <f t="shared" si="56"/>
        <v>40238.25</v>
      </c>
      <c r="M750">
        <v>1269579600</v>
      </c>
      <c r="N750" s="11">
        <f t="shared" si="57"/>
        <v>40263.208333333336</v>
      </c>
      <c r="O750" t="b">
        <v>0</v>
      </c>
      <c r="P750" t="b">
        <v>1</v>
      </c>
      <c r="Q750" t="s">
        <v>71</v>
      </c>
      <c r="R750" s="5">
        <f>E750/H750</f>
        <v>110.97231270358306</v>
      </c>
      <c r="S750" t="str">
        <f t="shared" si="59"/>
        <v>film &amp; video</v>
      </c>
      <c r="T750" t="str">
        <f t="shared" si="58"/>
        <v>animation</v>
      </c>
    </row>
    <row r="751" spans="1:20" ht="19.5" x14ac:dyDescent="0.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9">
        <f t="shared" si="55"/>
        <v>157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 s="11">
        <f t="shared" si="56"/>
        <v>41920.208333333336</v>
      </c>
      <c r="M751">
        <v>1413781200</v>
      </c>
      <c r="N751" s="11">
        <f t="shared" si="57"/>
        <v>41932.208333333336</v>
      </c>
      <c r="O751" t="b">
        <v>0</v>
      </c>
      <c r="P751" t="b">
        <v>1</v>
      </c>
      <c r="Q751" t="s">
        <v>65</v>
      </c>
      <c r="R751" s="5">
        <f>E751/H751</f>
        <v>36.959016393442624</v>
      </c>
      <c r="S751" t="str">
        <f t="shared" si="59"/>
        <v>technology</v>
      </c>
      <c r="T751" t="str">
        <f t="shared" si="58"/>
        <v>wearables</v>
      </c>
    </row>
    <row r="752" spans="1:20" ht="19.5" x14ac:dyDescent="0.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9">
        <f t="shared" si="55"/>
        <v>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 s="11">
        <f t="shared" si="56"/>
        <v>40360.208333333336</v>
      </c>
      <c r="M752">
        <v>1280120400</v>
      </c>
      <c r="N752" s="11">
        <f t="shared" si="57"/>
        <v>40385.208333333336</v>
      </c>
      <c r="O752" t="b">
        <v>0</v>
      </c>
      <c r="P752" t="b">
        <v>0</v>
      </c>
      <c r="Q752" t="s">
        <v>50</v>
      </c>
      <c r="R752" s="5">
        <f>E752/H752</f>
        <v>1</v>
      </c>
      <c r="S752" t="str">
        <f t="shared" si="59"/>
        <v>music</v>
      </c>
      <c r="T752" t="str">
        <f t="shared" si="58"/>
        <v>electric music</v>
      </c>
    </row>
    <row r="753" spans="1:20" ht="19.5" x14ac:dyDescent="0.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9">
        <f t="shared" si="55"/>
        <v>232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 s="11">
        <f t="shared" si="56"/>
        <v>42446.208333333328</v>
      </c>
      <c r="M753">
        <v>1459486800</v>
      </c>
      <c r="N753" s="11">
        <f t="shared" si="57"/>
        <v>42461.208333333328</v>
      </c>
      <c r="O753" t="b">
        <v>1</v>
      </c>
      <c r="P753" t="b">
        <v>1</v>
      </c>
      <c r="Q753" t="s">
        <v>68</v>
      </c>
      <c r="R753" s="5">
        <f>E753/H753</f>
        <v>30.974074074074075</v>
      </c>
      <c r="S753" t="str">
        <f t="shared" si="59"/>
        <v>publishing</v>
      </c>
      <c r="T753" t="str">
        <f t="shared" si="58"/>
        <v>nonfiction</v>
      </c>
    </row>
    <row r="754" spans="1:20" ht="19.5" x14ac:dyDescent="0.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9">
        <f t="shared" si="55"/>
        <v>92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 s="11">
        <f t="shared" si="56"/>
        <v>40395.208333333336</v>
      </c>
      <c r="M754">
        <v>1282539600</v>
      </c>
      <c r="N754" s="11">
        <f t="shared" si="57"/>
        <v>40413.208333333336</v>
      </c>
      <c r="O754" t="b">
        <v>0</v>
      </c>
      <c r="P754" t="b">
        <v>1</v>
      </c>
      <c r="Q754" t="s">
        <v>33</v>
      </c>
      <c r="R754" s="5">
        <f>E754/H754</f>
        <v>47.035087719298247</v>
      </c>
      <c r="S754" t="str">
        <f t="shared" si="59"/>
        <v>theater</v>
      </c>
      <c r="T754" t="str">
        <f t="shared" si="58"/>
        <v>plays</v>
      </c>
    </row>
    <row r="755" spans="1:20" ht="19.5" x14ac:dyDescent="0.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9">
        <f t="shared" si="55"/>
        <v>257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 s="11">
        <f t="shared" si="56"/>
        <v>40321.208333333336</v>
      </c>
      <c r="M755">
        <v>1275886800</v>
      </c>
      <c r="N755" s="11">
        <f t="shared" si="57"/>
        <v>40336.208333333336</v>
      </c>
      <c r="O755" t="b">
        <v>0</v>
      </c>
      <c r="P755" t="b">
        <v>0</v>
      </c>
      <c r="Q755" t="s">
        <v>122</v>
      </c>
      <c r="R755" s="5">
        <f>E755/H755</f>
        <v>88.065693430656935</v>
      </c>
      <c r="S755" t="str">
        <f t="shared" si="59"/>
        <v>photography</v>
      </c>
      <c r="T755" t="str">
        <f t="shared" si="58"/>
        <v>photography books</v>
      </c>
    </row>
    <row r="756" spans="1:20" ht="19.5" x14ac:dyDescent="0.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9">
        <f t="shared" si="55"/>
        <v>168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 s="11">
        <f t="shared" si="56"/>
        <v>41210.208333333336</v>
      </c>
      <c r="M756">
        <v>1355983200</v>
      </c>
      <c r="N756" s="11">
        <f t="shared" si="57"/>
        <v>41263.25</v>
      </c>
      <c r="O756" t="b">
        <v>0</v>
      </c>
      <c r="P756" t="b">
        <v>0</v>
      </c>
      <c r="Q756" t="s">
        <v>33</v>
      </c>
      <c r="R756" s="5">
        <f>E756/H756</f>
        <v>37.005616224648989</v>
      </c>
      <c r="S756" t="str">
        <f t="shared" si="59"/>
        <v>theater</v>
      </c>
      <c r="T756" t="str">
        <f t="shared" si="58"/>
        <v>plays</v>
      </c>
    </row>
    <row r="757" spans="1:20" ht="19.5" x14ac:dyDescent="0.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9">
        <f t="shared" si="55"/>
        <v>167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 s="11">
        <f t="shared" si="56"/>
        <v>43096.25</v>
      </c>
      <c r="M757">
        <v>1515391200</v>
      </c>
      <c r="N757" s="11">
        <f t="shared" si="57"/>
        <v>43108.25</v>
      </c>
      <c r="O757" t="b">
        <v>0</v>
      </c>
      <c r="P757" t="b">
        <v>1</v>
      </c>
      <c r="Q757" t="s">
        <v>33</v>
      </c>
      <c r="R757" s="5">
        <f>E757/H757</f>
        <v>26.027777777777779</v>
      </c>
      <c r="S757" t="str">
        <f t="shared" si="59"/>
        <v>theater</v>
      </c>
      <c r="T757" t="str">
        <f t="shared" si="58"/>
        <v>plays</v>
      </c>
    </row>
    <row r="758" spans="1:20" ht="19.5" x14ac:dyDescent="0.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9">
        <f t="shared" si="55"/>
        <v>772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 s="11">
        <f t="shared" si="56"/>
        <v>42024.25</v>
      </c>
      <c r="M758">
        <v>1422252000</v>
      </c>
      <c r="N758" s="11">
        <f t="shared" si="57"/>
        <v>42030.25</v>
      </c>
      <c r="O758" t="b">
        <v>0</v>
      </c>
      <c r="P758" t="b">
        <v>0</v>
      </c>
      <c r="Q758" t="s">
        <v>33</v>
      </c>
      <c r="R758" s="5">
        <f>E758/H758</f>
        <v>67.817567567567565</v>
      </c>
      <c r="S758" t="str">
        <f t="shared" si="59"/>
        <v>theater</v>
      </c>
      <c r="T758" t="str">
        <f t="shared" si="58"/>
        <v>plays</v>
      </c>
    </row>
    <row r="759" spans="1:20" ht="19.5" x14ac:dyDescent="0.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9">
        <f t="shared" si="55"/>
        <v>407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 s="11">
        <f t="shared" si="56"/>
        <v>40675.208333333336</v>
      </c>
      <c r="M759">
        <v>1305522000</v>
      </c>
      <c r="N759" s="11">
        <f t="shared" si="57"/>
        <v>40679.208333333336</v>
      </c>
      <c r="O759" t="b">
        <v>0</v>
      </c>
      <c r="P759" t="b">
        <v>0</v>
      </c>
      <c r="Q759" t="s">
        <v>53</v>
      </c>
      <c r="R759" s="5">
        <f>E759/H759</f>
        <v>49.964912280701753</v>
      </c>
      <c r="S759" t="str">
        <f t="shared" si="59"/>
        <v>film &amp; video</v>
      </c>
      <c r="T759" t="str">
        <f t="shared" si="58"/>
        <v>drama</v>
      </c>
    </row>
    <row r="760" spans="1:20" ht="19.5" x14ac:dyDescent="0.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9">
        <f t="shared" si="55"/>
        <v>564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 s="11">
        <f t="shared" si="56"/>
        <v>41936.208333333336</v>
      </c>
      <c r="M760">
        <v>1414904400</v>
      </c>
      <c r="N760" s="11">
        <f t="shared" si="57"/>
        <v>41945.208333333336</v>
      </c>
      <c r="O760" t="b">
        <v>0</v>
      </c>
      <c r="P760" t="b">
        <v>0</v>
      </c>
      <c r="Q760" t="s">
        <v>23</v>
      </c>
      <c r="R760" s="5">
        <f>E760/H760</f>
        <v>110.01646903820817</v>
      </c>
      <c r="S760" t="str">
        <f t="shared" si="59"/>
        <v>music</v>
      </c>
      <c r="T760" t="str">
        <f t="shared" si="58"/>
        <v>rock</v>
      </c>
    </row>
    <row r="761" spans="1:20" ht="19.5" x14ac:dyDescent="0.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9">
        <f t="shared" si="55"/>
        <v>68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 s="11">
        <f t="shared" si="56"/>
        <v>43136.25</v>
      </c>
      <c r="M761">
        <v>1520402400</v>
      </c>
      <c r="N761" s="11">
        <f t="shared" si="57"/>
        <v>43166.25</v>
      </c>
      <c r="O761" t="b">
        <v>0</v>
      </c>
      <c r="P761" t="b">
        <v>0</v>
      </c>
      <c r="Q761" t="s">
        <v>50</v>
      </c>
      <c r="R761" s="5">
        <f>E761/H761</f>
        <v>89.964678178963894</v>
      </c>
      <c r="S761" t="str">
        <f t="shared" si="59"/>
        <v>music</v>
      </c>
      <c r="T761" t="str">
        <f t="shared" si="58"/>
        <v>electric music</v>
      </c>
    </row>
    <row r="762" spans="1:20" ht="19.5" x14ac:dyDescent="0.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9">
        <f t="shared" si="55"/>
        <v>34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 s="11">
        <f t="shared" si="56"/>
        <v>43678.208333333328</v>
      </c>
      <c r="M762">
        <v>1567141200</v>
      </c>
      <c r="N762" s="11">
        <f t="shared" si="57"/>
        <v>43707.208333333328</v>
      </c>
      <c r="O762" t="b">
        <v>0</v>
      </c>
      <c r="P762" t="b">
        <v>1</v>
      </c>
      <c r="Q762" t="s">
        <v>89</v>
      </c>
      <c r="R762" s="5">
        <f>E762/H762</f>
        <v>79.009523809523813</v>
      </c>
      <c r="S762" t="str">
        <f t="shared" si="59"/>
        <v>games</v>
      </c>
      <c r="T762" t="str">
        <f t="shared" si="58"/>
        <v>video games</v>
      </c>
    </row>
    <row r="763" spans="1:20" ht="19.5" x14ac:dyDescent="0.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9">
        <f t="shared" si="55"/>
        <v>655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 s="11">
        <f t="shared" si="56"/>
        <v>42938.208333333328</v>
      </c>
      <c r="M763">
        <v>1501131600</v>
      </c>
      <c r="N763" s="11">
        <f t="shared" si="57"/>
        <v>42943.208333333328</v>
      </c>
      <c r="O763" t="b">
        <v>0</v>
      </c>
      <c r="P763" t="b">
        <v>0</v>
      </c>
      <c r="Q763" t="s">
        <v>23</v>
      </c>
      <c r="R763" s="5">
        <f>E763/H763</f>
        <v>86.867469879518069</v>
      </c>
      <c r="S763" t="str">
        <f t="shared" si="59"/>
        <v>music</v>
      </c>
      <c r="T763" t="str">
        <f t="shared" si="58"/>
        <v>rock</v>
      </c>
    </row>
    <row r="764" spans="1:20" ht="19.5" x14ac:dyDescent="0.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9">
        <f t="shared" si="55"/>
        <v>177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 s="11">
        <f t="shared" si="56"/>
        <v>41241.25</v>
      </c>
      <c r="M764">
        <v>1355032800</v>
      </c>
      <c r="N764" s="11">
        <f t="shared" si="57"/>
        <v>41252.25</v>
      </c>
      <c r="O764" t="b">
        <v>0</v>
      </c>
      <c r="P764" t="b">
        <v>0</v>
      </c>
      <c r="Q764" t="s">
        <v>159</v>
      </c>
      <c r="R764" s="5">
        <f>E764/H764</f>
        <v>62.04</v>
      </c>
      <c r="S764" t="str">
        <f t="shared" si="59"/>
        <v>music</v>
      </c>
      <c r="T764" t="str">
        <f t="shared" si="58"/>
        <v>jazz</v>
      </c>
    </row>
    <row r="765" spans="1:20" ht="19.5" x14ac:dyDescent="0.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9">
        <f t="shared" si="55"/>
        <v>113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 s="11">
        <f t="shared" si="56"/>
        <v>41037.208333333336</v>
      </c>
      <c r="M765">
        <v>1339477200</v>
      </c>
      <c r="N765" s="11">
        <f t="shared" si="57"/>
        <v>41072.208333333336</v>
      </c>
      <c r="O765" t="b">
        <v>0</v>
      </c>
      <c r="P765" t="b">
        <v>1</v>
      </c>
      <c r="Q765" t="s">
        <v>33</v>
      </c>
      <c r="R765" s="5">
        <f>E765/H765</f>
        <v>26.970212765957445</v>
      </c>
      <c r="S765" t="str">
        <f t="shared" si="59"/>
        <v>theater</v>
      </c>
      <c r="T765" t="str">
        <f t="shared" si="58"/>
        <v>plays</v>
      </c>
    </row>
    <row r="766" spans="1:20" ht="19.5" x14ac:dyDescent="0.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9">
        <f t="shared" si="55"/>
        <v>728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 s="11">
        <f t="shared" si="56"/>
        <v>40676.208333333336</v>
      </c>
      <c r="M766">
        <v>1305954000</v>
      </c>
      <c r="N766" s="11">
        <f t="shared" si="57"/>
        <v>40684.208333333336</v>
      </c>
      <c r="O766" t="b">
        <v>0</v>
      </c>
      <c r="P766" t="b">
        <v>0</v>
      </c>
      <c r="Q766" t="s">
        <v>23</v>
      </c>
      <c r="R766" s="5">
        <f>E766/H766</f>
        <v>54.121621621621621</v>
      </c>
      <c r="S766" t="str">
        <f t="shared" si="59"/>
        <v>music</v>
      </c>
      <c r="T766" t="str">
        <f t="shared" si="58"/>
        <v>rock</v>
      </c>
    </row>
    <row r="767" spans="1:20" ht="19.5" x14ac:dyDescent="0.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9">
        <f t="shared" si="55"/>
        <v>208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 s="11">
        <f t="shared" si="56"/>
        <v>42840.208333333328</v>
      </c>
      <c r="M767">
        <v>1494392400</v>
      </c>
      <c r="N767" s="11">
        <f t="shared" si="57"/>
        <v>42865.208333333328</v>
      </c>
      <c r="O767" t="b">
        <v>1</v>
      </c>
      <c r="P767" t="b">
        <v>1</v>
      </c>
      <c r="Q767" t="s">
        <v>60</v>
      </c>
      <c r="R767" s="5">
        <f>E767/H767</f>
        <v>41.035353535353536</v>
      </c>
      <c r="S767" t="str">
        <f t="shared" si="59"/>
        <v>music</v>
      </c>
      <c r="T767" t="str">
        <f t="shared" si="58"/>
        <v>indie rock</v>
      </c>
    </row>
    <row r="768" spans="1:20" ht="19.5" x14ac:dyDescent="0.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9">
        <f t="shared" si="55"/>
        <v>31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 s="11">
        <f t="shared" si="56"/>
        <v>43362.208333333328</v>
      </c>
      <c r="M768">
        <v>1537419600</v>
      </c>
      <c r="N768" s="11">
        <f t="shared" si="57"/>
        <v>43363.208333333328</v>
      </c>
      <c r="O768" t="b">
        <v>0</v>
      </c>
      <c r="P768" t="b">
        <v>0</v>
      </c>
      <c r="Q768" t="s">
        <v>474</v>
      </c>
      <c r="R768" s="5">
        <f>E768/H768</f>
        <v>55.052419354838712</v>
      </c>
      <c r="S768" t="str">
        <f t="shared" si="59"/>
        <v>film &amp; video</v>
      </c>
      <c r="T768" t="str">
        <f t="shared" si="58"/>
        <v>science fiction</v>
      </c>
    </row>
    <row r="769" spans="1:20" ht="19.5" x14ac:dyDescent="0.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9">
        <f t="shared" si="55"/>
        <v>57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 s="11">
        <f t="shared" si="56"/>
        <v>42283.208333333328</v>
      </c>
      <c r="M769">
        <v>1447999200</v>
      </c>
      <c r="N769" s="11">
        <f t="shared" si="57"/>
        <v>42328.25</v>
      </c>
      <c r="O769" t="b">
        <v>0</v>
      </c>
      <c r="P769" t="b">
        <v>0</v>
      </c>
      <c r="Q769" t="s">
        <v>206</v>
      </c>
      <c r="R769" s="5">
        <f>E769/H769</f>
        <v>107.93762183235867</v>
      </c>
      <c r="S769" t="str">
        <f t="shared" si="59"/>
        <v>publishing</v>
      </c>
      <c r="T769" t="str">
        <f t="shared" si="58"/>
        <v>translations</v>
      </c>
    </row>
    <row r="770" spans="1:20" ht="19.5" x14ac:dyDescent="0.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9">
        <f t="shared" si="55"/>
        <v>231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 s="11">
        <f t="shared" si="56"/>
        <v>41619.25</v>
      </c>
      <c r="M770">
        <v>1388037600</v>
      </c>
      <c r="N770" s="11">
        <f t="shared" si="57"/>
        <v>41634.25</v>
      </c>
      <c r="O770" t="b">
        <v>0</v>
      </c>
      <c r="P770" t="b">
        <v>0</v>
      </c>
      <c r="Q770" t="s">
        <v>33</v>
      </c>
      <c r="R770" s="5">
        <f>E770/H770</f>
        <v>73.92</v>
      </c>
      <c r="S770" t="str">
        <f t="shared" si="59"/>
        <v>theater</v>
      </c>
      <c r="T770" t="str">
        <f t="shared" si="58"/>
        <v>plays</v>
      </c>
    </row>
    <row r="771" spans="1:20" ht="19.5" x14ac:dyDescent="0.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9">
        <f t="shared" ref="F771:F834" si="60">ROUND((E771/D771)*100,0)</f>
        <v>87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 s="11">
        <f t="shared" ref="L771:L834" si="61">(((K771/60)/60)/24)+DATE(1970,1,1)</f>
        <v>41501.208333333336</v>
      </c>
      <c r="M771">
        <v>1378789200</v>
      </c>
      <c r="N771" s="11">
        <f t="shared" ref="N771:N834" si="62">(((M771/60)/60)/24)+DATE(1970,1,1)</f>
        <v>41527.208333333336</v>
      </c>
      <c r="O771" t="b">
        <v>0</v>
      </c>
      <c r="P771" t="b">
        <v>0</v>
      </c>
      <c r="Q771" t="s">
        <v>89</v>
      </c>
      <c r="R771" s="5">
        <f>E771/H771</f>
        <v>31.995894428152493</v>
      </c>
      <c r="S771" t="str">
        <f t="shared" si="59"/>
        <v>games</v>
      </c>
      <c r="T771" t="str">
        <f t="shared" ref="T771:T834" si="63">_xlfn.TEXTAFTER(Q771,"/")</f>
        <v>video games</v>
      </c>
    </row>
    <row r="772" spans="1:20" ht="19.5" x14ac:dyDescent="0.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9">
        <f t="shared" si="60"/>
        <v>271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 s="11">
        <f t="shared" si="61"/>
        <v>41743.208333333336</v>
      </c>
      <c r="M772">
        <v>1398056400</v>
      </c>
      <c r="N772" s="11">
        <f t="shared" si="62"/>
        <v>41750.208333333336</v>
      </c>
      <c r="O772" t="b">
        <v>0</v>
      </c>
      <c r="P772" t="b">
        <v>1</v>
      </c>
      <c r="Q772" t="s">
        <v>33</v>
      </c>
      <c r="R772" s="5">
        <f>E772/H772</f>
        <v>53.898148148148145</v>
      </c>
      <c r="S772" t="str">
        <f t="shared" ref="S772:S835" si="64">_xlfn.TEXTBEFORE(Q772,"/")</f>
        <v>theater</v>
      </c>
      <c r="T772" t="str">
        <f t="shared" si="63"/>
        <v>plays</v>
      </c>
    </row>
    <row r="773" spans="1:20" ht="19.5" x14ac:dyDescent="0.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9">
        <f t="shared" si="60"/>
        <v>49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 s="11">
        <f t="shared" si="61"/>
        <v>43491.25</v>
      </c>
      <c r="M773">
        <v>1550815200</v>
      </c>
      <c r="N773" s="11">
        <f t="shared" si="62"/>
        <v>43518.25</v>
      </c>
      <c r="O773" t="b">
        <v>0</v>
      </c>
      <c r="P773" t="b">
        <v>0</v>
      </c>
      <c r="Q773" t="s">
        <v>33</v>
      </c>
      <c r="R773" s="5">
        <f>E773/H773</f>
        <v>106.5</v>
      </c>
      <c r="S773" t="str">
        <f t="shared" si="64"/>
        <v>theater</v>
      </c>
      <c r="T773" t="str">
        <f t="shared" si="63"/>
        <v>plays</v>
      </c>
    </row>
    <row r="774" spans="1:20" ht="19.5" x14ac:dyDescent="0.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9">
        <f t="shared" si="60"/>
        <v>113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 s="11">
        <f t="shared" si="61"/>
        <v>43505.25</v>
      </c>
      <c r="M774">
        <v>1550037600</v>
      </c>
      <c r="N774" s="11">
        <f t="shared" si="62"/>
        <v>43509.25</v>
      </c>
      <c r="O774" t="b">
        <v>0</v>
      </c>
      <c r="P774" t="b">
        <v>0</v>
      </c>
      <c r="Q774" t="s">
        <v>60</v>
      </c>
      <c r="R774" s="5">
        <f>E774/H774</f>
        <v>32.999805409612762</v>
      </c>
      <c r="S774" t="str">
        <f t="shared" si="64"/>
        <v>music</v>
      </c>
      <c r="T774" t="str">
        <f t="shared" si="63"/>
        <v>indie rock</v>
      </c>
    </row>
    <row r="775" spans="1:20" ht="19.5" x14ac:dyDescent="0.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9">
        <f t="shared" si="60"/>
        <v>191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 s="11">
        <f t="shared" si="61"/>
        <v>42838.208333333328</v>
      </c>
      <c r="M775">
        <v>1492923600</v>
      </c>
      <c r="N775" s="11">
        <f t="shared" si="62"/>
        <v>42848.208333333328</v>
      </c>
      <c r="O775" t="b">
        <v>0</v>
      </c>
      <c r="P775" t="b">
        <v>0</v>
      </c>
      <c r="Q775" t="s">
        <v>33</v>
      </c>
      <c r="R775" s="5">
        <f>E775/H775</f>
        <v>43.00254993625159</v>
      </c>
      <c r="S775" t="str">
        <f t="shared" si="64"/>
        <v>theater</v>
      </c>
      <c r="T775" t="str">
        <f t="shared" si="63"/>
        <v>plays</v>
      </c>
    </row>
    <row r="776" spans="1:20" ht="19.5" x14ac:dyDescent="0.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9">
        <f t="shared" si="60"/>
        <v>136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 s="11">
        <f t="shared" si="61"/>
        <v>42513.208333333328</v>
      </c>
      <c r="M776">
        <v>1467522000</v>
      </c>
      <c r="N776" s="11">
        <f t="shared" si="62"/>
        <v>42554.208333333328</v>
      </c>
      <c r="O776" t="b">
        <v>0</v>
      </c>
      <c r="P776" t="b">
        <v>0</v>
      </c>
      <c r="Q776" t="s">
        <v>28</v>
      </c>
      <c r="R776" s="5">
        <f>E776/H776</f>
        <v>86.858974358974365</v>
      </c>
      <c r="S776" t="str">
        <f t="shared" si="64"/>
        <v>technology</v>
      </c>
      <c r="T776" t="str">
        <f t="shared" si="63"/>
        <v>web</v>
      </c>
    </row>
    <row r="777" spans="1:20" ht="19.5" x14ac:dyDescent="0.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9">
        <f t="shared" si="60"/>
        <v>10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 s="11">
        <f t="shared" si="61"/>
        <v>41949.25</v>
      </c>
      <c r="M777">
        <v>1416117600</v>
      </c>
      <c r="N777" s="11">
        <f t="shared" si="62"/>
        <v>41959.25</v>
      </c>
      <c r="O777" t="b">
        <v>0</v>
      </c>
      <c r="P777" t="b">
        <v>0</v>
      </c>
      <c r="Q777" t="s">
        <v>23</v>
      </c>
      <c r="R777" s="5">
        <f>E777/H777</f>
        <v>96.8</v>
      </c>
      <c r="S777" t="str">
        <f t="shared" si="64"/>
        <v>music</v>
      </c>
      <c r="T777" t="str">
        <f t="shared" si="63"/>
        <v>rock</v>
      </c>
    </row>
    <row r="778" spans="1:20" ht="19.5" x14ac:dyDescent="0.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9">
        <f t="shared" si="60"/>
        <v>66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 s="11">
        <f t="shared" si="61"/>
        <v>43650.208333333328</v>
      </c>
      <c r="M778">
        <v>1563771600</v>
      </c>
      <c r="N778" s="11">
        <f t="shared" si="62"/>
        <v>43668.208333333328</v>
      </c>
      <c r="O778" t="b">
        <v>0</v>
      </c>
      <c r="P778" t="b">
        <v>0</v>
      </c>
      <c r="Q778" t="s">
        <v>33</v>
      </c>
      <c r="R778" s="5">
        <f>E778/H778</f>
        <v>32.995456610631528</v>
      </c>
      <c r="S778" t="str">
        <f t="shared" si="64"/>
        <v>theater</v>
      </c>
      <c r="T778" t="str">
        <f t="shared" si="63"/>
        <v>plays</v>
      </c>
    </row>
    <row r="779" spans="1:20" ht="19.5" x14ac:dyDescent="0.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9">
        <f t="shared" si="60"/>
        <v>49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 s="11">
        <f t="shared" si="61"/>
        <v>40809.208333333336</v>
      </c>
      <c r="M779">
        <v>1319259600</v>
      </c>
      <c r="N779" s="11">
        <f t="shared" si="62"/>
        <v>40838.208333333336</v>
      </c>
      <c r="O779" t="b">
        <v>0</v>
      </c>
      <c r="P779" t="b">
        <v>0</v>
      </c>
      <c r="Q779" t="s">
        <v>33</v>
      </c>
      <c r="R779" s="5">
        <f>E779/H779</f>
        <v>68.028106508875737</v>
      </c>
      <c r="S779" t="str">
        <f t="shared" si="64"/>
        <v>theater</v>
      </c>
      <c r="T779" t="str">
        <f t="shared" si="63"/>
        <v>plays</v>
      </c>
    </row>
    <row r="780" spans="1:20" ht="19.5" x14ac:dyDescent="0.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9">
        <f t="shared" si="60"/>
        <v>788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 s="11">
        <f t="shared" si="61"/>
        <v>40768.208333333336</v>
      </c>
      <c r="M780">
        <v>1313643600</v>
      </c>
      <c r="N780" s="11">
        <f t="shared" si="62"/>
        <v>40773.208333333336</v>
      </c>
      <c r="O780" t="b">
        <v>0</v>
      </c>
      <c r="P780" t="b">
        <v>0</v>
      </c>
      <c r="Q780" t="s">
        <v>71</v>
      </c>
      <c r="R780" s="5">
        <f>E780/H780</f>
        <v>58.867816091954026</v>
      </c>
      <c r="S780" t="str">
        <f t="shared" si="64"/>
        <v>film &amp; video</v>
      </c>
      <c r="T780" t="str">
        <f t="shared" si="63"/>
        <v>animation</v>
      </c>
    </row>
    <row r="781" spans="1:20" ht="19.5" x14ac:dyDescent="0.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9">
        <f t="shared" si="60"/>
        <v>80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 s="11">
        <f t="shared" si="61"/>
        <v>42230.208333333328</v>
      </c>
      <c r="M781">
        <v>1440306000</v>
      </c>
      <c r="N781" s="11">
        <f t="shared" si="62"/>
        <v>42239.208333333328</v>
      </c>
      <c r="O781" t="b">
        <v>0</v>
      </c>
      <c r="P781" t="b">
        <v>1</v>
      </c>
      <c r="Q781" t="s">
        <v>33</v>
      </c>
      <c r="R781" s="5">
        <f>E781/H781</f>
        <v>105.04572803850782</v>
      </c>
      <c r="S781" t="str">
        <f t="shared" si="64"/>
        <v>theater</v>
      </c>
      <c r="T781" t="str">
        <f t="shared" si="63"/>
        <v>plays</v>
      </c>
    </row>
    <row r="782" spans="1:20" ht="19.5" x14ac:dyDescent="0.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9">
        <f t="shared" si="60"/>
        <v>106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 s="11">
        <f t="shared" si="61"/>
        <v>42573.208333333328</v>
      </c>
      <c r="M782">
        <v>1470805200</v>
      </c>
      <c r="N782" s="11">
        <f t="shared" si="62"/>
        <v>42592.208333333328</v>
      </c>
      <c r="O782" t="b">
        <v>0</v>
      </c>
      <c r="P782" t="b">
        <v>1</v>
      </c>
      <c r="Q782" t="s">
        <v>53</v>
      </c>
      <c r="R782" s="5">
        <f>E782/H782</f>
        <v>33.054878048780488</v>
      </c>
      <c r="S782" t="str">
        <f t="shared" si="64"/>
        <v>film &amp; video</v>
      </c>
      <c r="T782" t="str">
        <f t="shared" si="63"/>
        <v>drama</v>
      </c>
    </row>
    <row r="783" spans="1:20" ht="19.5" x14ac:dyDescent="0.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9">
        <f t="shared" si="60"/>
        <v>51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 s="11">
        <f t="shared" si="61"/>
        <v>40482.208333333336</v>
      </c>
      <c r="M783">
        <v>1292911200</v>
      </c>
      <c r="N783" s="11">
        <f t="shared" si="62"/>
        <v>40533.25</v>
      </c>
      <c r="O783" t="b">
        <v>0</v>
      </c>
      <c r="P783" t="b">
        <v>0</v>
      </c>
      <c r="Q783" t="s">
        <v>33</v>
      </c>
      <c r="R783" s="5">
        <f>E783/H783</f>
        <v>78.821428571428569</v>
      </c>
      <c r="S783" t="str">
        <f t="shared" si="64"/>
        <v>theater</v>
      </c>
      <c r="T783" t="str">
        <f t="shared" si="63"/>
        <v>plays</v>
      </c>
    </row>
    <row r="784" spans="1:20" ht="19.5" x14ac:dyDescent="0.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9">
        <f t="shared" si="60"/>
        <v>215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 s="11">
        <f t="shared" si="61"/>
        <v>40603.25</v>
      </c>
      <c r="M784">
        <v>1301374800</v>
      </c>
      <c r="N784" s="11">
        <f t="shared" si="62"/>
        <v>40631.208333333336</v>
      </c>
      <c r="O784" t="b">
        <v>0</v>
      </c>
      <c r="P784" t="b">
        <v>1</v>
      </c>
      <c r="Q784" t="s">
        <v>71</v>
      </c>
      <c r="R784" s="5">
        <f>E784/H784</f>
        <v>68.204968944099377</v>
      </c>
      <c r="S784" t="str">
        <f t="shared" si="64"/>
        <v>film &amp; video</v>
      </c>
      <c r="T784" t="str">
        <f t="shared" si="63"/>
        <v>animation</v>
      </c>
    </row>
    <row r="785" spans="1:20" ht="19.5" x14ac:dyDescent="0.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9">
        <f t="shared" si="60"/>
        <v>141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 s="11">
        <f t="shared" si="61"/>
        <v>41625.25</v>
      </c>
      <c r="M785">
        <v>1387864800</v>
      </c>
      <c r="N785" s="11">
        <f t="shared" si="62"/>
        <v>41632.25</v>
      </c>
      <c r="O785" t="b">
        <v>0</v>
      </c>
      <c r="P785" t="b">
        <v>0</v>
      </c>
      <c r="Q785" t="s">
        <v>23</v>
      </c>
      <c r="R785" s="5">
        <f>E785/H785</f>
        <v>75.731884057971016</v>
      </c>
      <c r="S785" t="str">
        <f t="shared" si="64"/>
        <v>music</v>
      </c>
      <c r="T785" t="str">
        <f t="shared" si="63"/>
        <v>rock</v>
      </c>
    </row>
    <row r="786" spans="1:20" ht="19.5" x14ac:dyDescent="0.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9">
        <f t="shared" si="60"/>
        <v>115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 s="11">
        <f t="shared" si="61"/>
        <v>42435.25</v>
      </c>
      <c r="M786">
        <v>1458190800</v>
      </c>
      <c r="N786" s="11">
        <f t="shared" si="62"/>
        <v>42446.208333333328</v>
      </c>
      <c r="O786" t="b">
        <v>0</v>
      </c>
      <c r="P786" t="b">
        <v>0</v>
      </c>
      <c r="Q786" t="s">
        <v>28</v>
      </c>
      <c r="R786" s="5">
        <f>E786/H786</f>
        <v>30.996070133010882</v>
      </c>
      <c r="S786" t="str">
        <f t="shared" si="64"/>
        <v>technology</v>
      </c>
      <c r="T786" t="str">
        <f t="shared" si="63"/>
        <v>web</v>
      </c>
    </row>
    <row r="787" spans="1:20" ht="19.5" x14ac:dyDescent="0.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9">
        <f t="shared" si="60"/>
        <v>193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 s="11">
        <f t="shared" si="61"/>
        <v>43582.208333333328</v>
      </c>
      <c r="M787">
        <v>1559278800</v>
      </c>
      <c r="N787" s="11">
        <f t="shared" si="62"/>
        <v>43616.208333333328</v>
      </c>
      <c r="O787" t="b">
        <v>0</v>
      </c>
      <c r="P787" t="b">
        <v>1</v>
      </c>
      <c r="Q787" t="s">
        <v>71</v>
      </c>
      <c r="R787" s="5">
        <f>E787/H787</f>
        <v>101.88188976377953</v>
      </c>
      <c r="S787" t="str">
        <f t="shared" si="64"/>
        <v>film &amp; video</v>
      </c>
      <c r="T787" t="str">
        <f t="shared" si="63"/>
        <v>animation</v>
      </c>
    </row>
    <row r="788" spans="1:20" ht="19.5" x14ac:dyDescent="0.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9">
        <f t="shared" si="60"/>
        <v>730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 s="11">
        <f t="shared" si="61"/>
        <v>43186.208333333328</v>
      </c>
      <c r="M788">
        <v>1522731600</v>
      </c>
      <c r="N788" s="11">
        <f t="shared" si="62"/>
        <v>43193.208333333328</v>
      </c>
      <c r="O788" t="b">
        <v>0</v>
      </c>
      <c r="P788" t="b">
        <v>1</v>
      </c>
      <c r="Q788" t="s">
        <v>159</v>
      </c>
      <c r="R788" s="5">
        <f>E788/H788</f>
        <v>52.879227053140099</v>
      </c>
      <c r="S788" t="str">
        <f t="shared" si="64"/>
        <v>music</v>
      </c>
      <c r="T788" t="str">
        <f t="shared" si="63"/>
        <v>jazz</v>
      </c>
    </row>
    <row r="789" spans="1:20" ht="19.5" x14ac:dyDescent="0.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9">
        <f t="shared" si="60"/>
        <v>100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 s="11">
        <f t="shared" si="61"/>
        <v>40684.208333333336</v>
      </c>
      <c r="M789">
        <v>1306731600</v>
      </c>
      <c r="N789" s="11">
        <f t="shared" si="62"/>
        <v>40693.208333333336</v>
      </c>
      <c r="O789" t="b">
        <v>0</v>
      </c>
      <c r="P789" t="b">
        <v>0</v>
      </c>
      <c r="Q789" t="s">
        <v>23</v>
      </c>
      <c r="R789" s="5">
        <f>E789/H789</f>
        <v>71.005820721769496</v>
      </c>
      <c r="S789" t="str">
        <f t="shared" si="64"/>
        <v>music</v>
      </c>
      <c r="T789" t="str">
        <f t="shared" si="63"/>
        <v>rock</v>
      </c>
    </row>
    <row r="790" spans="1:20" ht="19.5" x14ac:dyDescent="0.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9">
        <f t="shared" si="60"/>
        <v>88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 s="11">
        <f t="shared" si="61"/>
        <v>41202.208333333336</v>
      </c>
      <c r="M790">
        <v>1352527200</v>
      </c>
      <c r="N790" s="11">
        <f t="shared" si="62"/>
        <v>41223.25</v>
      </c>
      <c r="O790" t="b">
        <v>0</v>
      </c>
      <c r="P790" t="b">
        <v>0</v>
      </c>
      <c r="Q790" t="s">
        <v>71</v>
      </c>
      <c r="R790" s="5">
        <f>E790/H790</f>
        <v>102.38709677419355</v>
      </c>
      <c r="S790" t="str">
        <f t="shared" si="64"/>
        <v>film &amp; video</v>
      </c>
      <c r="T790" t="str">
        <f t="shared" si="63"/>
        <v>animation</v>
      </c>
    </row>
    <row r="791" spans="1:20" ht="19.5" x14ac:dyDescent="0.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9">
        <f t="shared" si="60"/>
        <v>37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 s="11">
        <f t="shared" si="61"/>
        <v>41786.208333333336</v>
      </c>
      <c r="M791">
        <v>1404363600</v>
      </c>
      <c r="N791" s="11">
        <f t="shared" si="62"/>
        <v>41823.208333333336</v>
      </c>
      <c r="O791" t="b">
        <v>0</v>
      </c>
      <c r="P791" t="b">
        <v>0</v>
      </c>
      <c r="Q791" t="s">
        <v>33</v>
      </c>
      <c r="R791" s="5">
        <f>E791/H791</f>
        <v>74.466666666666669</v>
      </c>
      <c r="S791" t="str">
        <f t="shared" si="64"/>
        <v>theater</v>
      </c>
      <c r="T791" t="str">
        <f t="shared" si="63"/>
        <v>plays</v>
      </c>
    </row>
    <row r="792" spans="1:20" ht="19.5" x14ac:dyDescent="0.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9">
        <f t="shared" si="60"/>
        <v>31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 s="11">
        <f t="shared" si="61"/>
        <v>40223.25</v>
      </c>
      <c r="M792">
        <v>1266645600</v>
      </c>
      <c r="N792" s="11">
        <f t="shared" si="62"/>
        <v>40229.25</v>
      </c>
      <c r="O792" t="b">
        <v>0</v>
      </c>
      <c r="P792" t="b">
        <v>0</v>
      </c>
      <c r="Q792" t="s">
        <v>33</v>
      </c>
      <c r="R792" s="5">
        <f>E792/H792</f>
        <v>51.009883198562441</v>
      </c>
      <c r="S792" t="str">
        <f t="shared" si="64"/>
        <v>theater</v>
      </c>
      <c r="T792" t="str">
        <f t="shared" si="63"/>
        <v>plays</v>
      </c>
    </row>
    <row r="793" spans="1:20" ht="19.5" x14ac:dyDescent="0.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9">
        <f t="shared" si="60"/>
        <v>26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 s="11">
        <f t="shared" si="61"/>
        <v>42715.25</v>
      </c>
      <c r="M793">
        <v>1482818400</v>
      </c>
      <c r="N793" s="11">
        <f t="shared" si="62"/>
        <v>42731.25</v>
      </c>
      <c r="O793" t="b">
        <v>0</v>
      </c>
      <c r="P793" t="b">
        <v>0</v>
      </c>
      <c r="Q793" t="s">
        <v>17</v>
      </c>
      <c r="R793" s="5">
        <f>E793/H793</f>
        <v>90</v>
      </c>
      <c r="S793" t="str">
        <f t="shared" si="64"/>
        <v>food</v>
      </c>
      <c r="T793" t="str">
        <f t="shared" si="63"/>
        <v>food trucks</v>
      </c>
    </row>
    <row r="794" spans="1:20" ht="19.5" x14ac:dyDescent="0.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9">
        <f t="shared" si="60"/>
        <v>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 s="11">
        <f t="shared" si="61"/>
        <v>41451.208333333336</v>
      </c>
      <c r="M794">
        <v>1374642000</v>
      </c>
      <c r="N794" s="11">
        <f t="shared" si="62"/>
        <v>41479.208333333336</v>
      </c>
      <c r="O794" t="b">
        <v>0</v>
      </c>
      <c r="P794" t="b">
        <v>1</v>
      </c>
      <c r="Q794" t="s">
        <v>33</v>
      </c>
      <c r="R794" s="5">
        <f>E794/H794</f>
        <v>97.142857142857139</v>
      </c>
      <c r="S794" t="str">
        <f t="shared" si="64"/>
        <v>theater</v>
      </c>
      <c r="T794" t="str">
        <f t="shared" si="63"/>
        <v>plays</v>
      </c>
    </row>
    <row r="795" spans="1:20" ht="19.5" x14ac:dyDescent="0.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9">
        <f t="shared" si="60"/>
        <v>1186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 s="11">
        <f t="shared" si="61"/>
        <v>41450.208333333336</v>
      </c>
      <c r="M795">
        <v>1372482000</v>
      </c>
      <c r="N795" s="11">
        <f t="shared" si="62"/>
        <v>41454.208333333336</v>
      </c>
      <c r="O795" t="b">
        <v>0</v>
      </c>
      <c r="P795" t="b">
        <v>0</v>
      </c>
      <c r="Q795" t="s">
        <v>68</v>
      </c>
      <c r="R795" s="5">
        <f>E795/H795</f>
        <v>72.071823204419886</v>
      </c>
      <c r="S795" t="str">
        <f t="shared" si="64"/>
        <v>publishing</v>
      </c>
      <c r="T795" t="str">
        <f t="shared" si="63"/>
        <v>nonfiction</v>
      </c>
    </row>
    <row r="796" spans="1:20" ht="19.5" x14ac:dyDescent="0.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9">
        <f t="shared" si="60"/>
        <v>125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 s="11">
        <f t="shared" si="61"/>
        <v>43091.25</v>
      </c>
      <c r="M796">
        <v>1514959200</v>
      </c>
      <c r="N796" s="11">
        <f t="shared" si="62"/>
        <v>43103.25</v>
      </c>
      <c r="O796" t="b">
        <v>0</v>
      </c>
      <c r="P796" t="b">
        <v>0</v>
      </c>
      <c r="Q796" t="s">
        <v>23</v>
      </c>
      <c r="R796" s="5">
        <f>E796/H796</f>
        <v>75.236363636363635</v>
      </c>
      <c r="S796" t="str">
        <f t="shared" si="64"/>
        <v>music</v>
      </c>
      <c r="T796" t="str">
        <f t="shared" si="63"/>
        <v>rock</v>
      </c>
    </row>
    <row r="797" spans="1:20" ht="19.5" x14ac:dyDescent="0.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9">
        <f t="shared" si="60"/>
        <v>14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 s="11">
        <f t="shared" si="61"/>
        <v>42675.208333333328</v>
      </c>
      <c r="M797">
        <v>1478235600</v>
      </c>
      <c r="N797" s="11">
        <f t="shared" si="62"/>
        <v>42678.208333333328</v>
      </c>
      <c r="O797" t="b">
        <v>0</v>
      </c>
      <c r="P797" t="b">
        <v>0</v>
      </c>
      <c r="Q797" t="s">
        <v>53</v>
      </c>
      <c r="R797" s="5">
        <f>E797/H797</f>
        <v>32.967741935483872</v>
      </c>
      <c r="S797" t="str">
        <f t="shared" si="64"/>
        <v>film &amp; video</v>
      </c>
      <c r="T797" t="str">
        <f t="shared" si="63"/>
        <v>drama</v>
      </c>
    </row>
    <row r="798" spans="1:20" ht="19.5" x14ac:dyDescent="0.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9">
        <f t="shared" si="60"/>
        <v>55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 s="11">
        <f t="shared" si="61"/>
        <v>41859.208333333336</v>
      </c>
      <c r="M798">
        <v>1408078800</v>
      </c>
      <c r="N798" s="11">
        <f t="shared" si="62"/>
        <v>41866.208333333336</v>
      </c>
      <c r="O798" t="b">
        <v>0</v>
      </c>
      <c r="P798" t="b">
        <v>1</v>
      </c>
      <c r="Q798" t="s">
        <v>292</v>
      </c>
      <c r="R798" s="5">
        <f>E798/H798</f>
        <v>54.807692307692307</v>
      </c>
      <c r="S798" t="str">
        <f t="shared" si="64"/>
        <v>games</v>
      </c>
      <c r="T798" t="str">
        <f t="shared" si="63"/>
        <v>mobile games</v>
      </c>
    </row>
    <row r="799" spans="1:20" ht="19.5" x14ac:dyDescent="0.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9">
        <f t="shared" si="60"/>
        <v>110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 s="11">
        <f t="shared" si="61"/>
        <v>43464.25</v>
      </c>
      <c r="M799">
        <v>1548136800</v>
      </c>
      <c r="N799" s="11">
        <f t="shared" si="62"/>
        <v>43487.25</v>
      </c>
      <c r="O799" t="b">
        <v>0</v>
      </c>
      <c r="P799" t="b">
        <v>0</v>
      </c>
      <c r="Q799" t="s">
        <v>28</v>
      </c>
      <c r="R799" s="5">
        <f>E799/H799</f>
        <v>45.037837837837834</v>
      </c>
      <c r="S799" t="str">
        <f t="shared" si="64"/>
        <v>technology</v>
      </c>
      <c r="T799" t="str">
        <f t="shared" si="63"/>
        <v>web</v>
      </c>
    </row>
    <row r="800" spans="1:20" ht="19.5" x14ac:dyDescent="0.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9">
        <f t="shared" si="60"/>
        <v>188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 s="11">
        <f t="shared" si="61"/>
        <v>41060.208333333336</v>
      </c>
      <c r="M800">
        <v>1340859600</v>
      </c>
      <c r="N800" s="11">
        <f t="shared" si="62"/>
        <v>41088.208333333336</v>
      </c>
      <c r="O800" t="b">
        <v>0</v>
      </c>
      <c r="P800" t="b">
        <v>1</v>
      </c>
      <c r="Q800" t="s">
        <v>33</v>
      </c>
      <c r="R800" s="5">
        <f>E800/H800</f>
        <v>52.958677685950413</v>
      </c>
      <c r="S800" t="str">
        <f t="shared" si="64"/>
        <v>theater</v>
      </c>
      <c r="T800" t="str">
        <f t="shared" si="63"/>
        <v>plays</v>
      </c>
    </row>
    <row r="801" spans="1:20" ht="19.5" x14ac:dyDescent="0.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9">
        <f t="shared" si="60"/>
        <v>87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 s="11">
        <f t="shared" si="61"/>
        <v>42399.25</v>
      </c>
      <c r="M801">
        <v>1454479200</v>
      </c>
      <c r="N801" s="11">
        <f t="shared" si="62"/>
        <v>42403.25</v>
      </c>
      <c r="O801" t="b">
        <v>0</v>
      </c>
      <c r="P801" t="b">
        <v>0</v>
      </c>
      <c r="Q801" t="s">
        <v>33</v>
      </c>
      <c r="R801" s="5">
        <f>E801/H801</f>
        <v>60.017959183673469</v>
      </c>
      <c r="S801" t="str">
        <f t="shared" si="64"/>
        <v>theater</v>
      </c>
      <c r="T801" t="str">
        <f t="shared" si="63"/>
        <v>plays</v>
      </c>
    </row>
    <row r="802" spans="1:20" ht="19.5" x14ac:dyDescent="0.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9">
        <f t="shared" si="60"/>
        <v>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 s="11">
        <f t="shared" si="61"/>
        <v>42167.208333333328</v>
      </c>
      <c r="M802">
        <v>1434430800</v>
      </c>
      <c r="N802" s="11">
        <f t="shared" si="62"/>
        <v>42171.208333333328</v>
      </c>
      <c r="O802" t="b">
        <v>0</v>
      </c>
      <c r="P802" t="b">
        <v>0</v>
      </c>
      <c r="Q802" t="s">
        <v>23</v>
      </c>
      <c r="R802" s="5">
        <f>E802/H802</f>
        <v>1</v>
      </c>
      <c r="S802" t="str">
        <f t="shared" si="64"/>
        <v>music</v>
      </c>
      <c r="T802" t="str">
        <f t="shared" si="63"/>
        <v>rock</v>
      </c>
    </row>
    <row r="803" spans="1:20" ht="19.5" x14ac:dyDescent="0.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9">
        <f t="shared" si="60"/>
        <v>203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 s="11">
        <f t="shared" si="61"/>
        <v>43830.25</v>
      </c>
      <c r="M803">
        <v>1579672800</v>
      </c>
      <c r="N803" s="11">
        <f t="shared" si="62"/>
        <v>43852.25</v>
      </c>
      <c r="O803" t="b">
        <v>0</v>
      </c>
      <c r="P803" t="b">
        <v>1</v>
      </c>
      <c r="Q803" t="s">
        <v>122</v>
      </c>
      <c r="R803" s="5">
        <f>E803/H803</f>
        <v>44.028301886792455</v>
      </c>
      <c r="S803" t="str">
        <f t="shared" si="64"/>
        <v>photography</v>
      </c>
      <c r="T803" t="str">
        <f t="shared" si="63"/>
        <v>photography books</v>
      </c>
    </row>
    <row r="804" spans="1:20" ht="19.5" x14ac:dyDescent="0.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9">
        <f t="shared" si="60"/>
        <v>197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 s="11">
        <f t="shared" si="61"/>
        <v>43650.208333333328</v>
      </c>
      <c r="M804">
        <v>1562389200</v>
      </c>
      <c r="N804" s="11">
        <f t="shared" si="62"/>
        <v>43652.208333333328</v>
      </c>
      <c r="O804" t="b">
        <v>0</v>
      </c>
      <c r="P804" t="b">
        <v>0</v>
      </c>
      <c r="Q804" t="s">
        <v>122</v>
      </c>
      <c r="R804" s="5">
        <f>E804/H804</f>
        <v>86.028169014084511</v>
      </c>
      <c r="S804" t="str">
        <f t="shared" si="64"/>
        <v>photography</v>
      </c>
      <c r="T804" t="str">
        <f t="shared" si="63"/>
        <v>photography books</v>
      </c>
    </row>
    <row r="805" spans="1:20" ht="19.5" x14ac:dyDescent="0.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9">
        <f t="shared" si="60"/>
        <v>107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 s="11">
        <f t="shared" si="61"/>
        <v>43492.25</v>
      </c>
      <c r="M805">
        <v>1551506400</v>
      </c>
      <c r="N805" s="11">
        <f t="shared" si="62"/>
        <v>43526.25</v>
      </c>
      <c r="O805" t="b">
        <v>0</v>
      </c>
      <c r="P805" t="b">
        <v>0</v>
      </c>
      <c r="Q805" t="s">
        <v>33</v>
      </c>
      <c r="R805" s="5">
        <f>E805/H805</f>
        <v>28.012875536480685</v>
      </c>
      <c r="S805" t="str">
        <f t="shared" si="64"/>
        <v>theater</v>
      </c>
      <c r="T805" t="str">
        <f t="shared" si="63"/>
        <v>plays</v>
      </c>
    </row>
    <row r="806" spans="1:20" ht="19.5" x14ac:dyDescent="0.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9">
        <f t="shared" si="60"/>
        <v>269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 s="11">
        <f t="shared" si="61"/>
        <v>43102.25</v>
      </c>
      <c r="M806">
        <v>1516600800</v>
      </c>
      <c r="N806" s="11">
        <f t="shared" si="62"/>
        <v>43122.25</v>
      </c>
      <c r="O806" t="b">
        <v>0</v>
      </c>
      <c r="P806" t="b">
        <v>0</v>
      </c>
      <c r="Q806" t="s">
        <v>23</v>
      </c>
      <c r="R806" s="5">
        <f>E806/H806</f>
        <v>32.050458715596328</v>
      </c>
      <c r="S806" t="str">
        <f t="shared" si="64"/>
        <v>music</v>
      </c>
      <c r="T806" t="str">
        <f t="shared" si="63"/>
        <v>rock</v>
      </c>
    </row>
    <row r="807" spans="1:20" ht="19.5" x14ac:dyDescent="0.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9">
        <f t="shared" si="60"/>
        <v>51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 s="11">
        <f t="shared" si="61"/>
        <v>41958.25</v>
      </c>
      <c r="M807">
        <v>1420437600</v>
      </c>
      <c r="N807" s="11">
        <f t="shared" si="62"/>
        <v>42009.25</v>
      </c>
      <c r="O807" t="b">
        <v>0</v>
      </c>
      <c r="P807" t="b">
        <v>0</v>
      </c>
      <c r="Q807" t="s">
        <v>42</v>
      </c>
      <c r="R807" s="5">
        <f>E807/H807</f>
        <v>73.611940298507463</v>
      </c>
      <c r="S807" t="str">
        <f t="shared" si="64"/>
        <v>film &amp; video</v>
      </c>
      <c r="T807" t="str">
        <f t="shared" si="63"/>
        <v>documentary</v>
      </c>
    </row>
    <row r="808" spans="1:20" ht="19.5" x14ac:dyDescent="0.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9">
        <f t="shared" si="60"/>
        <v>1180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 s="11">
        <f t="shared" si="61"/>
        <v>40973.25</v>
      </c>
      <c r="M808">
        <v>1332997200</v>
      </c>
      <c r="N808" s="11">
        <f t="shared" si="62"/>
        <v>40997.208333333336</v>
      </c>
      <c r="O808" t="b">
        <v>0</v>
      </c>
      <c r="P808" t="b">
        <v>1</v>
      </c>
      <c r="Q808" t="s">
        <v>53</v>
      </c>
      <c r="R808" s="5">
        <f>E808/H808</f>
        <v>108.71052631578948</v>
      </c>
      <c r="S808" t="str">
        <f t="shared" si="64"/>
        <v>film &amp; video</v>
      </c>
      <c r="T808" t="str">
        <f t="shared" si="63"/>
        <v>drama</v>
      </c>
    </row>
    <row r="809" spans="1:20" ht="19.5" x14ac:dyDescent="0.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9">
        <f t="shared" si="60"/>
        <v>264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 s="11">
        <f t="shared" si="61"/>
        <v>43753.208333333328</v>
      </c>
      <c r="M809">
        <v>1574920800</v>
      </c>
      <c r="N809" s="11">
        <f t="shared" si="62"/>
        <v>43797.25</v>
      </c>
      <c r="O809" t="b">
        <v>0</v>
      </c>
      <c r="P809" t="b">
        <v>1</v>
      </c>
      <c r="Q809" t="s">
        <v>33</v>
      </c>
      <c r="R809" s="5">
        <f>E809/H809</f>
        <v>42.97674418604651</v>
      </c>
      <c r="S809" t="str">
        <f t="shared" si="64"/>
        <v>theater</v>
      </c>
      <c r="T809" t="str">
        <f t="shared" si="63"/>
        <v>plays</v>
      </c>
    </row>
    <row r="810" spans="1:20" ht="19.5" x14ac:dyDescent="0.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9">
        <f t="shared" si="60"/>
        <v>30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 s="11">
        <f t="shared" si="61"/>
        <v>42507.208333333328</v>
      </c>
      <c r="M810">
        <v>1464930000</v>
      </c>
      <c r="N810" s="11">
        <f t="shared" si="62"/>
        <v>42524.208333333328</v>
      </c>
      <c r="O810" t="b">
        <v>0</v>
      </c>
      <c r="P810" t="b">
        <v>0</v>
      </c>
      <c r="Q810" t="s">
        <v>17</v>
      </c>
      <c r="R810" s="5">
        <f>E810/H810</f>
        <v>83.315789473684205</v>
      </c>
      <c r="S810" t="str">
        <f t="shared" si="64"/>
        <v>food</v>
      </c>
      <c r="T810" t="str">
        <f t="shared" si="63"/>
        <v>food trucks</v>
      </c>
    </row>
    <row r="811" spans="1:20" ht="19.5" x14ac:dyDescent="0.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9">
        <f t="shared" si="60"/>
        <v>63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 s="11">
        <f t="shared" si="61"/>
        <v>41135.208333333336</v>
      </c>
      <c r="M811">
        <v>1345006800</v>
      </c>
      <c r="N811" s="11">
        <f t="shared" si="62"/>
        <v>41136.208333333336</v>
      </c>
      <c r="O811" t="b">
        <v>0</v>
      </c>
      <c r="P811" t="b">
        <v>0</v>
      </c>
      <c r="Q811" t="s">
        <v>42</v>
      </c>
      <c r="R811" s="5">
        <f>E811/H811</f>
        <v>42</v>
      </c>
      <c r="S811" t="str">
        <f t="shared" si="64"/>
        <v>film &amp; video</v>
      </c>
      <c r="T811" t="str">
        <f t="shared" si="63"/>
        <v>documentary</v>
      </c>
    </row>
    <row r="812" spans="1:20" ht="19.5" x14ac:dyDescent="0.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9">
        <f t="shared" si="60"/>
        <v>193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 s="11">
        <f t="shared" si="61"/>
        <v>43067.25</v>
      </c>
      <c r="M812">
        <v>1512712800</v>
      </c>
      <c r="N812" s="11">
        <f t="shared" si="62"/>
        <v>43077.25</v>
      </c>
      <c r="O812" t="b">
        <v>0</v>
      </c>
      <c r="P812" t="b">
        <v>1</v>
      </c>
      <c r="Q812" t="s">
        <v>33</v>
      </c>
      <c r="R812" s="5">
        <f>E812/H812</f>
        <v>55.927601809954751</v>
      </c>
      <c r="S812" t="str">
        <f t="shared" si="64"/>
        <v>theater</v>
      </c>
      <c r="T812" t="str">
        <f t="shared" si="63"/>
        <v>plays</v>
      </c>
    </row>
    <row r="813" spans="1:20" ht="19.5" x14ac:dyDescent="0.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9">
        <f t="shared" si="60"/>
        <v>77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 s="11">
        <f t="shared" si="61"/>
        <v>42378.25</v>
      </c>
      <c r="M813">
        <v>1452492000</v>
      </c>
      <c r="N813" s="11">
        <f t="shared" si="62"/>
        <v>42380.25</v>
      </c>
      <c r="O813" t="b">
        <v>0</v>
      </c>
      <c r="P813" t="b">
        <v>1</v>
      </c>
      <c r="Q813" t="s">
        <v>89</v>
      </c>
      <c r="R813" s="5">
        <f>E813/H813</f>
        <v>105.03681885125184</v>
      </c>
      <c r="S813" t="str">
        <f t="shared" si="64"/>
        <v>games</v>
      </c>
      <c r="T813" t="str">
        <f t="shared" si="63"/>
        <v>video games</v>
      </c>
    </row>
    <row r="814" spans="1:20" ht="19.5" x14ac:dyDescent="0.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9">
        <f t="shared" si="60"/>
        <v>226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 s="11">
        <f t="shared" si="61"/>
        <v>43206.208333333328</v>
      </c>
      <c r="M814">
        <v>1524286800</v>
      </c>
      <c r="N814" s="11">
        <f t="shared" si="62"/>
        <v>43211.208333333328</v>
      </c>
      <c r="O814" t="b">
        <v>0</v>
      </c>
      <c r="P814" t="b">
        <v>0</v>
      </c>
      <c r="Q814" t="s">
        <v>68</v>
      </c>
      <c r="R814" s="5">
        <f>E814/H814</f>
        <v>48</v>
      </c>
      <c r="S814" t="str">
        <f t="shared" si="64"/>
        <v>publishing</v>
      </c>
      <c r="T814" t="str">
        <f t="shared" si="63"/>
        <v>nonfiction</v>
      </c>
    </row>
    <row r="815" spans="1:20" ht="19.5" x14ac:dyDescent="0.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9">
        <f t="shared" si="60"/>
        <v>239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 s="11">
        <f t="shared" si="61"/>
        <v>41148.208333333336</v>
      </c>
      <c r="M815">
        <v>1346907600</v>
      </c>
      <c r="N815" s="11">
        <f t="shared" si="62"/>
        <v>41158.208333333336</v>
      </c>
      <c r="O815" t="b">
        <v>0</v>
      </c>
      <c r="P815" t="b">
        <v>0</v>
      </c>
      <c r="Q815" t="s">
        <v>89</v>
      </c>
      <c r="R815" s="5">
        <f>E815/H815</f>
        <v>112.66176470588235</v>
      </c>
      <c r="S815" t="str">
        <f t="shared" si="64"/>
        <v>games</v>
      </c>
      <c r="T815" t="str">
        <f t="shared" si="63"/>
        <v>video games</v>
      </c>
    </row>
    <row r="816" spans="1:20" ht="19.5" x14ac:dyDescent="0.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9">
        <f t="shared" si="60"/>
        <v>92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 s="11">
        <f t="shared" si="61"/>
        <v>42517.208333333328</v>
      </c>
      <c r="M816">
        <v>1464498000</v>
      </c>
      <c r="N816" s="11">
        <f t="shared" si="62"/>
        <v>42519.208333333328</v>
      </c>
      <c r="O816" t="b">
        <v>0</v>
      </c>
      <c r="P816" t="b">
        <v>1</v>
      </c>
      <c r="Q816" t="s">
        <v>23</v>
      </c>
      <c r="R816" s="5">
        <f>E816/H816</f>
        <v>81.944444444444443</v>
      </c>
      <c r="S816" t="str">
        <f t="shared" si="64"/>
        <v>music</v>
      </c>
      <c r="T816" t="str">
        <f t="shared" si="63"/>
        <v>rock</v>
      </c>
    </row>
    <row r="817" spans="1:20" ht="19.5" x14ac:dyDescent="0.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9">
        <f t="shared" si="60"/>
        <v>130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 s="11">
        <f t="shared" si="61"/>
        <v>43068.25</v>
      </c>
      <c r="M817">
        <v>1514181600</v>
      </c>
      <c r="N817" s="11">
        <f t="shared" si="62"/>
        <v>43094.25</v>
      </c>
      <c r="O817" t="b">
        <v>0</v>
      </c>
      <c r="P817" t="b">
        <v>0</v>
      </c>
      <c r="Q817" t="s">
        <v>23</v>
      </c>
      <c r="R817" s="5">
        <f>E817/H817</f>
        <v>64.049180327868854</v>
      </c>
      <c r="S817" t="str">
        <f t="shared" si="64"/>
        <v>music</v>
      </c>
      <c r="T817" t="str">
        <f t="shared" si="63"/>
        <v>rock</v>
      </c>
    </row>
    <row r="818" spans="1:20" ht="19.5" x14ac:dyDescent="0.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9">
        <f t="shared" si="60"/>
        <v>615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 s="11">
        <f t="shared" si="61"/>
        <v>41680.25</v>
      </c>
      <c r="M818">
        <v>1392184800</v>
      </c>
      <c r="N818" s="11">
        <f t="shared" si="62"/>
        <v>41682.25</v>
      </c>
      <c r="O818" t="b">
        <v>1</v>
      </c>
      <c r="P818" t="b">
        <v>1</v>
      </c>
      <c r="Q818" t="s">
        <v>33</v>
      </c>
      <c r="R818" s="5">
        <f>E818/H818</f>
        <v>106.39097744360902</v>
      </c>
      <c r="S818" t="str">
        <f t="shared" si="64"/>
        <v>theater</v>
      </c>
      <c r="T818" t="str">
        <f t="shared" si="63"/>
        <v>plays</v>
      </c>
    </row>
    <row r="819" spans="1:20" ht="19.5" x14ac:dyDescent="0.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9">
        <f t="shared" si="60"/>
        <v>369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 s="11">
        <f t="shared" si="61"/>
        <v>43589.208333333328</v>
      </c>
      <c r="M819">
        <v>1559365200</v>
      </c>
      <c r="N819" s="11">
        <f t="shared" si="62"/>
        <v>43617.208333333328</v>
      </c>
      <c r="O819" t="b">
        <v>0</v>
      </c>
      <c r="P819" t="b">
        <v>1</v>
      </c>
      <c r="Q819" t="s">
        <v>68</v>
      </c>
      <c r="R819" s="5">
        <f>E819/H819</f>
        <v>76.011249497790274</v>
      </c>
      <c r="S819" t="str">
        <f t="shared" si="64"/>
        <v>publishing</v>
      </c>
      <c r="T819" t="str">
        <f t="shared" si="63"/>
        <v>nonfiction</v>
      </c>
    </row>
    <row r="820" spans="1:20" ht="19.5" x14ac:dyDescent="0.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9">
        <f t="shared" si="60"/>
        <v>1095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 s="11">
        <f t="shared" si="61"/>
        <v>43486.25</v>
      </c>
      <c r="M820">
        <v>1549173600</v>
      </c>
      <c r="N820" s="11">
        <f t="shared" si="62"/>
        <v>43499.25</v>
      </c>
      <c r="O820" t="b">
        <v>0</v>
      </c>
      <c r="P820" t="b">
        <v>1</v>
      </c>
      <c r="Q820" t="s">
        <v>33</v>
      </c>
      <c r="R820" s="5">
        <f>E820/H820</f>
        <v>111.07246376811594</v>
      </c>
      <c r="S820" t="str">
        <f t="shared" si="64"/>
        <v>theater</v>
      </c>
      <c r="T820" t="str">
        <f t="shared" si="63"/>
        <v>plays</v>
      </c>
    </row>
    <row r="821" spans="1:20" ht="19.5" x14ac:dyDescent="0.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9">
        <f t="shared" si="60"/>
        <v>51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 s="11">
        <f t="shared" si="61"/>
        <v>41237.25</v>
      </c>
      <c r="M821">
        <v>1355032800</v>
      </c>
      <c r="N821" s="11">
        <f t="shared" si="62"/>
        <v>41252.25</v>
      </c>
      <c r="O821" t="b">
        <v>1</v>
      </c>
      <c r="P821" t="b">
        <v>0</v>
      </c>
      <c r="Q821" t="s">
        <v>89</v>
      </c>
      <c r="R821" s="5">
        <f>E821/H821</f>
        <v>95.936170212765958</v>
      </c>
      <c r="S821" t="str">
        <f t="shared" si="64"/>
        <v>games</v>
      </c>
      <c r="T821" t="str">
        <f t="shared" si="63"/>
        <v>video games</v>
      </c>
    </row>
    <row r="822" spans="1:20" ht="19.5" x14ac:dyDescent="0.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9">
        <f t="shared" si="60"/>
        <v>801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 s="11">
        <f t="shared" si="61"/>
        <v>43310.208333333328</v>
      </c>
      <c r="M822">
        <v>1533963600</v>
      </c>
      <c r="N822" s="11">
        <f t="shared" si="62"/>
        <v>43323.208333333328</v>
      </c>
      <c r="O822" t="b">
        <v>0</v>
      </c>
      <c r="P822" t="b">
        <v>1</v>
      </c>
      <c r="Q822" t="s">
        <v>23</v>
      </c>
      <c r="R822" s="5">
        <f>E822/H822</f>
        <v>43.043010752688176</v>
      </c>
      <c r="S822" t="str">
        <f t="shared" si="64"/>
        <v>music</v>
      </c>
      <c r="T822" t="str">
        <f t="shared" si="63"/>
        <v>rock</v>
      </c>
    </row>
    <row r="823" spans="1:20" ht="19.5" x14ac:dyDescent="0.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9">
        <f t="shared" si="60"/>
        <v>291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 s="11">
        <f t="shared" si="61"/>
        <v>42794.25</v>
      </c>
      <c r="M823">
        <v>1489381200</v>
      </c>
      <c r="N823" s="11">
        <f t="shared" si="62"/>
        <v>42807.208333333328</v>
      </c>
      <c r="O823" t="b">
        <v>0</v>
      </c>
      <c r="P823" t="b">
        <v>0</v>
      </c>
      <c r="Q823" t="s">
        <v>42</v>
      </c>
      <c r="R823" s="5">
        <f>E823/H823</f>
        <v>67.966666666666669</v>
      </c>
      <c r="S823" t="str">
        <f t="shared" si="64"/>
        <v>film &amp; video</v>
      </c>
      <c r="T823" t="str">
        <f t="shared" si="63"/>
        <v>documentary</v>
      </c>
    </row>
    <row r="824" spans="1:20" ht="19.5" x14ac:dyDescent="0.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9">
        <f t="shared" si="60"/>
        <v>350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 s="11">
        <f t="shared" si="61"/>
        <v>41698.25</v>
      </c>
      <c r="M824">
        <v>1395032400</v>
      </c>
      <c r="N824" s="11">
        <f t="shared" si="62"/>
        <v>41715.208333333336</v>
      </c>
      <c r="O824" t="b">
        <v>0</v>
      </c>
      <c r="P824" t="b">
        <v>0</v>
      </c>
      <c r="Q824" t="s">
        <v>23</v>
      </c>
      <c r="R824" s="5">
        <f>E824/H824</f>
        <v>89.991428571428571</v>
      </c>
      <c r="S824" t="str">
        <f t="shared" si="64"/>
        <v>music</v>
      </c>
      <c r="T824" t="str">
        <f t="shared" si="63"/>
        <v>rock</v>
      </c>
    </row>
    <row r="825" spans="1:20" ht="19.5" x14ac:dyDescent="0.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9">
        <f t="shared" si="60"/>
        <v>357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 s="11">
        <f t="shared" si="61"/>
        <v>41892.208333333336</v>
      </c>
      <c r="M825">
        <v>1412485200</v>
      </c>
      <c r="N825" s="11">
        <f t="shared" si="62"/>
        <v>41917.208333333336</v>
      </c>
      <c r="O825" t="b">
        <v>1</v>
      </c>
      <c r="P825" t="b">
        <v>1</v>
      </c>
      <c r="Q825" t="s">
        <v>23</v>
      </c>
      <c r="R825" s="5">
        <f>E825/H825</f>
        <v>58.095238095238095</v>
      </c>
      <c r="S825" t="str">
        <f t="shared" si="64"/>
        <v>music</v>
      </c>
      <c r="T825" t="str">
        <f t="shared" si="63"/>
        <v>rock</v>
      </c>
    </row>
    <row r="826" spans="1:20" ht="19.5" x14ac:dyDescent="0.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9">
        <f t="shared" si="60"/>
        <v>126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 s="11">
        <f t="shared" si="61"/>
        <v>40348.208333333336</v>
      </c>
      <c r="M826">
        <v>1279688400</v>
      </c>
      <c r="N826" s="11">
        <f t="shared" si="62"/>
        <v>40380.208333333336</v>
      </c>
      <c r="O826" t="b">
        <v>0</v>
      </c>
      <c r="P826" t="b">
        <v>1</v>
      </c>
      <c r="Q826" t="s">
        <v>68</v>
      </c>
      <c r="R826" s="5">
        <f>E826/H826</f>
        <v>83.996875000000003</v>
      </c>
      <c r="S826" t="str">
        <f t="shared" si="64"/>
        <v>publishing</v>
      </c>
      <c r="T826" t="str">
        <f t="shared" si="63"/>
        <v>nonfiction</v>
      </c>
    </row>
    <row r="827" spans="1:20" ht="19.5" x14ac:dyDescent="0.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9">
        <f t="shared" si="60"/>
        <v>388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 s="11">
        <f t="shared" si="61"/>
        <v>42941.208333333328</v>
      </c>
      <c r="M827">
        <v>1501995600</v>
      </c>
      <c r="N827" s="11">
        <f t="shared" si="62"/>
        <v>42953.208333333328</v>
      </c>
      <c r="O827" t="b">
        <v>0</v>
      </c>
      <c r="P827" t="b">
        <v>0</v>
      </c>
      <c r="Q827" t="s">
        <v>100</v>
      </c>
      <c r="R827" s="5">
        <f>E827/H827</f>
        <v>88.853503184713375</v>
      </c>
      <c r="S827" t="str">
        <f t="shared" si="64"/>
        <v>film &amp; video</v>
      </c>
      <c r="T827" t="str">
        <f t="shared" si="63"/>
        <v>shorts</v>
      </c>
    </row>
    <row r="828" spans="1:20" ht="19.5" x14ac:dyDescent="0.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9">
        <f t="shared" si="60"/>
        <v>457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 s="11">
        <f t="shared" si="61"/>
        <v>40525.25</v>
      </c>
      <c r="M828">
        <v>1294639200</v>
      </c>
      <c r="N828" s="11">
        <f t="shared" si="62"/>
        <v>40553.25</v>
      </c>
      <c r="O828" t="b">
        <v>0</v>
      </c>
      <c r="P828" t="b">
        <v>1</v>
      </c>
      <c r="Q828" t="s">
        <v>33</v>
      </c>
      <c r="R828" s="5">
        <f>E828/H828</f>
        <v>65.963917525773198</v>
      </c>
      <c r="S828" t="str">
        <f t="shared" si="64"/>
        <v>theater</v>
      </c>
      <c r="T828" t="str">
        <f t="shared" si="63"/>
        <v>plays</v>
      </c>
    </row>
    <row r="829" spans="1:20" ht="19.5" x14ac:dyDescent="0.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9">
        <f t="shared" si="60"/>
        <v>267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 s="11">
        <f t="shared" si="61"/>
        <v>40666.208333333336</v>
      </c>
      <c r="M829">
        <v>1305435600</v>
      </c>
      <c r="N829" s="11">
        <f t="shared" si="62"/>
        <v>40678.208333333336</v>
      </c>
      <c r="O829" t="b">
        <v>0</v>
      </c>
      <c r="P829" t="b">
        <v>1</v>
      </c>
      <c r="Q829" t="s">
        <v>53</v>
      </c>
      <c r="R829" s="5">
        <f>E829/H829</f>
        <v>74.804878048780495</v>
      </c>
      <c r="S829" t="str">
        <f t="shared" si="64"/>
        <v>film &amp; video</v>
      </c>
      <c r="T829" t="str">
        <f t="shared" si="63"/>
        <v>drama</v>
      </c>
    </row>
    <row r="830" spans="1:20" ht="19.5" x14ac:dyDescent="0.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9">
        <f t="shared" si="60"/>
        <v>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 s="11">
        <f t="shared" si="61"/>
        <v>43340.208333333328</v>
      </c>
      <c r="M830">
        <v>1537592400</v>
      </c>
      <c r="N830" s="11">
        <f t="shared" si="62"/>
        <v>43365.208333333328</v>
      </c>
      <c r="O830" t="b">
        <v>0</v>
      </c>
      <c r="P830" t="b">
        <v>0</v>
      </c>
      <c r="Q830" t="s">
        <v>33</v>
      </c>
      <c r="R830" s="5">
        <f>E830/H830</f>
        <v>69.98571428571428</v>
      </c>
      <c r="S830" t="str">
        <f t="shared" si="64"/>
        <v>theater</v>
      </c>
      <c r="T830" t="str">
        <f t="shared" si="63"/>
        <v>plays</v>
      </c>
    </row>
    <row r="831" spans="1:20" ht="19.5" x14ac:dyDescent="0.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9">
        <f t="shared" si="60"/>
        <v>51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 s="11">
        <f t="shared" si="61"/>
        <v>42164.208333333328</v>
      </c>
      <c r="M831">
        <v>1435122000</v>
      </c>
      <c r="N831" s="11">
        <f t="shared" si="62"/>
        <v>42179.208333333328</v>
      </c>
      <c r="O831" t="b">
        <v>0</v>
      </c>
      <c r="P831" t="b">
        <v>0</v>
      </c>
      <c r="Q831" t="s">
        <v>33</v>
      </c>
      <c r="R831" s="5">
        <f>E831/H831</f>
        <v>32.006493506493506</v>
      </c>
      <c r="S831" t="str">
        <f t="shared" si="64"/>
        <v>theater</v>
      </c>
      <c r="T831" t="str">
        <f t="shared" si="63"/>
        <v>plays</v>
      </c>
    </row>
    <row r="832" spans="1:20" ht="19.5" x14ac:dyDescent="0.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9">
        <f t="shared" si="60"/>
        <v>1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 s="11">
        <f t="shared" si="61"/>
        <v>43103.25</v>
      </c>
      <c r="M832">
        <v>1520056800</v>
      </c>
      <c r="N832" s="11">
        <f t="shared" si="62"/>
        <v>43162.25</v>
      </c>
      <c r="O832" t="b">
        <v>0</v>
      </c>
      <c r="P832" t="b">
        <v>0</v>
      </c>
      <c r="Q832" t="s">
        <v>33</v>
      </c>
      <c r="R832" s="5">
        <f>E832/H832</f>
        <v>64.727272727272734</v>
      </c>
      <c r="S832" t="str">
        <f t="shared" si="64"/>
        <v>theater</v>
      </c>
      <c r="T832" t="str">
        <f t="shared" si="63"/>
        <v>plays</v>
      </c>
    </row>
    <row r="833" spans="1:20" ht="19.5" x14ac:dyDescent="0.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9">
        <f t="shared" si="60"/>
        <v>109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 s="11">
        <f t="shared" si="61"/>
        <v>40994.208333333336</v>
      </c>
      <c r="M833">
        <v>1335675600</v>
      </c>
      <c r="N833" s="11">
        <f t="shared" si="62"/>
        <v>41028.208333333336</v>
      </c>
      <c r="O833" t="b">
        <v>0</v>
      </c>
      <c r="P833" t="b">
        <v>0</v>
      </c>
      <c r="Q833" t="s">
        <v>122</v>
      </c>
      <c r="R833" s="5">
        <f>E833/H833</f>
        <v>24.998110087408456</v>
      </c>
      <c r="S833" t="str">
        <f t="shared" si="64"/>
        <v>photography</v>
      </c>
      <c r="T833" t="str">
        <f t="shared" si="63"/>
        <v>photography books</v>
      </c>
    </row>
    <row r="834" spans="1:20" ht="19.5" x14ac:dyDescent="0.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9">
        <f t="shared" si="60"/>
        <v>315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 s="11">
        <f t="shared" si="61"/>
        <v>42299.208333333328</v>
      </c>
      <c r="M834">
        <v>1448431200</v>
      </c>
      <c r="N834" s="11">
        <f t="shared" si="62"/>
        <v>42333.25</v>
      </c>
      <c r="O834" t="b">
        <v>1</v>
      </c>
      <c r="P834" t="b">
        <v>0</v>
      </c>
      <c r="Q834" t="s">
        <v>206</v>
      </c>
      <c r="R834" s="5">
        <f>E834/H834</f>
        <v>104.97764070932922</v>
      </c>
      <c r="S834" t="str">
        <f t="shared" si="64"/>
        <v>publishing</v>
      </c>
      <c r="T834" t="str">
        <f t="shared" si="63"/>
        <v>translations</v>
      </c>
    </row>
    <row r="835" spans="1:20" ht="19.5" x14ac:dyDescent="0.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9">
        <f t="shared" ref="F835:F898" si="65">ROUND((E835/D835)*100,0)</f>
        <v>158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 s="11">
        <f t="shared" ref="L835:L898" si="66">(((K835/60)/60)/24)+DATE(1970,1,1)</f>
        <v>40588.25</v>
      </c>
      <c r="M835">
        <v>1298613600</v>
      </c>
      <c r="N835" s="11">
        <f t="shared" ref="N835:N898" si="67">(((M835/60)/60)/24)+DATE(1970,1,1)</f>
        <v>40599.25</v>
      </c>
      <c r="O835" t="b">
        <v>0</v>
      </c>
      <c r="P835" t="b">
        <v>0</v>
      </c>
      <c r="Q835" t="s">
        <v>206</v>
      </c>
      <c r="R835" s="5">
        <f>E835/H835</f>
        <v>64.987878787878785</v>
      </c>
      <c r="S835" t="str">
        <f t="shared" si="64"/>
        <v>publishing</v>
      </c>
      <c r="T835" t="str">
        <f t="shared" ref="T835:T898" si="68">_xlfn.TEXTAFTER(Q835,"/")</f>
        <v>translations</v>
      </c>
    </row>
    <row r="836" spans="1:20" ht="19.5" x14ac:dyDescent="0.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9">
        <f t="shared" si="65"/>
        <v>154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 s="11">
        <f t="shared" si="66"/>
        <v>41448.208333333336</v>
      </c>
      <c r="M836">
        <v>1372482000</v>
      </c>
      <c r="N836" s="11">
        <f t="shared" si="67"/>
        <v>41454.208333333336</v>
      </c>
      <c r="O836" t="b">
        <v>0</v>
      </c>
      <c r="P836" t="b">
        <v>0</v>
      </c>
      <c r="Q836" t="s">
        <v>33</v>
      </c>
      <c r="R836" s="5">
        <f>E836/H836</f>
        <v>94.352941176470594</v>
      </c>
      <c r="S836" t="str">
        <f t="shared" ref="S836:S899" si="69">_xlfn.TEXTBEFORE(Q836,"/")</f>
        <v>theater</v>
      </c>
      <c r="T836" t="str">
        <f t="shared" si="68"/>
        <v>plays</v>
      </c>
    </row>
    <row r="837" spans="1:20" ht="19.5" x14ac:dyDescent="0.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9">
        <f t="shared" si="65"/>
        <v>90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 s="11">
        <f t="shared" si="66"/>
        <v>42063.25</v>
      </c>
      <c r="M837">
        <v>1425621600</v>
      </c>
      <c r="N837" s="11">
        <f t="shared" si="67"/>
        <v>42069.25</v>
      </c>
      <c r="O837" t="b">
        <v>0</v>
      </c>
      <c r="P837" t="b">
        <v>0</v>
      </c>
      <c r="Q837" t="s">
        <v>28</v>
      </c>
      <c r="R837" s="5">
        <f>E837/H837</f>
        <v>44.001706484641637</v>
      </c>
      <c r="S837" t="str">
        <f t="shared" si="69"/>
        <v>technology</v>
      </c>
      <c r="T837" t="str">
        <f t="shared" si="68"/>
        <v>web</v>
      </c>
    </row>
    <row r="838" spans="1:20" ht="19.5" x14ac:dyDescent="0.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9">
        <f t="shared" si="65"/>
        <v>75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 s="11">
        <f t="shared" si="66"/>
        <v>40214.25</v>
      </c>
      <c r="M838">
        <v>1266300000</v>
      </c>
      <c r="N838" s="11">
        <f t="shared" si="67"/>
        <v>40225.25</v>
      </c>
      <c r="O838" t="b">
        <v>0</v>
      </c>
      <c r="P838" t="b">
        <v>0</v>
      </c>
      <c r="Q838" t="s">
        <v>60</v>
      </c>
      <c r="R838" s="5">
        <f>E838/H838</f>
        <v>64.744680851063833</v>
      </c>
      <c r="S838" t="str">
        <f t="shared" si="69"/>
        <v>music</v>
      </c>
      <c r="T838" t="str">
        <f t="shared" si="68"/>
        <v>indie rock</v>
      </c>
    </row>
    <row r="839" spans="1:20" ht="19.5" x14ac:dyDescent="0.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9">
        <f t="shared" si="65"/>
        <v>853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 s="11">
        <f t="shared" si="66"/>
        <v>40629.208333333336</v>
      </c>
      <c r="M839">
        <v>1305867600</v>
      </c>
      <c r="N839" s="11">
        <f t="shared" si="67"/>
        <v>40683.208333333336</v>
      </c>
      <c r="O839" t="b">
        <v>0</v>
      </c>
      <c r="P839" t="b">
        <v>0</v>
      </c>
      <c r="Q839" t="s">
        <v>159</v>
      </c>
      <c r="R839" s="5">
        <f>E839/H839</f>
        <v>84.00667779632721</v>
      </c>
      <c r="S839" t="str">
        <f t="shared" si="69"/>
        <v>music</v>
      </c>
      <c r="T839" t="str">
        <f t="shared" si="68"/>
        <v>jazz</v>
      </c>
    </row>
    <row r="840" spans="1:20" ht="19.5" x14ac:dyDescent="0.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9">
        <f t="shared" si="65"/>
        <v>139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 s="11">
        <f t="shared" si="66"/>
        <v>43370.208333333328</v>
      </c>
      <c r="M840">
        <v>1538802000</v>
      </c>
      <c r="N840" s="11">
        <f t="shared" si="67"/>
        <v>43379.208333333328</v>
      </c>
      <c r="O840" t="b">
        <v>0</v>
      </c>
      <c r="P840" t="b">
        <v>0</v>
      </c>
      <c r="Q840" t="s">
        <v>33</v>
      </c>
      <c r="R840" s="5">
        <f>E840/H840</f>
        <v>34.061302681992338</v>
      </c>
      <c r="S840" t="str">
        <f t="shared" si="69"/>
        <v>theater</v>
      </c>
      <c r="T840" t="str">
        <f t="shared" si="68"/>
        <v>plays</v>
      </c>
    </row>
    <row r="841" spans="1:20" ht="19.5" x14ac:dyDescent="0.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9">
        <f t="shared" si="65"/>
        <v>190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 s="11">
        <f t="shared" si="66"/>
        <v>41715.208333333336</v>
      </c>
      <c r="M841">
        <v>1398920400</v>
      </c>
      <c r="N841" s="11">
        <f t="shared" si="67"/>
        <v>41760.208333333336</v>
      </c>
      <c r="O841" t="b">
        <v>0</v>
      </c>
      <c r="P841" t="b">
        <v>1</v>
      </c>
      <c r="Q841" t="s">
        <v>42</v>
      </c>
      <c r="R841" s="5">
        <f>E841/H841</f>
        <v>93.273885350318466</v>
      </c>
      <c r="S841" t="str">
        <f t="shared" si="69"/>
        <v>film &amp; video</v>
      </c>
      <c r="T841" t="str">
        <f t="shared" si="68"/>
        <v>documentary</v>
      </c>
    </row>
    <row r="842" spans="1:20" ht="19.5" x14ac:dyDescent="0.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9">
        <f t="shared" si="65"/>
        <v>100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 s="11">
        <f t="shared" si="66"/>
        <v>41836.208333333336</v>
      </c>
      <c r="M842">
        <v>1405659600</v>
      </c>
      <c r="N842" s="11">
        <f t="shared" si="67"/>
        <v>41838.208333333336</v>
      </c>
      <c r="O842" t="b">
        <v>0</v>
      </c>
      <c r="P842" t="b">
        <v>1</v>
      </c>
      <c r="Q842" t="s">
        <v>33</v>
      </c>
      <c r="R842" s="5">
        <f>E842/H842</f>
        <v>32.998301726577978</v>
      </c>
      <c r="S842" t="str">
        <f t="shared" si="69"/>
        <v>theater</v>
      </c>
      <c r="T842" t="str">
        <f t="shared" si="68"/>
        <v>plays</v>
      </c>
    </row>
    <row r="843" spans="1:20" ht="19.5" x14ac:dyDescent="0.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9">
        <f t="shared" si="65"/>
        <v>143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 s="11">
        <f t="shared" si="66"/>
        <v>42419.25</v>
      </c>
      <c r="M843">
        <v>1457244000</v>
      </c>
      <c r="N843" s="11">
        <f t="shared" si="67"/>
        <v>42435.25</v>
      </c>
      <c r="O843" t="b">
        <v>0</v>
      </c>
      <c r="P843" t="b">
        <v>0</v>
      </c>
      <c r="Q843" t="s">
        <v>28</v>
      </c>
      <c r="R843" s="5">
        <f>E843/H843</f>
        <v>83.812903225806451</v>
      </c>
      <c r="S843" t="str">
        <f t="shared" si="69"/>
        <v>technology</v>
      </c>
      <c r="T843" t="str">
        <f t="shared" si="68"/>
        <v>web</v>
      </c>
    </row>
    <row r="844" spans="1:20" ht="19.5" x14ac:dyDescent="0.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9">
        <f t="shared" si="65"/>
        <v>563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 s="11">
        <f t="shared" si="66"/>
        <v>43266.208333333328</v>
      </c>
      <c r="M844">
        <v>1529298000</v>
      </c>
      <c r="N844" s="11">
        <f t="shared" si="67"/>
        <v>43269.208333333328</v>
      </c>
      <c r="O844" t="b">
        <v>0</v>
      </c>
      <c r="P844" t="b">
        <v>0</v>
      </c>
      <c r="Q844" t="s">
        <v>65</v>
      </c>
      <c r="R844" s="5">
        <f>E844/H844</f>
        <v>63.992424242424242</v>
      </c>
      <c r="S844" t="str">
        <f t="shared" si="69"/>
        <v>technology</v>
      </c>
      <c r="T844" t="str">
        <f t="shared" si="68"/>
        <v>wearables</v>
      </c>
    </row>
    <row r="845" spans="1:20" ht="19.5" x14ac:dyDescent="0.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9">
        <f t="shared" si="65"/>
        <v>31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 s="11">
        <f t="shared" si="66"/>
        <v>43338.208333333328</v>
      </c>
      <c r="M845">
        <v>1535778000</v>
      </c>
      <c r="N845" s="11">
        <f t="shared" si="67"/>
        <v>43344.208333333328</v>
      </c>
      <c r="O845" t="b">
        <v>0</v>
      </c>
      <c r="P845" t="b">
        <v>0</v>
      </c>
      <c r="Q845" t="s">
        <v>122</v>
      </c>
      <c r="R845" s="5">
        <f>E845/H845</f>
        <v>81.909090909090907</v>
      </c>
      <c r="S845" t="str">
        <f t="shared" si="69"/>
        <v>photography</v>
      </c>
      <c r="T845" t="str">
        <f t="shared" si="68"/>
        <v>photography books</v>
      </c>
    </row>
    <row r="846" spans="1:20" ht="19.5" x14ac:dyDescent="0.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9">
        <f t="shared" si="65"/>
        <v>99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 s="11">
        <f t="shared" si="66"/>
        <v>40930.25</v>
      </c>
      <c r="M846">
        <v>1327471200</v>
      </c>
      <c r="N846" s="11">
        <f t="shared" si="67"/>
        <v>40933.25</v>
      </c>
      <c r="O846" t="b">
        <v>0</v>
      </c>
      <c r="P846" t="b">
        <v>0</v>
      </c>
      <c r="Q846" t="s">
        <v>42</v>
      </c>
      <c r="R846" s="5">
        <f>E846/H846</f>
        <v>93.053191489361708</v>
      </c>
      <c r="S846" t="str">
        <f t="shared" si="69"/>
        <v>film &amp; video</v>
      </c>
      <c r="T846" t="str">
        <f t="shared" si="68"/>
        <v>documentary</v>
      </c>
    </row>
    <row r="847" spans="1:20" ht="19.5" x14ac:dyDescent="0.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9">
        <f t="shared" si="65"/>
        <v>198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 s="11">
        <f t="shared" si="66"/>
        <v>43235.208333333328</v>
      </c>
      <c r="M847">
        <v>1529557200</v>
      </c>
      <c r="N847" s="11">
        <f t="shared" si="67"/>
        <v>43272.208333333328</v>
      </c>
      <c r="O847" t="b">
        <v>0</v>
      </c>
      <c r="P847" t="b">
        <v>0</v>
      </c>
      <c r="Q847" t="s">
        <v>28</v>
      </c>
      <c r="R847" s="5">
        <f>E847/H847</f>
        <v>101.98449039881831</v>
      </c>
      <c r="S847" t="str">
        <f t="shared" si="69"/>
        <v>technology</v>
      </c>
      <c r="T847" t="str">
        <f t="shared" si="68"/>
        <v>web</v>
      </c>
    </row>
    <row r="848" spans="1:20" ht="19.5" x14ac:dyDescent="0.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9">
        <f t="shared" si="65"/>
        <v>509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 s="11">
        <f t="shared" si="66"/>
        <v>43302.208333333328</v>
      </c>
      <c r="M848">
        <v>1535259600</v>
      </c>
      <c r="N848" s="11">
        <f t="shared" si="67"/>
        <v>43338.208333333328</v>
      </c>
      <c r="O848" t="b">
        <v>1</v>
      </c>
      <c r="P848" t="b">
        <v>1</v>
      </c>
      <c r="Q848" t="s">
        <v>28</v>
      </c>
      <c r="R848" s="5">
        <f>E848/H848</f>
        <v>105.9375</v>
      </c>
      <c r="S848" t="str">
        <f t="shared" si="69"/>
        <v>technology</v>
      </c>
      <c r="T848" t="str">
        <f t="shared" si="68"/>
        <v>web</v>
      </c>
    </row>
    <row r="849" spans="1:20" ht="19.5" x14ac:dyDescent="0.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9">
        <f t="shared" si="65"/>
        <v>238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 s="11">
        <f t="shared" si="66"/>
        <v>43107.25</v>
      </c>
      <c r="M849">
        <v>1515564000</v>
      </c>
      <c r="N849" s="11">
        <f t="shared" si="67"/>
        <v>43110.25</v>
      </c>
      <c r="O849" t="b">
        <v>0</v>
      </c>
      <c r="P849" t="b">
        <v>0</v>
      </c>
      <c r="Q849" t="s">
        <v>17</v>
      </c>
      <c r="R849" s="5">
        <f>E849/H849</f>
        <v>101.58181818181818</v>
      </c>
      <c r="S849" t="str">
        <f t="shared" si="69"/>
        <v>food</v>
      </c>
      <c r="T849" t="str">
        <f t="shared" si="68"/>
        <v>food trucks</v>
      </c>
    </row>
    <row r="850" spans="1:20" ht="19.5" x14ac:dyDescent="0.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9">
        <f t="shared" si="65"/>
        <v>338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 s="11">
        <f t="shared" si="66"/>
        <v>40341.208333333336</v>
      </c>
      <c r="M850">
        <v>1277096400</v>
      </c>
      <c r="N850" s="11">
        <f t="shared" si="67"/>
        <v>40350.208333333336</v>
      </c>
      <c r="O850" t="b">
        <v>0</v>
      </c>
      <c r="P850" t="b">
        <v>0</v>
      </c>
      <c r="Q850" t="s">
        <v>53</v>
      </c>
      <c r="R850" s="5">
        <f>E850/H850</f>
        <v>62.970930232558139</v>
      </c>
      <c r="S850" t="str">
        <f t="shared" si="69"/>
        <v>film &amp; video</v>
      </c>
      <c r="T850" t="str">
        <f t="shared" si="68"/>
        <v>drama</v>
      </c>
    </row>
    <row r="851" spans="1:20" ht="19.5" x14ac:dyDescent="0.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9">
        <f t="shared" si="65"/>
        <v>133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 s="11">
        <f t="shared" si="66"/>
        <v>40948.25</v>
      </c>
      <c r="M851">
        <v>1329026400</v>
      </c>
      <c r="N851" s="11">
        <f t="shared" si="67"/>
        <v>40951.25</v>
      </c>
      <c r="O851" t="b">
        <v>0</v>
      </c>
      <c r="P851" t="b">
        <v>1</v>
      </c>
      <c r="Q851" t="s">
        <v>60</v>
      </c>
      <c r="R851" s="5">
        <f>E851/H851</f>
        <v>29.045602605863191</v>
      </c>
      <c r="S851" t="str">
        <f t="shared" si="69"/>
        <v>music</v>
      </c>
      <c r="T851" t="str">
        <f t="shared" si="68"/>
        <v>indie rock</v>
      </c>
    </row>
    <row r="852" spans="1:20" ht="19.5" x14ac:dyDescent="0.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9">
        <f t="shared" si="65"/>
        <v>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 s="11">
        <f t="shared" si="66"/>
        <v>40866.25</v>
      </c>
      <c r="M852">
        <v>1322978400</v>
      </c>
      <c r="N852" s="11">
        <f t="shared" si="67"/>
        <v>40881.25</v>
      </c>
      <c r="O852" t="b">
        <v>1</v>
      </c>
      <c r="P852" t="b">
        <v>0</v>
      </c>
      <c r="Q852" t="s">
        <v>23</v>
      </c>
      <c r="R852" s="5">
        <f>E852/H852</f>
        <v>1</v>
      </c>
      <c r="S852" t="str">
        <f t="shared" si="69"/>
        <v>music</v>
      </c>
      <c r="T852" t="str">
        <f t="shared" si="68"/>
        <v>rock</v>
      </c>
    </row>
    <row r="853" spans="1:20" ht="19.5" x14ac:dyDescent="0.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9">
        <f t="shared" si="65"/>
        <v>208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 s="11">
        <f t="shared" si="66"/>
        <v>41031.208333333336</v>
      </c>
      <c r="M853">
        <v>1338786000</v>
      </c>
      <c r="N853" s="11">
        <f t="shared" si="67"/>
        <v>41064.208333333336</v>
      </c>
      <c r="O853" t="b">
        <v>0</v>
      </c>
      <c r="P853" t="b">
        <v>0</v>
      </c>
      <c r="Q853" t="s">
        <v>50</v>
      </c>
      <c r="R853" s="5">
        <f>E853/H853</f>
        <v>77.924999999999997</v>
      </c>
      <c r="S853" t="str">
        <f t="shared" si="69"/>
        <v>music</v>
      </c>
      <c r="T853" t="str">
        <f t="shared" si="68"/>
        <v>electric music</v>
      </c>
    </row>
    <row r="854" spans="1:20" ht="19.5" x14ac:dyDescent="0.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9">
        <f t="shared" si="65"/>
        <v>51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 s="11">
        <f t="shared" si="66"/>
        <v>40740.208333333336</v>
      </c>
      <c r="M854">
        <v>1311656400</v>
      </c>
      <c r="N854" s="11">
        <f t="shared" si="67"/>
        <v>40750.208333333336</v>
      </c>
      <c r="O854" t="b">
        <v>0</v>
      </c>
      <c r="P854" t="b">
        <v>1</v>
      </c>
      <c r="Q854" t="s">
        <v>89</v>
      </c>
      <c r="R854" s="5">
        <f>E854/H854</f>
        <v>80.806451612903231</v>
      </c>
      <c r="S854" t="str">
        <f t="shared" si="69"/>
        <v>games</v>
      </c>
      <c r="T854" t="str">
        <f t="shared" si="68"/>
        <v>video games</v>
      </c>
    </row>
    <row r="855" spans="1:20" ht="19.5" x14ac:dyDescent="0.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9">
        <f t="shared" si="65"/>
        <v>652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 s="11">
        <f t="shared" si="66"/>
        <v>40714.208333333336</v>
      </c>
      <c r="M855">
        <v>1308978000</v>
      </c>
      <c r="N855" s="11">
        <f t="shared" si="67"/>
        <v>40719.208333333336</v>
      </c>
      <c r="O855" t="b">
        <v>0</v>
      </c>
      <c r="P855" t="b">
        <v>1</v>
      </c>
      <c r="Q855" t="s">
        <v>60</v>
      </c>
      <c r="R855" s="5">
        <f>E855/H855</f>
        <v>76.006816632583508</v>
      </c>
      <c r="S855" t="str">
        <f t="shared" si="69"/>
        <v>music</v>
      </c>
      <c r="T855" t="str">
        <f t="shared" si="68"/>
        <v>indie rock</v>
      </c>
    </row>
    <row r="856" spans="1:20" ht="19.5" x14ac:dyDescent="0.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9">
        <f t="shared" si="65"/>
        <v>114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 s="11">
        <f t="shared" si="66"/>
        <v>43787.25</v>
      </c>
      <c r="M856">
        <v>1576389600</v>
      </c>
      <c r="N856" s="11">
        <f t="shared" si="67"/>
        <v>43814.25</v>
      </c>
      <c r="O856" t="b">
        <v>0</v>
      </c>
      <c r="P856" t="b">
        <v>0</v>
      </c>
      <c r="Q856" t="s">
        <v>119</v>
      </c>
      <c r="R856" s="5">
        <f>E856/H856</f>
        <v>72.993613824192337</v>
      </c>
      <c r="S856" t="str">
        <f t="shared" si="69"/>
        <v>publishing</v>
      </c>
      <c r="T856" t="str">
        <f t="shared" si="68"/>
        <v>fiction</v>
      </c>
    </row>
    <row r="857" spans="1:20" ht="19.5" x14ac:dyDescent="0.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9">
        <f t="shared" si="65"/>
        <v>102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 s="11">
        <f t="shared" si="66"/>
        <v>40712.208333333336</v>
      </c>
      <c r="M857">
        <v>1311051600</v>
      </c>
      <c r="N857" s="11">
        <f t="shared" si="67"/>
        <v>40743.208333333336</v>
      </c>
      <c r="O857" t="b">
        <v>0</v>
      </c>
      <c r="P857" t="b">
        <v>0</v>
      </c>
      <c r="Q857" t="s">
        <v>33</v>
      </c>
      <c r="R857" s="5">
        <f>E857/H857</f>
        <v>53</v>
      </c>
      <c r="S857" t="str">
        <f t="shared" si="69"/>
        <v>theater</v>
      </c>
      <c r="T857" t="str">
        <f t="shared" si="68"/>
        <v>plays</v>
      </c>
    </row>
    <row r="858" spans="1:20" ht="19.5" x14ac:dyDescent="0.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9">
        <f t="shared" si="65"/>
        <v>357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 s="11">
        <f t="shared" si="66"/>
        <v>41023.208333333336</v>
      </c>
      <c r="M858">
        <v>1336712400</v>
      </c>
      <c r="N858" s="11">
        <f t="shared" si="67"/>
        <v>41040.208333333336</v>
      </c>
      <c r="O858" t="b">
        <v>0</v>
      </c>
      <c r="P858" t="b">
        <v>0</v>
      </c>
      <c r="Q858" t="s">
        <v>17</v>
      </c>
      <c r="R858" s="5">
        <f>E858/H858</f>
        <v>54.164556962025316</v>
      </c>
      <c r="S858" t="str">
        <f t="shared" si="69"/>
        <v>food</v>
      </c>
      <c r="T858" t="str">
        <f t="shared" si="68"/>
        <v>food trucks</v>
      </c>
    </row>
    <row r="859" spans="1:20" ht="19.5" x14ac:dyDescent="0.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9">
        <f t="shared" si="65"/>
        <v>140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 s="11">
        <f t="shared" si="66"/>
        <v>40944.25</v>
      </c>
      <c r="M859">
        <v>1330408800</v>
      </c>
      <c r="N859" s="11">
        <f t="shared" si="67"/>
        <v>40967.25</v>
      </c>
      <c r="O859" t="b">
        <v>1</v>
      </c>
      <c r="P859" t="b">
        <v>0</v>
      </c>
      <c r="Q859" t="s">
        <v>100</v>
      </c>
      <c r="R859" s="5">
        <f>E859/H859</f>
        <v>32.946666666666665</v>
      </c>
      <c r="S859" t="str">
        <f t="shared" si="69"/>
        <v>film &amp; video</v>
      </c>
      <c r="T859" t="str">
        <f t="shared" si="68"/>
        <v>shorts</v>
      </c>
    </row>
    <row r="860" spans="1:20" ht="19.5" x14ac:dyDescent="0.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9">
        <f t="shared" si="65"/>
        <v>69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 s="11">
        <f t="shared" si="66"/>
        <v>43211.208333333328</v>
      </c>
      <c r="M860">
        <v>1524891600</v>
      </c>
      <c r="N860" s="11">
        <f t="shared" si="67"/>
        <v>43218.208333333328</v>
      </c>
      <c r="O860" t="b">
        <v>1</v>
      </c>
      <c r="P860" t="b">
        <v>0</v>
      </c>
      <c r="Q860" t="s">
        <v>17</v>
      </c>
      <c r="R860" s="5">
        <f>E860/H860</f>
        <v>79.371428571428567</v>
      </c>
      <c r="S860" t="str">
        <f t="shared" si="69"/>
        <v>food</v>
      </c>
      <c r="T860" t="str">
        <f t="shared" si="68"/>
        <v>food trucks</v>
      </c>
    </row>
    <row r="861" spans="1:20" ht="19.5" x14ac:dyDescent="0.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9">
        <f t="shared" si="65"/>
        <v>36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 s="11">
        <f t="shared" si="66"/>
        <v>41334.25</v>
      </c>
      <c r="M861">
        <v>1363669200</v>
      </c>
      <c r="N861" s="11">
        <f t="shared" si="67"/>
        <v>41352.208333333336</v>
      </c>
      <c r="O861" t="b">
        <v>0</v>
      </c>
      <c r="P861" t="b">
        <v>1</v>
      </c>
      <c r="Q861" t="s">
        <v>33</v>
      </c>
      <c r="R861" s="5">
        <f>E861/H861</f>
        <v>41.174603174603178</v>
      </c>
      <c r="S861" t="str">
        <f t="shared" si="69"/>
        <v>theater</v>
      </c>
      <c r="T861" t="str">
        <f t="shared" si="68"/>
        <v>plays</v>
      </c>
    </row>
    <row r="862" spans="1:20" ht="19.5" x14ac:dyDescent="0.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9">
        <f t="shared" si="65"/>
        <v>252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 s="11">
        <f t="shared" si="66"/>
        <v>43515.25</v>
      </c>
      <c r="M862">
        <v>1551420000</v>
      </c>
      <c r="N862" s="11">
        <f t="shared" si="67"/>
        <v>43525.25</v>
      </c>
      <c r="O862" t="b">
        <v>0</v>
      </c>
      <c r="P862" t="b">
        <v>1</v>
      </c>
      <c r="Q862" t="s">
        <v>65</v>
      </c>
      <c r="R862" s="5">
        <f>E862/H862</f>
        <v>77.430769230769229</v>
      </c>
      <c r="S862" t="str">
        <f t="shared" si="69"/>
        <v>technology</v>
      </c>
      <c r="T862" t="str">
        <f t="shared" si="68"/>
        <v>wearables</v>
      </c>
    </row>
    <row r="863" spans="1:20" ht="19.5" x14ac:dyDescent="0.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9">
        <f t="shared" si="65"/>
        <v>106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 s="11">
        <f t="shared" si="66"/>
        <v>40258.208333333336</v>
      </c>
      <c r="M863">
        <v>1269838800</v>
      </c>
      <c r="N863" s="11">
        <f t="shared" si="67"/>
        <v>40266.208333333336</v>
      </c>
      <c r="O863" t="b">
        <v>0</v>
      </c>
      <c r="P863" t="b">
        <v>0</v>
      </c>
      <c r="Q863" t="s">
        <v>33</v>
      </c>
      <c r="R863" s="5">
        <f>E863/H863</f>
        <v>57.159509202453989</v>
      </c>
      <c r="S863" t="str">
        <f t="shared" si="69"/>
        <v>theater</v>
      </c>
      <c r="T863" t="str">
        <f t="shared" si="68"/>
        <v>plays</v>
      </c>
    </row>
    <row r="864" spans="1:20" ht="19.5" x14ac:dyDescent="0.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9">
        <f t="shared" si="65"/>
        <v>187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 s="11">
        <f t="shared" si="66"/>
        <v>40756.208333333336</v>
      </c>
      <c r="M864">
        <v>1312520400</v>
      </c>
      <c r="N864" s="11">
        <f t="shared" si="67"/>
        <v>40760.208333333336</v>
      </c>
      <c r="O864" t="b">
        <v>0</v>
      </c>
      <c r="P864" t="b">
        <v>0</v>
      </c>
      <c r="Q864" t="s">
        <v>33</v>
      </c>
      <c r="R864" s="5">
        <f>E864/H864</f>
        <v>77.17647058823529</v>
      </c>
      <c r="S864" t="str">
        <f t="shared" si="69"/>
        <v>theater</v>
      </c>
      <c r="T864" t="str">
        <f t="shared" si="68"/>
        <v>plays</v>
      </c>
    </row>
    <row r="865" spans="1:20" ht="19.5" x14ac:dyDescent="0.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9">
        <f t="shared" si="65"/>
        <v>387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 s="11">
        <f t="shared" si="66"/>
        <v>42172.208333333328</v>
      </c>
      <c r="M865">
        <v>1436504400</v>
      </c>
      <c r="N865" s="11">
        <f t="shared" si="67"/>
        <v>42195.208333333328</v>
      </c>
      <c r="O865" t="b">
        <v>0</v>
      </c>
      <c r="P865" t="b">
        <v>1</v>
      </c>
      <c r="Q865" t="s">
        <v>269</v>
      </c>
      <c r="R865" s="5">
        <f>E865/H865</f>
        <v>24.953917050691246</v>
      </c>
      <c r="S865" t="str">
        <f t="shared" si="69"/>
        <v>film &amp; video</v>
      </c>
      <c r="T865" t="str">
        <f t="shared" si="68"/>
        <v>television</v>
      </c>
    </row>
    <row r="866" spans="1:20" ht="19.5" x14ac:dyDescent="0.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9">
        <f t="shared" si="65"/>
        <v>347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 s="11">
        <f t="shared" si="66"/>
        <v>42601.208333333328</v>
      </c>
      <c r="M866">
        <v>1472014800</v>
      </c>
      <c r="N866" s="11">
        <f t="shared" si="67"/>
        <v>42606.208333333328</v>
      </c>
      <c r="O866" t="b">
        <v>0</v>
      </c>
      <c r="P866" t="b">
        <v>0</v>
      </c>
      <c r="Q866" t="s">
        <v>100</v>
      </c>
      <c r="R866" s="5">
        <f>E866/H866</f>
        <v>97.18</v>
      </c>
      <c r="S866" t="str">
        <f t="shared" si="69"/>
        <v>film &amp; video</v>
      </c>
      <c r="T866" t="str">
        <f t="shared" si="68"/>
        <v>shorts</v>
      </c>
    </row>
    <row r="867" spans="1:20" ht="19.5" x14ac:dyDescent="0.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9">
        <f t="shared" si="65"/>
        <v>186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 s="11">
        <f t="shared" si="66"/>
        <v>41897.208333333336</v>
      </c>
      <c r="M867">
        <v>1411534800</v>
      </c>
      <c r="N867" s="11">
        <f t="shared" si="67"/>
        <v>41906.208333333336</v>
      </c>
      <c r="O867" t="b">
        <v>0</v>
      </c>
      <c r="P867" t="b">
        <v>0</v>
      </c>
      <c r="Q867" t="s">
        <v>33</v>
      </c>
      <c r="R867" s="5">
        <f>E867/H867</f>
        <v>46.000916870415651</v>
      </c>
      <c r="S867" t="str">
        <f t="shared" si="69"/>
        <v>theater</v>
      </c>
      <c r="T867" t="str">
        <f t="shared" si="68"/>
        <v>plays</v>
      </c>
    </row>
    <row r="868" spans="1:20" ht="19.5" x14ac:dyDescent="0.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9">
        <f t="shared" si="65"/>
        <v>43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 s="11">
        <f t="shared" si="66"/>
        <v>40671.208333333336</v>
      </c>
      <c r="M868">
        <v>1304917200</v>
      </c>
      <c r="N868" s="11">
        <f t="shared" si="67"/>
        <v>40672.208333333336</v>
      </c>
      <c r="O868" t="b">
        <v>0</v>
      </c>
      <c r="P868" t="b">
        <v>0</v>
      </c>
      <c r="Q868" t="s">
        <v>122</v>
      </c>
      <c r="R868" s="5">
        <f>E868/H868</f>
        <v>88.023385300668153</v>
      </c>
      <c r="S868" t="str">
        <f t="shared" si="69"/>
        <v>photography</v>
      </c>
      <c r="T868" t="str">
        <f t="shared" si="68"/>
        <v>photography books</v>
      </c>
    </row>
    <row r="869" spans="1:20" ht="19.5" x14ac:dyDescent="0.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9">
        <f t="shared" si="65"/>
        <v>162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 s="11">
        <f t="shared" si="66"/>
        <v>43382.208333333328</v>
      </c>
      <c r="M869">
        <v>1539579600</v>
      </c>
      <c r="N869" s="11">
        <f t="shared" si="67"/>
        <v>43388.208333333328</v>
      </c>
      <c r="O869" t="b">
        <v>0</v>
      </c>
      <c r="P869" t="b">
        <v>0</v>
      </c>
      <c r="Q869" t="s">
        <v>17</v>
      </c>
      <c r="R869" s="5">
        <f>E869/H869</f>
        <v>25.99</v>
      </c>
      <c r="S869" t="str">
        <f t="shared" si="69"/>
        <v>food</v>
      </c>
      <c r="T869" t="str">
        <f t="shared" si="68"/>
        <v>food trucks</v>
      </c>
    </row>
    <row r="870" spans="1:20" ht="19.5" x14ac:dyDescent="0.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9">
        <f t="shared" si="65"/>
        <v>185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 s="11">
        <f t="shared" si="66"/>
        <v>41559.208333333336</v>
      </c>
      <c r="M870">
        <v>1382504400</v>
      </c>
      <c r="N870" s="11">
        <f t="shared" si="67"/>
        <v>41570.208333333336</v>
      </c>
      <c r="O870" t="b">
        <v>0</v>
      </c>
      <c r="P870" t="b">
        <v>0</v>
      </c>
      <c r="Q870" t="s">
        <v>33</v>
      </c>
      <c r="R870" s="5">
        <f>E870/H870</f>
        <v>102.69047619047619</v>
      </c>
      <c r="S870" t="str">
        <f t="shared" si="69"/>
        <v>theater</v>
      </c>
      <c r="T870" t="str">
        <f t="shared" si="68"/>
        <v>plays</v>
      </c>
    </row>
    <row r="871" spans="1:20" ht="19.5" x14ac:dyDescent="0.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9">
        <f t="shared" si="65"/>
        <v>24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 s="11">
        <f t="shared" si="66"/>
        <v>40350.208333333336</v>
      </c>
      <c r="M871">
        <v>1278306000</v>
      </c>
      <c r="N871" s="11">
        <f t="shared" si="67"/>
        <v>40364.208333333336</v>
      </c>
      <c r="O871" t="b">
        <v>0</v>
      </c>
      <c r="P871" t="b">
        <v>0</v>
      </c>
      <c r="Q871" t="s">
        <v>53</v>
      </c>
      <c r="R871" s="5">
        <f>E871/H871</f>
        <v>72.958174904942965</v>
      </c>
      <c r="S871" t="str">
        <f t="shared" si="69"/>
        <v>film &amp; video</v>
      </c>
      <c r="T871" t="str">
        <f t="shared" si="68"/>
        <v>drama</v>
      </c>
    </row>
    <row r="872" spans="1:20" ht="19.5" x14ac:dyDescent="0.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9">
        <f t="shared" si="65"/>
        <v>90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 s="11">
        <f t="shared" si="66"/>
        <v>42240.208333333328</v>
      </c>
      <c r="M872">
        <v>1442552400</v>
      </c>
      <c r="N872" s="11">
        <f t="shared" si="67"/>
        <v>42265.208333333328</v>
      </c>
      <c r="O872" t="b">
        <v>0</v>
      </c>
      <c r="P872" t="b">
        <v>0</v>
      </c>
      <c r="Q872" t="s">
        <v>33</v>
      </c>
      <c r="R872" s="5">
        <f>E872/H872</f>
        <v>57.190082644628099</v>
      </c>
      <c r="S872" t="str">
        <f t="shared" si="69"/>
        <v>theater</v>
      </c>
      <c r="T872" t="str">
        <f t="shared" si="68"/>
        <v>plays</v>
      </c>
    </row>
    <row r="873" spans="1:20" ht="19.5" x14ac:dyDescent="0.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9">
        <f t="shared" si="65"/>
        <v>273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 s="11">
        <f t="shared" si="66"/>
        <v>43040.208333333328</v>
      </c>
      <c r="M873">
        <v>1511071200</v>
      </c>
      <c r="N873" s="11">
        <f t="shared" si="67"/>
        <v>43058.25</v>
      </c>
      <c r="O873" t="b">
        <v>0</v>
      </c>
      <c r="P873" t="b">
        <v>1</v>
      </c>
      <c r="Q873" t="s">
        <v>33</v>
      </c>
      <c r="R873" s="5">
        <f>E873/H873</f>
        <v>84.013793103448279</v>
      </c>
      <c r="S873" t="str">
        <f t="shared" si="69"/>
        <v>theater</v>
      </c>
      <c r="T873" t="str">
        <f t="shared" si="68"/>
        <v>plays</v>
      </c>
    </row>
    <row r="874" spans="1:20" ht="19.5" x14ac:dyDescent="0.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9">
        <f t="shared" si="65"/>
        <v>170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 s="11">
        <f t="shared" si="66"/>
        <v>43346.208333333328</v>
      </c>
      <c r="M874">
        <v>1536382800</v>
      </c>
      <c r="N874" s="11">
        <f t="shared" si="67"/>
        <v>43351.208333333328</v>
      </c>
      <c r="O874" t="b">
        <v>0</v>
      </c>
      <c r="P874" t="b">
        <v>0</v>
      </c>
      <c r="Q874" t="s">
        <v>474</v>
      </c>
      <c r="R874" s="5">
        <f>E874/H874</f>
        <v>98.666666666666671</v>
      </c>
      <c r="S874" t="str">
        <f t="shared" si="69"/>
        <v>film &amp; video</v>
      </c>
      <c r="T874" t="str">
        <f t="shared" si="68"/>
        <v>science fiction</v>
      </c>
    </row>
    <row r="875" spans="1:20" ht="19.5" x14ac:dyDescent="0.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9">
        <f t="shared" si="65"/>
        <v>188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 s="11">
        <f t="shared" si="66"/>
        <v>41647.25</v>
      </c>
      <c r="M875">
        <v>1389592800</v>
      </c>
      <c r="N875" s="11">
        <f t="shared" si="67"/>
        <v>41652.25</v>
      </c>
      <c r="O875" t="b">
        <v>0</v>
      </c>
      <c r="P875" t="b">
        <v>0</v>
      </c>
      <c r="Q875" t="s">
        <v>122</v>
      </c>
      <c r="R875" s="5">
        <f>E875/H875</f>
        <v>42.007419183889773</v>
      </c>
      <c r="S875" t="str">
        <f t="shared" si="69"/>
        <v>photography</v>
      </c>
      <c r="T875" t="str">
        <f t="shared" si="68"/>
        <v>photography books</v>
      </c>
    </row>
    <row r="876" spans="1:20" ht="19.5" x14ac:dyDescent="0.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9">
        <f t="shared" si="65"/>
        <v>347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 s="11">
        <f t="shared" si="66"/>
        <v>40291.208333333336</v>
      </c>
      <c r="M876">
        <v>1275282000</v>
      </c>
      <c r="N876" s="11">
        <f t="shared" si="67"/>
        <v>40329.208333333336</v>
      </c>
      <c r="O876" t="b">
        <v>0</v>
      </c>
      <c r="P876" t="b">
        <v>1</v>
      </c>
      <c r="Q876" t="s">
        <v>122</v>
      </c>
      <c r="R876" s="5">
        <f>E876/H876</f>
        <v>32.002753556677376</v>
      </c>
      <c r="S876" t="str">
        <f t="shared" si="69"/>
        <v>photography</v>
      </c>
      <c r="T876" t="str">
        <f t="shared" si="68"/>
        <v>photography books</v>
      </c>
    </row>
    <row r="877" spans="1:20" ht="19.5" x14ac:dyDescent="0.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9">
        <f t="shared" si="65"/>
        <v>69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 s="11">
        <f t="shared" si="66"/>
        <v>40556.25</v>
      </c>
      <c r="M877">
        <v>1294984800</v>
      </c>
      <c r="N877" s="11">
        <f t="shared" si="67"/>
        <v>40557.25</v>
      </c>
      <c r="O877" t="b">
        <v>0</v>
      </c>
      <c r="P877" t="b">
        <v>0</v>
      </c>
      <c r="Q877" t="s">
        <v>23</v>
      </c>
      <c r="R877" s="5">
        <f>E877/H877</f>
        <v>81.567164179104481</v>
      </c>
      <c r="S877" t="str">
        <f t="shared" si="69"/>
        <v>music</v>
      </c>
      <c r="T877" t="str">
        <f t="shared" si="68"/>
        <v>rock</v>
      </c>
    </row>
    <row r="878" spans="1:20" ht="19.5" x14ac:dyDescent="0.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9">
        <f t="shared" si="65"/>
        <v>25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 s="11">
        <f t="shared" si="66"/>
        <v>43624.208333333328</v>
      </c>
      <c r="M878">
        <v>1562043600</v>
      </c>
      <c r="N878" s="11">
        <f t="shared" si="67"/>
        <v>43648.208333333328</v>
      </c>
      <c r="O878" t="b">
        <v>0</v>
      </c>
      <c r="P878" t="b">
        <v>0</v>
      </c>
      <c r="Q878" t="s">
        <v>122</v>
      </c>
      <c r="R878" s="5">
        <f>E878/H878</f>
        <v>37.035087719298247</v>
      </c>
      <c r="S878" t="str">
        <f t="shared" si="69"/>
        <v>photography</v>
      </c>
      <c r="T878" t="str">
        <f t="shared" si="68"/>
        <v>photography books</v>
      </c>
    </row>
    <row r="879" spans="1:20" ht="19.5" x14ac:dyDescent="0.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9">
        <f t="shared" si="65"/>
        <v>77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 s="11">
        <f t="shared" si="66"/>
        <v>42577.208333333328</v>
      </c>
      <c r="M879">
        <v>1469595600</v>
      </c>
      <c r="N879" s="11">
        <f t="shared" si="67"/>
        <v>42578.208333333328</v>
      </c>
      <c r="O879" t="b">
        <v>0</v>
      </c>
      <c r="P879" t="b">
        <v>0</v>
      </c>
      <c r="Q879" t="s">
        <v>17</v>
      </c>
      <c r="R879" s="5">
        <f>E879/H879</f>
        <v>103.033360455655</v>
      </c>
      <c r="S879" t="str">
        <f t="shared" si="69"/>
        <v>food</v>
      </c>
      <c r="T879" t="str">
        <f t="shared" si="68"/>
        <v>food trucks</v>
      </c>
    </row>
    <row r="880" spans="1:20" ht="19.5" x14ac:dyDescent="0.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9">
        <f t="shared" si="65"/>
        <v>37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 s="11">
        <f t="shared" si="66"/>
        <v>43845.25</v>
      </c>
      <c r="M880">
        <v>1581141600</v>
      </c>
      <c r="N880" s="11">
        <f t="shared" si="67"/>
        <v>43869.25</v>
      </c>
      <c r="O880" t="b">
        <v>0</v>
      </c>
      <c r="P880" t="b">
        <v>0</v>
      </c>
      <c r="Q880" t="s">
        <v>148</v>
      </c>
      <c r="R880" s="5">
        <f>E880/H880</f>
        <v>84.333333333333329</v>
      </c>
      <c r="S880" t="str">
        <f t="shared" si="69"/>
        <v>music</v>
      </c>
      <c r="T880" t="str">
        <f t="shared" si="68"/>
        <v>metal</v>
      </c>
    </row>
    <row r="881" spans="1:20" ht="19.5" x14ac:dyDescent="0.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9">
        <f t="shared" si="65"/>
        <v>544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 s="11">
        <f t="shared" si="66"/>
        <v>42788.25</v>
      </c>
      <c r="M881">
        <v>1488520800</v>
      </c>
      <c r="N881" s="11">
        <f t="shared" si="67"/>
        <v>42797.25</v>
      </c>
      <c r="O881" t="b">
        <v>0</v>
      </c>
      <c r="P881" t="b">
        <v>0</v>
      </c>
      <c r="Q881" t="s">
        <v>68</v>
      </c>
      <c r="R881" s="5">
        <f>E881/H881</f>
        <v>102.60377358490567</v>
      </c>
      <c r="S881" t="str">
        <f t="shared" si="69"/>
        <v>publishing</v>
      </c>
      <c r="T881" t="str">
        <f t="shared" si="68"/>
        <v>nonfiction</v>
      </c>
    </row>
    <row r="882" spans="1:20" ht="19.5" x14ac:dyDescent="0.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9">
        <f t="shared" si="65"/>
        <v>229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 s="11">
        <f t="shared" si="66"/>
        <v>43667.208333333328</v>
      </c>
      <c r="M882">
        <v>1563858000</v>
      </c>
      <c r="N882" s="11">
        <f t="shared" si="67"/>
        <v>43669.208333333328</v>
      </c>
      <c r="O882" t="b">
        <v>0</v>
      </c>
      <c r="P882" t="b">
        <v>0</v>
      </c>
      <c r="Q882" t="s">
        <v>50</v>
      </c>
      <c r="R882" s="5">
        <f>E882/H882</f>
        <v>79.992129246064621</v>
      </c>
      <c r="S882" t="str">
        <f t="shared" si="69"/>
        <v>music</v>
      </c>
      <c r="T882" t="str">
        <f t="shared" si="68"/>
        <v>electric music</v>
      </c>
    </row>
    <row r="883" spans="1:20" ht="19.5" x14ac:dyDescent="0.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9">
        <f t="shared" si="65"/>
        <v>39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 s="11">
        <f t="shared" si="66"/>
        <v>42194.208333333328</v>
      </c>
      <c r="M883">
        <v>1438923600</v>
      </c>
      <c r="N883" s="11">
        <f t="shared" si="67"/>
        <v>42223.208333333328</v>
      </c>
      <c r="O883" t="b">
        <v>0</v>
      </c>
      <c r="P883" t="b">
        <v>1</v>
      </c>
      <c r="Q883" t="s">
        <v>33</v>
      </c>
      <c r="R883" s="5">
        <f>E883/H883</f>
        <v>70.055309734513273</v>
      </c>
      <c r="S883" t="str">
        <f t="shared" si="69"/>
        <v>theater</v>
      </c>
      <c r="T883" t="str">
        <f t="shared" si="68"/>
        <v>plays</v>
      </c>
    </row>
    <row r="884" spans="1:20" ht="19.5" x14ac:dyDescent="0.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9">
        <f t="shared" si="65"/>
        <v>370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 s="11">
        <f t="shared" si="66"/>
        <v>42025.25</v>
      </c>
      <c r="M884">
        <v>1422165600</v>
      </c>
      <c r="N884" s="11">
        <f t="shared" si="67"/>
        <v>42029.25</v>
      </c>
      <c r="O884" t="b">
        <v>0</v>
      </c>
      <c r="P884" t="b">
        <v>0</v>
      </c>
      <c r="Q884" t="s">
        <v>33</v>
      </c>
      <c r="R884" s="5">
        <f>E884/H884</f>
        <v>37</v>
      </c>
      <c r="S884" t="str">
        <f t="shared" si="69"/>
        <v>theater</v>
      </c>
      <c r="T884" t="str">
        <f t="shared" si="68"/>
        <v>plays</v>
      </c>
    </row>
    <row r="885" spans="1:20" ht="19.5" x14ac:dyDescent="0.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9">
        <f t="shared" si="65"/>
        <v>238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 s="11">
        <f t="shared" si="66"/>
        <v>40323.208333333336</v>
      </c>
      <c r="M885">
        <v>1277874000</v>
      </c>
      <c r="N885" s="11">
        <f t="shared" si="67"/>
        <v>40359.208333333336</v>
      </c>
      <c r="O885" t="b">
        <v>0</v>
      </c>
      <c r="P885" t="b">
        <v>0</v>
      </c>
      <c r="Q885" t="s">
        <v>100</v>
      </c>
      <c r="R885" s="5">
        <f>E885/H885</f>
        <v>41.911917098445599</v>
      </c>
      <c r="S885" t="str">
        <f t="shared" si="69"/>
        <v>film &amp; video</v>
      </c>
      <c r="T885" t="str">
        <f t="shared" si="68"/>
        <v>shorts</v>
      </c>
    </row>
    <row r="886" spans="1:20" ht="19.5" x14ac:dyDescent="0.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9">
        <f t="shared" si="65"/>
        <v>64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 s="11">
        <f t="shared" si="66"/>
        <v>41763.208333333336</v>
      </c>
      <c r="M886">
        <v>1399352400</v>
      </c>
      <c r="N886" s="11">
        <f t="shared" si="67"/>
        <v>41765.208333333336</v>
      </c>
      <c r="O886" t="b">
        <v>0</v>
      </c>
      <c r="P886" t="b">
        <v>1</v>
      </c>
      <c r="Q886" t="s">
        <v>33</v>
      </c>
      <c r="R886" s="5">
        <f>E886/H886</f>
        <v>57.992576882290564</v>
      </c>
      <c r="S886" t="str">
        <f t="shared" si="69"/>
        <v>theater</v>
      </c>
      <c r="T886" t="str">
        <f t="shared" si="68"/>
        <v>plays</v>
      </c>
    </row>
    <row r="887" spans="1:20" ht="19.5" x14ac:dyDescent="0.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9">
        <f t="shared" si="65"/>
        <v>118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 s="11">
        <f t="shared" si="66"/>
        <v>40335.208333333336</v>
      </c>
      <c r="M887">
        <v>1279083600</v>
      </c>
      <c r="N887" s="11">
        <f t="shared" si="67"/>
        <v>40373.208333333336</v>
      </c>
      <c r="O887" t="b">
        <v>0</v>
      </c>
      <c r="P887" t="b">
        <v>0</v>
      </c>
      <c r="Q887" t="s">
        <v>33</v>
      </c>
      <c r="R887" s="5">
        <f>E887/H887</f>
        <v>40.942307692307693</v>
      </c>
      <c r="S887" t="str">
        <f t="shared" si="69"/>
        <v>theater</v>
      </c>
      <c r="T887" t="str">
        <f t="shared" si="68"/>
        <v>plays</v>
      </c>
    </row>
    <row r="888" spans="1:20" ht="19.5" x14ac:dyDescent="0.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9">
        <f t="shared" si="65"/>
        <v>85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 s="11">
        <f t="shared" si="66"/>
        <v>40416.208333333336</v>
      </c>
      <c r="M888">
        <v>1284354000</v>
      </c>
      <c r="N888" s="11">
        <f t="shared" si="67"/>
        <v>40434.208333333336</v>
      </c>
      <c r="O888" t="b">
        <v>0</v>
      </c>
      <c r="P888" t="b">
        <v>0</v>
      </c>
      <c r="Q888" t="s">
        <v>60</v>
      </c>
      <c r="R888" s="5">
        <f>E888/H888</f>
        <v>69.9972602739726</v>
      </c>
      <c r="S888" t="str">
        <f t="shared" si="69"/>
        <v>music</v>
      </c>
      <c r="T888" t="str">
        <f t="shared" si="68"/>
        <v>indie rock</v>
      </c>
    </row>
    <row r="889" spans="1:20" ht="19.5" x14ac:dyDescent="0.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9">
        <f t="shared" si="65"/>
        <v>29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 s="11">
        <f t="shared" si="66"/>
        <v>42202.208333333328</v>
      </c>
      <c r="M889">
        <v>1441170000</v>
      </c>
      <c r="N889" s="11">
        <f t="shared" si="67"/>
        <v>42249.208333333328</v>
      </c>
      <c r="O889" t="b">
        <v>0</v>
      </c>
      <c r="P889" t="b">
        <v>1</v>
      </c>
      <c r="Q889" t="s">
        <v>33</v>
      </c>
      <c r="R889" s="5">
        <f>E889/H889</f>
        <v>73.838709677419359</v>
      </c>
      <c r="S889" t="str">
        <f t="shared" si="69"/>
        <v>theater</v>
      </c>
      <c r="T889" t="str">
        <f t="shared" si="68"/>
        <v>plays</v>
      </c>
    </row>
    <row r="890" spans="1:20" ht="19.5" x14ac:dyDescent="0.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9">
        <f t="shared" si="65"/>
        <v>210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 s="11">
        <f t="shared" si="66"/>
        <v>42836.208333333328</v>
      </c>
      <c r="M890">
        <v>1493528400</v>
      </c>
      <c r="N890" s="11">
        <f t="shared" si="67"/>
        <v>42855.208333333328</v>
      </c>
      <c r="O890" t="b">
        <v>0</v>
      </c>
      <c r="P890" t="b">
        <v>0</v>
      </c>
      <c r="Q890" t="s">
        <v>33</v>
      </c>
      <c r="R890" s="5">
        <f>E890/H890</f>
        <v>41.979310344827589</v>
      </c>
      <c r="S890" t="str">
        <f t="shared" si="69"/>
        <v>theater</v>
      </c>
      <c r="T890" t="str">
        <f t="shared" si="68"/>
        <v>plays</v>
      </c>
    </row>
    <row r="891" spans="1:20" ht="19.5" x14ac:dyDescent="0.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9">
        <f t="shared" si="65"/>
        <v>170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 s="11">
        <f t="shared" si="66"/>
        <v>41710.208333333336</v>
      </c>
      <c r="M891">
        <v>1395205200</v>
      </c>
      <c r="N891" s="11">
        <f t="shared" si="67"/>
        <v>41717.208333333336</v>
      </c>
      <c r="O891" t="b">
        <v>0</v>
      </c>
      <c r="P891" t="b">
        <v>1</v>
      </c>
      <c r="Q891" t="s">
        <v>50</v>
      </c>
      <c r="R891" s="5">
        <f>E891/H891</f>
        <v>77.93442622950819</v>
      </c>
      <c r="S891" t="str">
        <f t="shared" si="69"/>
        <v>music</v>
      </c>
      <c r="T891" t="str">
        <f t="shared" si="68"/>
        <v>electric music</v>
      </c>
    </row>
    <row r="892" spans="1:20" ht="19.5" x14ac:dyDescent="0.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9">
        <f t="shared" si="65"/>
        <v>116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 s="11">
        <f t="shared" si="66"/>
        <v>43640.208333333328</v>
      </c>
      <c r="M892">
        <v>1561438800</v>
      </c>
      <c r="N892" s="11">
        <f t="shared" si="67"/>
        <v>43641.208333333328</v>
      </c>
      <c r="O892" t="b">
        <v>0</v>
      </c>
      <c r="P892" t="b">
        <v>0</v>
      </c>
      <c r="Q892" t="s">
        <v>60</v>
      </c>
      <c r="R892" s="5">
        <f>E892/H892</f>
        <v>106.01972789115646</v>
      </c>
      <c r="S892" t="str">
        <f t="shared" si="69"/>
        <v>music</v>
      </c>
      <c r="T892" t="str">
        <f t="shared" si="68"/>
        <v>indie rock</v>
      </c>
    </row>
    <row r="893" spans="1:20" ht="19.5" x14ac:dyDescent="0.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9">
        <f t="shared" si="65"/>
        <v>259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 s="11">
        <f t="shared" si="66"/>
        <v>40880.25</v>
      </c>
      <c r="M893">
        <v>1326693600</v>
      </c>
      <c r="N893" s="11">
        <f t="shared" si="67"/>
        <v>40924.25</v>
      </c>
      <c r="O893" t="b">
        <v>0</v>
      </c>
      <c r="P893" t="b">
        <v>0</v>
      </c>
      <c r="Q893" t="s">
        <v>42</v>
      </c>
      <c r="R893" s="5">
        <f>E893/H893</f>
        <v>47.018181818181816</v>
      </c>
      <c r="S893" t="str">
        <f t="shared" si="69"/>
        <v>film &amp; video</v>
      </c>
      <c r="T893" t="str">
        <f t="shared" si="68"/>
        <v>documentary</v>
      </c>
    </row>
    <row r="894" spans="1:20" ht="19.5" x14ac:dyDescent="0.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9">
        <f t="shared" si="65"/>
        <v>231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 s="11">
        <f t="shared" si="66"/>
        <v>40319.208333333336</v>
      </c>
      <c r="M894">
        <v>1277960400</v>
      </c>
      <c r="N894" s="11">
        <f t="shared" si="67"/>
        <v>40360.208333333336</v>
      </c>
      <c r="O894" t="b">
        <v>0</v>
      </c>
      <c r="P894" t="b">
        <v>0</v>
      </c>
      <c r="Q894" t="s">
        <v>206</v>
      </c>
      <c r="R894" s="5">
        <f>E894/H894</f>
        <v>76.016483516483518</v>
      </c>
      <c r="S894" t="str">
        <f t="shared" si="69"/>
        <v>publishing</v>
      </c>
      <c r="T894" t="str">
        <f t="shared" si="68"/>
        <v>translations</v>
      </c>
    </row>
    <row r="895" spans="1:20" ht="19.5" x14ac:dyDescent="0.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9">
        <f t="shared" si="65"/>
        <v>128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 s="11">
        <f t="shared" si="66"/>
        <v>42170.208333333328</v>
      </c>
      <c r="M895">
        <v>1434690000</v>
      </c>
      <c r="N895" s="11">
        <f t="shared" si="67"/>
        <v>42174.208333333328</v>
      </c>
      <c r="O895" t="b">
        <v>0</v>
      </c>
      <c r="P895" t="b">
        <v>1</v>
      </c>
      <c r="Q895" t="s">
        <v>42</v>
      </c>
      <c r="R895" s="5">
        <f>E895/H895</f>
        <v>54.120603015075375</v>
      </c>
      <c r="S895" t="str">
        <f t="shared" si="69"/>
        <v>film &amp; video</v>
      </c>
      <c r="T895" t="str">
        <f t="shared" si="68"/>
        <v>documentary</v>
      </c>
    </row>
    <row r="896" spans="1:20" ht="19.5" x14ac:dyDescent="0.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9">
        <f t="shared" si="65"/>
        <v>189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 s="11">
        <f t="shared" si="66"/>
        <v>41466.208333333336</v>
      </c>
      <c r="M896">
        <v>1376110800</v>
      </c>
      <c r="N896" s="11">
        <f t="shared" si="67"/>
        <v>41496.208333333336</v>
      </c>
      <c r="O896" t="b">
        <v>0</v>
      </c>
      <c r="P896" t="b">
        <v>1</v>
      </c>
      <c r="Q896" t="s">
        <v>269</v>
      </c>
      <c r="R896" s="5">
        <f>E896/H896</f>
        <v>57.285714285714285</v>
      </c>
      <c r="S896" t="str">
        <f t="shared" si="69"/>
        <v>film &amp; video</v>
      </c>
      <c r="T896" t="str">
        <f t="shared" si="68"/>
        <v>television</v>
      </c>
    </row>
    <row r="897" spans="1:20" ht="19.5" x14ac:dyDescent="0.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9">
        <f t="shared" si="65"/>
        <v>7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 s="11">
        <f t="shared" si="66"/>
        <v>43134.25</v>
      </c>
      <c r="M897">
        <v>1518415200</v>
      </c>
      <c r="N897" s="11">
        <f t="shared" si="67"/>
        <v>43143.25</v>
      </c>
      <c r="O897" t="b">
        <v>0</v>
      </c>
      <c r="P897" t="b">
        <v>0</v>
      </c>
      <c r="Q897" t="s">
        <v>33</v>
      </c>
      <c r="R897" s="5">
        <f>E897/H897</f>
        <v>103.81308411214954</v>
      </c>
      <c r="S897" t="str">
        <f t="shared" si="69"/>
        <v>theater</v>
      </c>
      <c r="T897" t="str">
        <f t="shared" si="68"/>
        <v>plays</v>
      </c>
    </row>
    <row r="898" spans="1:20" ht="19.5" x14ac:dyDescent="0.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9">
        <f t="shared" si="65"/>
        <v>774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 s="11">
        <f t="shared" si="66"/>
        <v>40738.208333333336</v>
      </c>
      <c r="M898">
        <v>1310878800</v>
      </c>
      <c r="N898" s="11">
        <f t="shared" si="67"/>
        <v>40741.208333333336</v>
      </c>
      <c r="O898" t="b">
        <v>0</v>
      </c>
      <c r="P898" t="b">
        <v>1</v>
      </c>
      <c r="Q898" t="s">
        <v>17</v>
      </c>
      <c r="R898" s="5">
        <f>E898/H898</f>
        <v>105.02602739726028</v>
      </c>
      <c r="S898" t="str">
        <f t="shared" si="69"/>
        <v>food</v>
      </c>
      <c r="T898" t="str">
        <f t="shared" si="68"/>
        <v>food trucks</v>
      </c>
    </row>
    <row r="899" spans="1:20" ht="19.5" x14ac:dyDescent="0.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9">
        <f t="shared" ref="F899:F962" si="70">ROUND((E899/D899)*100,0)</f>
        <v>28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 s="11">
        <f t="shared" ref="L899:L962" si="71">(((K899/60)/60)/24)+DATE(1970,1,1)</f>
        <v>43583.208333333328</v>
      </c>
      <c r="M899">
        <v>1556600400</v>
      </c>
      <c r="N899" s="11">
        <f t="shared" ref="N899:N962" si="72">(((M899/60)/60)/24)+DATE(1970,1,1)</f>
        <v>43585.208333333328</v>
      </c>
      <c r="O899" t="b">
        <v>0</v>
      </c>
      <c r="P899" t="b">
        <v>0</v>
      </c>
      <c r="Q899" t="s">
        <v>33</v>
      </c>
      <c r="R899" s="5">
        <f>E899/H899</f>
        <v>90.259259259259252</v>
      </c>
      <c r="S899" t="str">
        <f t="shared" si="69"/>
        <v>theater</v>
      </c>
      <c r="T899" t="str">
        <f t="shared" ref="T899:T962" si="73">_xlfn.TEXTAFTER(Q899,"/")</f>
        <v>plays</v>
      </c>
    </row>
    <row r="900" spans="1:20" ht="19.5" x14ac:dyDescent="0.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9">
        <f t="shared" si="70"/>
        <v>52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 s="11">
        <f t="shared" si="71"/>
        <v>43815.25</v>
      </c>
      <c r="M900">
        <v>1576994400</v>
      </c>
      <c r="N900" s="11">
        <f t="shared" si="72"/>
        <v>43821.25</v>
      </c>
      <c r="O900" t="b">
        <v>0</v>
      </c>
      <c r="P900" t="b">
        <v>0</v>
      </c>
      <c r="Q900" t="s">
        <v>42</v>
      </c>
      <c r="R900" s="5">
        <f>E900/H900</f>
        <v>76.978705978705975</v>
      </c>
      <c r="S900" t="str">
        <f t="shared" ref="S900:S963" si="74">_xlfn.TEXTBEFORE(Q900,"/")</f>
        <v>film &amp; video</v>
      </c>
      <c r="T900" t="str">
        <f t="shared" si="73"/>
        <v>documentary</v>
      </c>
    </row>
    <row r="901" spans="1:20" ht="19.5" x14ac:dyDescent="0.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9">
        <f t="shared" si="70"/>
        <v>407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 s="11">
        <f t="shared" si="71"/>
        <v>41554.208333333336</v>
      </c>
      <c r="M901">
        <v>1382677200</v>
      </c>
      <c r="N901" s="11">
        <f t="shared" si="72"/>
        <v>41572.208333333336</v>
      </c>
      <c r="O901" t="b">
        <v>0</v>
      </c>
      <c r="P901" t="b">
        <v>0</v>
      </c>
      <c r="Q901" t="s">
        <v>159</v>
      </c>
      <c r="R901" s="5">
        <f>E901/H901</f>
        <v>102.60162601626017</v>
      </c>
      <c r="S901" t="str">
        <f t="shared" si="74"/>
        <v>music</v>
      </c>
      <c r="T901" t="str">
        <f t="shared" si="73"/>
        <v>jazz</v>
      </c>
    </row>
    <row r="902" spans="1:20" ht="19.5" x14ac:dyDescent="0.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9">
        <f t="shared" si="70"/>
        <v>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 s="11">
        <f t="shared" si="71"/>
        <v>41901.208333333336</v>
      </c>
      <c r="M902">
        <v>1411189200</v>
      </c>
      <c r="N902" s="11">
        <f t="shared" si="72"/>
        <v>41902.208333333336</v>
      </c>
      <c r="O902" t="b">
        <v>0</v>
      </c>
      <c r="P902" t="b">
        <v>1</v>
      </c>
      <c r="Q902" t="s">
        <v>28</v>
      </c>
      <c r="R902" s="5">
        <f>E902/H902</f>
        <v>2</v>
      </c>
      <c r="S902" t="str">
        <f t="shared" si="74"/>
        <v>technology</v>
      </c>
      <c r="T902" t="str">
        <f t="shared" si="73"/>
        <v>web</v>
      </c>
    </row>
    <row r="903" spans="1:20" ht="19.5" x14ac:dyDescent="0.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9">
        <f t="shared" si="70"/>
        <v>156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 s="11">
        <f t="shared" si="71"/>
        <v>43298.208333333328</v>
      </c>
      <c r="M903">
        <v>1534654800</v>
      </c>
      <c r="N903" s="11">
        <f t="shared" si="72"/>
        <v>43331.208333333328</v>
      </c>
      <c r="O903" t="b">
        <v>0</v>
      </c>
      <c r="P903" t="b">
        <v>1</v>
      </c>
      <c r="Q903" t="s">
        <v>23</v>
      </c>
      <c r="R903" s="5">
        <f>E903/H903</f>
        <v>55.0062893081761</v>
      </c>
      <c r="S903" t="str">
        <f t="shared" si="74"/>
        <v>music</v>
      </c>
      <c r="T903" t="str">
        <f t="shared" si="73"/>
        <v>rock</v>
      </c>
    </row>
    <row r="904" spans="1:20" ht="19.5" x14ac:dyDescent="0.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9">
        <f t="shared" si="70"/>
        <v>252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 s="11">
        <f t="shared" si="71"/>
        <v>42399.25</v>
      </c>
      <c r="M904">
        <v>1457762400</v>
      </c>
      <c r="N904" s="11">
        <f t="shared" si="72"/>
        <v>42441.25</v>
      </c>
      <c r="O904" t="b">
        <v>0</v>
      </c>
      <c r="P904" t="b">
        <v>0</v>
      </c>
      <c r="Q904" t="s">
        <v>28</v>
      </c>
      <c r="R904" s="5">
        <f>E904/H904</f>
        <v>32.127272727272725</v>
      </c>
      <c r="S904" t="str">
        <f t="shared" si="74"/>
        <v>technology</v>
      </c>
      <c r="T904" t="str">
        <f t="shared" si="73"/>
        <v>web</v>
      </c>
    </row>
    <row r="905" spans="1:20" ht="19.5" x14ac:dyDescent="0.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9">
        <f t="shared" si="70"/>
        <v>2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 s="11">
        <f t="shared" si="71"/>
        <v>41034.208333333336</v>
      </c>
      <c r="M905">
        <v>1337490000</v>
      </c>
      <c r="N905" s="11">
        <f t="shared" si="72"/>
        <v>41049.208333333336</v>
      </c>
      <c r="O905" t="b">
        <v>0</v>
      </c>
      <c r="P905" t="b">
        <v>1</v>
      </c>
      <c r="Q905" t="s">
        <v>68</v>
      </c>
      <c r="R905" s="5">
        <f>E905/H905</f>
        <v>50.642857142857146</v>
      </c>
      <c r="S905" t="str">
        <f t="shared" si="74"/>
        <v>publishing</v>
      </c>
      <c r="T905" t="str">
        <f t="shared" si="73"/>
        <v>nonfiction</v>
      </c>
    </row>
    <row r="906" spans="1:20" ht="19.5" x14ac:dyDescent="0.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9">
        <f t="shared" si="70"/>
        <v>12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 s="11">
        <f t="shared" si="71"/>
        <v>41186.208333333336</v>
      </c>
      <c r="M906">
        <v>1349672400</v>
      </c>
      <c r="N906" s="11">
        <f t="shared" si="72"/>
        <v>41190.208333333336</v>
      </c>
      <c r="O906" t="b">
        <v>0</v>
      </c>
      <c r="P906" t="b">
        <v>0</v>
      </c>
      <c r="Q906" t="s">
        <v>133</v>
      </c>
      <c r="R906" s="5">
        <f>E906/H906</f>
        <v>49.6875</v>
      </c>
      <c r="S906" t="str">
        <f t="shared" si="74"/>
        <v>publishing</v>
      </c>
      <c r="T906" t="str">
        <f t="shared" si="73"/>
        <v>radio &amp; podcasts</v>
      </c>
    </row>
    <row r="907" spans="1:20" ht="19.5" x14ac:dyDescent="0.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9">
        <f t="shared" si="70"/>
        <v>164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 s="11">
        <f t="shared" si="71"/>
        <v>41536.208333333336</v>
      </c>
      <c r="M907">
        <v>1379826000</v>
      </c>
      <c r="N907" s="11">
        <f t="shared" si="72"/>
        <v>41539.208333333336</v>
      </c>
      <c r="O907" t="b">
        <v>0</v>
      </c>
      <c r="P907" t="b">
        <v>0</v>
      </c>
      <c r="Q907" t="s">
        <v>33</v>
      </c>
      <c r="R907" s="5">
        <f>E907/H907</f>
        <v>54.894067796610166</v>
      </c>
      <c r="S907" t="str">
        <f t="shared" si="74"/>
        <v>theater</v>
      </c>
      <c r="T907" t="str">
        <f t="shared" si="73"/>
        <v>plays</v>
      </c>
    </row>
    <row r="908" spans="1:20" ht="19.5" x14ac:dyDescent="0.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9">
        <f t="shared" si="70"/>
        <v>163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 s="11">
        <f t="shared" si="71"/>
        <v>42868.208333333328</v>
      </c>
      <c r="M908">
        <v>1497762000</v>
      </c>
      <c r="N908" s="11">
        <f t="shared" si="72"/>
        <v>42904.208333333328</v>
      </c>
      <c r="O908" t="b">
        <v>1</v>
      </c>
      <c r="P908" t="b">
        <v>1</v>
      </c>
      <c r="Q908" t="s">
        <v>42</v>
      </c>
      <c r="R908" s="5">
        <f>E908/H908</f>
        <v>46.931937172774866</v>
      </c>
      <c r="S908" t="str">
        <f t="shared" si="74"/>
        <v>film &amp; video</v>
      </c>
      <c r="T908" t="str">
        <f t="shared" si="73"/>
        <v>documentary</v>
      </c>
    </row>
    <row r="909" spans="1:20" ht="19.5" x14ac:dyDescent="0.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9">
        <f t="shared" si="70"/>
        <v>20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 s="11">
        <f t="shared" si="71"/>
        <v>40660.208333333336</v>
      </c>
      <c r="M909">
        <v>1304485200</v>
      </c>
      <c r="N909" s="11">
        <f t="shared" si="72"/>
        <v>40667.208333333336</v>
      </c>
      <c r="O909" t="b">
        <v>0</v>
      </c>
      <c r="P909" t="b">
        <v>0</v>
      </c>
      <c r="Q909" t="s">
        <v>33</v>
      </c>
      <c r="R909" s="5">
        <f>E909/H909</f>
        <v>44.951219512195124</v>
      </c>
      <c r="S909" t="str">
        <f t="shared" si="74"/>
        <v>theater</v>
      </c>
      <c r="T909" t="str">
        <f t="shared" si="73"/>
        <v>plays</v>
      </c>
    </row>
    <row r="910" spans="1:20" ht="19.5" x14ac:dyDescent="0.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9">
        <f t="shared" si="70"/>
        <v>319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 s="11">
        <f t="shared" si="71"/>
        <v>41031.208333333336</v>
      </c>
      <c r="M910">
        <v>1336885200</v>
      </c>
      <c r="N910" s="11">
        <f t="shared" si="72"/>
        <v>41042.208333333336</v>
      </c>
      <c r="O910" t="b">
        <v>0</v>
      </c>
      <c r="P910" t="b">
        <v>0</v>
      </c>
      <c r="Q910" t="s">
        <v>89</v>
      </c>
      <c r="R910" s="5">
        <f>E910/H910</f>
        <v>30.99898322318251</v>
      </c>
      <c r="S910" t="str">
        <f t="shared" si="74"/>
        <v>games</v>
      </c>
      <c r="T910" t="str">
        <f t="shared" si="73"/>
        <v>video games</v>
      </c>
    </row>
    <row r="911" spans="1:20" ht="19.5" x14ac:dyDescent="0.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9">
        <f t="shared" si="70"/>
        <v>479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 s="11">
        <f t="shared" si="71"/>
        <v>43255.208333333328</v>
      </c>
      <c r="M911">
        <v>1530421200</v>
      </c>
      <c r="N911" s="11">
        <f t="shared" si="72"/>
        <v>43282.208333333328</v>
      </c>
      <c r="O911" t="b">
        <v>0</v>
      </c>
      <c r="P911" t="b">
        <v>1</v>
      </c>
      <c r="Q911" t="s">
        <v>33</v>
      </c>
      <c r="R911" s="5">
        <f>E911/H911</f>
        <v>107.7625</v>
      </c>
      <c r="S911" t="str">
        <f t="shared" si="74"/>
        <v>theater</v>
      </c>
      <c r="T911" t="str">
        <f t="shared" si="73"/>
        <v>plays</v>
      </c>
    </row>
    <row r="912" spans="1:20" ht="19.5" x14ac:dyDescent="0.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9">
        <f t="shared" si="70"/>
        <v>20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 s="11">
        <f t="shared" si="71"/>
        <v>42026.25</v>
      </c>
      <c r="M912">
        <v>1421992800</v>
      </c>
      <c r="N912" s="11">
        <f t="shared" si="72"/>
        <v>42027.25</v>
      </c>
      <c r="O912" t="b">
        <v>0</v>
      </c>
      <c r="P912" t="b">
        <v>0</v>
      </c>
      <c r="Q912" t="s">
        <v>33</v>
      </c>
      <c r="R912" s="5">
        <f>E912/H912</f>
        <v>102.07770270270271</v>
      </c>
      <c r="S912" t="str">
        <f t="shared" si="74"/>
        <v>theater</v>
      </c>
      <c r="T912" t="str">
        <f t="shared" si="73"/>
        <v>plays</v>
      </c>
    </row>
    <row r="913" spans="1:20" ht="19.5" x14ac:dyDescent="0.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9">
        <f t="shared" si="70"/>
        <v>199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 s="11">
        <f t="shared" si="71"/>
        <v>43717.208333333328</v>
      </c>
      <c r="M913">
        <v>1568178000</v>
      </c>
      <c r="N913" s="11">
        <f t="shared" si="72"/>
        <v>43719.208333333328</v>
      </c>
      <c r="O913" t="b">
        <v>1</v>
      </c>
      <c r="P913" t="b">
        <v>0</v>
      </c>
      <c r="Q913" t="s">
        <v>28</v>
      </c>
      <c r="R913" s="5">
        <f>E913/H913</f>
        <v>24.976190476190474</v>
      </c>
      <c r="S913" t="str">
        <f t="shared" si="74"/>
        <v>technology</v>
      </c>
      <c r="T913" t="str">
        <f t="shared" si="73"/>
        <v>web</v>
      </c>
    </row>
    <row r="914" spans="1:20" ht="19.5" x14ac:dyDescent="0.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9">
        <f t="shared" si="70"/>
        <v>795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 s="11">
        <f t="shared" si="71"/>
        <v>41157.208333333336</v>
      </c>
      <c r="M914">
        <v>1347944400</v>
      </c>
      <c r="N914" s="11">
        <f t="shared" si="72"/>
        <v>41170.208333333336</v>
      </c>
      <c r="O914" t="b">
        <v>1</v>
      </c>
      <c r="P914" t="b">
        <v>0</v>
      </c>
      <c r="Q914" t="s">
        <v>53</v>
      </c>
      <c r="R914" s="5">
        <f>E914/H914</f>
        <v>79.944134078212286</v>
      </c>
      <c r="S914" t="str">
        <f t="shared" si="74"/>
        <v>film &amp; video</v>
      </c>
      <c r="T914" t="str">
        <f t="shared" si="73"/>
        <v>drama</v>
      </c>
    </row>
    <row r="915" spans="1:20" ht="19.5" x14ac:dyDescent="0.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9">
        <f t="shared" si="70"/>
        <v>51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 s="11">
        <f t="shared" si="71"/>
        <v>43597.208333333328</v>
      </c>
      <c r="M915">
        <v>1558760400</v>
      </c>
      <c r="N915" s="11">
        <f t="shared" si="72"/>
        <v>43610.208333333328</v>
      </c>
      <c r="O915" t="b">
        <v>0</v>
      </c>
      <c r="P915" t="b">
        <v>0</v>
      </c>
      <c r="Q915" t="s">
        <v>53</v>
      </c>
      <c r="R915" s="5">
        <f>E915/H915</f>
        <v>67.946462715105156</v>
      </c>
      <c r="S915" t="str">
        <f t="shared" si="74"/>
        <v>film &amp; video</v>
      </c>
      <c r="T915" t="str">
        <f t="shared" si="73"/>
        <v>drama</v>
      </c>
    </row>
    <row r="916" spans="1:20" ht="19.5" x14ac:dyDescent="0.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9">
        <f t="shared" si="70"/>
        <v>57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 s="11">
        <f t="shared" si="71"/>
        <v>41490.208333333336</v>
      </c>
      <c r="M916">
        <v>1376629200</v>
      </c>
      <c r="N916" s="11">
        <f t="shared" si="72"/>
        <v>41502.208333333336</v>
      </c>
      <c r="O916" t="b">
        <v>0</v>
      </c>
      <c r="P916" t="b">
        <v>0</v>
      </c>
      <c r="Q916" t="s">
        <v>33</v>
      </c>
      <c r="R916" s="5">
        <f>E916/H916</f>
        <v>26.070921985815602</v>
      </c>
      <c r="S916" t="str">
        <f t="shared" si="74"/>
        <v>theater</v>
      </c>
      <c r="T916" t="str">
        <f t="shared" si="73"/>
        <v>plays</v>
      </c>
    </row>
    <row r="917" spans="1:20" ht="19.5" x14ac:dyDescent="0.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9">
        <f t="shared" si="70"/>
        <v>156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 s="11">
        <f t="shared" si="71"/>
        <v>42976.208333333328</v>
      </c>
      <c r="M917">
        <v>1504760400</v>
      </c>
      <c r="N917" s="11">
        <f t="shared" si="72"/>
        <v>42985.208333333328</v>
      </c>
      <c r="O917" t="b">
        <v>0</v>
      </c>
      <c r="P917" t="b">
        <v>0</v>
      </c>
      <c r="Q917" t="s">
        <v>269</v>
      </c>
      <c r="R917" s="5">
        <f>E917/H917</f>
        <v>105.0032154340836</v>
      </c>
      <c r="S917" t="str">
        <f t="shared" si="74"/>
        <v>film &amp; video</v>
      </c>
      <c r="T917" t="str">
        <f t="shared" si="73"/>
        <v>television</v>
      </c>
    </row>
    <row r="918" spans="1:20" ht="19.5" x14ac:dyDescent="0.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9">
        <f t="shared" si="70"/>
        <v>36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 s="11">
        <f t="shared" si="71"/>
        <v>41991.25</v>
      </c>
      <c r="M918">
        <v>1419660000</v>
      </c>
      <c r="N918" s="11">
        <f t="shared" si="72"/>
        <v>42000.25</v>
      </c>
      <c r="O918" t="b">
        <v>0</v>
      </c>
      <c r="P918" t="b">
        <v>0</v>
      </c>
      <c r="Q918" t="s">
        <v>122</v>
      </c>
      <c r="R918" s="5">
        <f>E918/H918</f>
        <v>25.826923076923077</v>
      </c>
      <c r="S918" t="str">
        <f t="shared" si="74"/>
        <v>photography</v>
      </c>
      <c r="T918" t="str">
        <f t="shared" si="73"/>
        <v>photography books</v>
      </c>
    </row>
    <row r="919" spans="1:20" ht="19.5" x14ac:dyDescent="0.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9">
        <f t="shared" si="70"/>
        <v>58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 s="11">
        <f t="shared" si="71"/>
        <v>40722.208333333336</v>
      </c>
      <c r="M919">
        <v>1311310800</v>
      </c>
      <c r="N919" s="11">
        <f t="shared" si="72"/>
        <v>40746.208333333336</v>
      </c>
      <c r="O919" t="b">
        <v>0</v>
      </c>
      <c r="P919" t="b">
        <v>1</v>
      </c>
      <c r="Q919" t="s">
        <v>100</v>
      </c>
      <c r="R919" s="5">
        <f>E919/H919</f>
        <v>77.666666666666671</v>
      </c>
      <c r="S919" t="str">
        <f t="shared" si="74"/>
        <v>film &amp; video</v>
      </c>
      <c r="T919" t="str">
        <f t="shared" si="73"/>
        <v>shorts</v>
      </c>
    </row>
    <row r="920" spans="1:20" ht="19.5" x14ac:dyDescent="0.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9">
        <f t="shared" si="70"/>
        <v>237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 s="11">
        <f t="shared" si="71"/>
        <v>41117.208333333336</v>
      </c>
      <c r="M920">
        <v>1344315600</v>
      </c>
      <c r="N920" s="11">
        <f t="shared" si="72"/>
        <v>41128.208333333336</v>
      </c>
      <c r="O920" t="b">
        <v>0</v>
      </c>
      <c r="P920" t="b">
        <v>0</v>
      </c>
      <c r="Q920" t="s">
        <v>133</v>
      </c>
      <c r="R920" s="5">
        <f>E920/H920</f>
        <v>57.82692307692308</v>
      </c>
      <c r="S920" t="str">
        <f t="shared" si="74"/>
        <v>publishing</v>
      </c>
      <c r="T920" t="str">
        <f t="shared" si="73"/>
        <v>radio &amp; podcasts</v>
      </c>
    </row>
    <row r="921" spans="1:20" ht="19.5" x14ac:dyDescent="0.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9">
        <f t="shared" si="70"/>
        <v>59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 s="11">
        <f t="shared" si="71"/>
        <v>43022.208333333328</v>
      </c>
      <c r="M921">
        <v>1510725600</v>
      </c>
      <c r="N921" s="11">
        <f t="shared" si="72"/>
        <v>43054.25</v>
      </c>
      <c r="O921" t="b">
        <v>0</v>
      </c>
      <c r="P921" t="b">
        <v>1</v>
      </c>
      <c r="Q921" t="s">
        <v>33</v>
      </c>
      <c r="R921" s="5">
        <f>E921/H921</f>
        <v>92.955555555555549</v>
      </c>
      <c r="S921" t="str">
        <f t="shared" si="74"/>
        <v>theater</v>
      </c>
      <c r="T921" t="str">
        <f t="shared" si="73"/>
        <v>plays</v>
      </c>
    </row>
    <row r="922" spans="1:20" ht="19.5" x14ac:dyDescent="0.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9">
        <f t="shared" si="70"/>
        <v>183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 s="11">
        <f t="shared" si="71"/>
        <v>43503.25</v>
      </c>
      <c r="M922">
        <v>1551247200</v>
      </c>
      <c r="N922" s="11">
        <f t="shared" si="72"/>
        <v>43523.25</v>
      </c>
      <c r="O922" t="b">
        <v>1</v>
      </c>
      <c r="P922" t="b">
        <v>0</v>
      </c>
      <c r="Q922" t="s">
        <v>71</v>
      </c>
      <c r="R922" s="5">
        <f>E922/H922</f>
        <v>37.945098039215686</v>
      </c>
      <c r="S922" t="str">
        <f t="shared" si="74"/>
        <v>film &amp; video</v>
      </c>
      <c r="T922" t="str">
        <f t="shared" si="73"/>
        <v>animation</v>
      </c>
    </row>
    <row r="923" spans="1:20" ht="19.5" x14ac:dyDescent="0.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9">
        <f t="shared" si="70"/>
        <v>1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 s="11">
        <f t="shared" si="71"/>
        <v>40951.25</v>
      </c>
      <c r="M923">
        <v>1330236000</v>
      </c>
      <c r="N923" s="11">
        <f t="shared" si="72"/>
        <v>40965.25</v>
      </c>
      <c r="O923" t="b">
        <v>0</v>
      </c>
      <c r="P923" t="b">
        <v>0</v>
      </c>
      <c r="Q923" t="s">
        <v>28</v>
      </c>
      <c r="R923" s="5">
        <f>E923/H923</f>
        <v>31.842105263157894</v>
      </c>
      <c r="S923" t="str">
        <f t="shared" si="74"/>
        <v>technology</v>
      </c>
      <c r="T923" t="str">
        <f t="shared" si="73"/>
        <v>web</v>
      </c>
    </row>
    <row r="924" spans="1:20" ht="19.5" x14ac:dyDescent="0.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9">
        <f t="shared" si="70"/>
        <v>176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 s="11">
        <f t="shared" si="71"/>
        <v>43443.25</v>
      </c>
      <c r="M924">
        <v>1545112800</v>
      </c>
      <c r="N924" s="11">
        <f t="shared" si="72"/>
        <v>43452.25</v>
      </c>
      <c r="O924" t="b">
        <v>0</v>
      </c>
      <c r="P924" t="b">
        <v>1</v>
      </c>
      <c r="Q924" t="s">
        <v>319</v>
      </c>
      <c r="R924" s="5">
        <f>E924/H924</f>
        <v>40</v>
      </c>
      <c r="S924" t="str">
        <f t="shared" si="74"/>
        <v>music</v>
      </c>
      <c r="T924" t="str">
        <f t="shared" si="73"/>
        <v>world music</v>
      </c>
    </row>
    <row r="925" spans="1:20" ht="19.5" x14ac:dyDescent="0.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9">
        <f t="shared" si="70"/>
        <v>238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 s="11">
        <f t="shared" si="71"/>
        <v>40373.208333333336</v>
      </c>
      <c r="M925">
        <v>1279170000</v>
      </c>
      <c r="N925" s="11">
        <f t="shared" si="72"/>
        <v>40374.208333333336</v>
      </c>
      <c r="O925" t="b">
        <v>0</v>
      </c>
      <c r="P925" t="b">
        <v>0</v>
      </c>
      <c r="Q925" t="s">
        <v>33</v>
      </c>
      <c r="R925" s="5">
        <f>E925/H925</f>
        <v>101.1</v>
      </c>
      <c r="S925" t="str">
        <f t="shared" si="74"/>
        <v>theater</v>
      </c>
      <c r="T925" t="str">
        <f t="shared" si="73"/>
        <v>plays</v>
      </c>
    </row>
    <row r="926" spans="1:20" ht="19.5" x14ac:dyDescent="0.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9">
        <f t="shared" si="70"/>
        <v>488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 s="11">
        <f t="shared" si="71"/>
        <v>43769.208333333328</v>
      </c>
      <c r="M926">
        <v>1573452000</v>
      </c>
      <c r="N926" s="11">
        <f t="shared" si="72"/>
        <v>43780.25</v>
      </c>
      <c r="O926" t="b">
        <v>0</v>
      </c>
      <c r="P926" t="b">
        <v>0</v>
      </c>
      <c r="Q926" t="s">
        <v>33</v>
      </c>
      <c r="R926" s="5">
        <f>E926/H926</f>
        <v>84.006989951944078</v>
      </c>
      <c r="S926" t="str">
        <f t="shared" si="74"/>
        <v>theater</v>
      </c>
      <c r="T926" t="str">
        <f t="shared" si="73"/>
        <v>plays</v>
      </c>
    </row>
    <row r="927" spans="1:20" ht="19.5" x14ac:dyDescent="0.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9">
        <f t="shared" si="70"/>
        <v>224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 s="11">
        <f t="shared" si="71"/>
        <v>43000.208333333328</v>
      </c>
      <c r="M927">
        <v>1507093200</v>
      </c>
      <c r="N927" s="11">
        <f t="shared" si="72"/>
        <v>43012.208333333328</v>
      </c>
      <c r="O927" t="b">
        <v>0</v>
      </c>
      <c r="P927" t="b">
        <v>0</v>
      </c>
      <c r="Q927" t="s">
        <v>33</v>
      </c>
      <c r="R927" s="5">
        <f>E927/H927</f>
        <v>103.41538461538461</v>
      </c>
      <c r="S927" t="str">
        <f t="shared" si="74"/>
        <v>theater</v>
      </c>
      <c r="T927" t="str">
        <f t="shared" si="73"/>
        <v>plays</v>
      </c>
    </row>
    <row r="928" spans="1:20" ht="19.5" x14ac:dyDescent="0.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9">
        <f t="shared" si="70"/>
        <v>18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 s="11">
        <f t="shared" si="71"/>
        <v>42502.208333333328</v>
      </c>
      <c r="M928">
        <v>1463374800</v>
      </c>
      <c r="N928" s="11">
        <f t="shared" si="72"/>
        <v>42506.208333333328</v>
      </c>
      <c r="O928" t="b">
        <v>0</v>
      </c>
      <c r="P928" t="b">
        <v>0</v>
      </c>
      <c r="Q928" t="s">
        <v>17</v>
      </c>
      <c r="R928" s="5">
        <f>E928/H928</f>
        <v>105.13333333333334</v>
      </c>
      <c r="S928" t="str">
        <f t="shared" si="74"/>
        <v>food</v>
      </c>
      <c r="T928" t="str">
        <f t="shared" si="73"/>
        <v>food trucks</v>
      </c>
    </row>
    <row r="929" spans="1:20" ht="19.5" x14ac:dyDescent="0.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9">
        <f t="shared" si="70"/>
        <v>46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 s="11">
        <f t="shared" si="71"/>
        <v>41102.208333333336</v>
      </c>
      <c r="M929">
        <v>1344574800</v>
      </c>
      <c r="N929" s="11">
        <f t="shared" si="72"/>
        <v>41131.208333333336</v>
      </c>
      <c r="O929" t="b">
        <v>0</v>
      </c>
      <c r="P929" t="b">
        <v>0</v>
      </c>
      <c r="Q929" t="s">
        <v>33</v>
      </c>
      <c r="R929" s="5">
        <f>E929/H929</f>
        <v>89.21621621621621</v>
      </c>
      <c r="S929" t="str">
        <f t="shared" si="74"/>
        <v>theater</v>
      </c>
      <c r="T929" t="str">
        <f t="shared" si="73"/>
        <v>plays</v>
      </c>
    </row>
    <row r="930" spans="1:20" ht="19.5" x14ac:dyDescent="0.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9">
        <f t="shared" si="70"/>
        <v>117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 s="11">
        <f t="shared" si="71"/>
        <v>41637.25</v>
      </c>
      <c r="M930">
        <v>1389074400</v>
      </c>
      <c r="N930" s="11">
        <f t="shared" si="72"/>
        <v>41646.25</v>
      </c>
      <c r="O930" t="b">
        <v>0</v>
      </c>
      <c r="P930" t="b">
        <v>0</v>
      </c>
      <c r="Q930" t="s">
        <v>28</v>
      </c>
      <c r="R930" s="5">
        <f>E930/H930</f>
        <v>51.995234312946785</v>
      </c>
      <c r="S930" t="str">
        <f t="shared" si="74"/>
        <v>technology</v>
      </c>
      <c r="T930" t="str">
        <f t="shared" si="73"/>
        <v>web</v>
      </c>
    </row>
    <row r="931" spans="1:20" ht="19.5" x14ac:dyDescent="0.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9">
        <f t="shared" si="70"/>
        <v>217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 s="11">
        <f t="shared" si="71"/>
        <v>42858.208333333328</v>
      </c>
      <c r="M931">
        <v>1494997200</v>
      </c>
      <c r="N931" s="11">
        <f t="shared" si="72"/>
        <v>42872.208333333328</v>
      </c>
      <c r="O931" t="b">
        <v>0</v>
      </c>
      <c r="P931" t="b">
        <v>0</v>
      </c>
      <c r="Q931" t="s">
        <v>33</v>
      </c>
      <c r="R931" s="5">
        <f>E931/H931</f>
        <v>64.956521739130437</v>
      </c>
      <c r="S931" t="str">
        <f t="shared" si="74"/>
        <v>theater</v>
      </c>
      <c r="T931" t="str">
        <f t="shared" si="73"/>
        <v>plays</v>
      </c>
    </row>
    <row r="932" spans="1:20" ht="19.5" x14ac:dyDescent="0.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9">
        <f t="shared" si="70"/>
        <v>112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 s="11">
        <f t="shared" si="71"/>
        <v>42060.25</v>
      </c>
      <c r="M932">
        <v>1425448800</v>
      </c>
      <c r="N932" s="11">
        <f t="shared" si="72"/>
        <v>42067.25</v>
      </c>
      <c r="O932" t="b">
        <v>0</v>
      </c>
      <c r="P932" t="b">
        <v>1</v>
      </c>
      <c r="Q932" t="s">
        <v>33</v>
      </c>
      <c r="R932" s="5">
        <f>E932/H932</f>
        <v>46.235294117647058</v>
      </c>
      <c r="S932" t="str">
        <f t="shared" si="74"/>
        <v>theater</v>
      </c>
      <c r="T932" t="str">
        <f t="shared" si="73"/>
        <v>plays</v>
      </c>
    </row>
    <row r="933" spans="1:20" ht="19.5" x14ac:dyDescent="0.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9">
        <f t="shared" si="70"/>
        <v>73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 s="11">
        <f t="shared" si="71"/>
        <v>41818.208333333336</v>
      </c>
      <c r="M933">
        <v>1404104400</v>
      </c>
      <c r="N933" s="11">
        <f t="shared" si="72"/>
        <v>41820.208333333336</v>
      </c>
      <c r="O933" t="b">
        <v>0</v>
      </c>
      <c r="P933" t="b">
        <v>1</v>
      </c>
      <c r="Q933" t="s">
        <v>33</v>
      </c>
      <c r="R933" s="5">
        <f>E933/H933</f>
        <v>51.151785714285715</v>
      </c>
      <c r="S933" t="str">
        <f t="shared" si="74"/>
        <v>theater</v>
      </c>
      <c r="T933" t="str">
        <f t="shared" si="73"/>
        <v>plays</v>
      </c>
    </row>
    <row r="934" spans="1:20" ht="19.5" x14ac:dyDescent="0.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9">
        <f t="shared" si="70"/>
        <v>212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 s="11">
        <f t="shared" si="71"/>
        <v>41709.208333333336</v>
      </c>
      <c r="M934">
        <v>1394773200</v>
      </c>
      <c r="N934" s="11">
        <f t="shared" si="72"/>
        <v>41712.208333333336</v>
      </c>
      <c r="O934" t="b">
        <v>0</v>
      </c>
      <c r="P934" t="b">
        <v>0</v>
      </c>
      <c r="Q934" t="s">
        <v>23</v>
      </c>
      <c r="R934" s="5">
        <f>E934/H934</f>
        <v>33.909722222222221</v>
      </c>
      <c r="S934" t="str">
        <f t="shared" si="74"/>
        <v>music</v>
      </c>
      <c r="T934" t="str">
        <f t="shared" si="73"/>
        <v>rock</v>
      </c>
    </row>
    <row r="935" spans="1:20" ht="19.5" x14ac:dyDescent="0.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9">
        <f t="shared" si="70"/>
        <v>240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 s="11">
        <f t="shared" si="71"/>
        <v>41372.208333333336</v>
      </c>
      <c r="M935">
        <v>1366520400</v>
      </c>
      <c r="N935" s="11">
        <f t="shared" si="72"/>
        <v>41385.208333333336</v>
      </c>
      <c r="O935" t="b">
        <v>0</v>
      </c>
      <c r="P935" t="b">
        <v>0</v>
      </c>
      <c r="Q935" t="s">
        <v>33</v>
      </c>
      <c r="R935" s="5">
        <f>E935/H935</f>
        <v>92.016298633017882</v>
      </c>
      <c r="S935" t="str">
        <f t="shared" si="74"/>
        <v>theater</v>
      </c>
      <c r="T935" t="str">
        <f t="shared" si="73"/>
        <v>plays</v>
      </c>
    </row>
    <row r="936" spans="1:20" ht="19.5" x14ac:dyDescent="0.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9">
        <f t="shared" si="70"/>
        <v>182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 s="11">
        <f t="shared" si="71"/>
        <v>42422.25</v>
      </c>
      <c r="M936">
        <v>1456639200</v>
      </c>
      <c r="N936" s="11">
        <f t="shared" si="72"/>
        <v>42428.25</v>
      </c>
      <c r="O936" t="b">
        <v>0</v>
      </c>
      <c r="P936" t="b">
        <v>0</v>
      </c>
      <c r="Q936" t="s">
        <v>33</v>
      </c>
      <c r="R936" s="5">
        <f>E936/H936</f>
        <v>107.42857142857143</v>
      </c>
      <c r="S936" t="str">
        <f t="shared" si="74"/>
        <v>theater</v>
      </c>
      <c r="T936" t="str">
        <f t="shared" si="73"/>
        <v>plays</v>
      </c>
    </row>
    <row r="937" spans="1:20" ht="19.5" x14ac:dyDescent="0.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9">
        <f t="shared" si="70"/>
        <v>164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 s="11">
        <f t="shared" si="71"/>
        <v>42209.208333333328</v>
      </c>
      <c r="M937">
        <v>1438318800</v>
      </c>
      <c r="N937" s="11">
        <f t="shared" si="72"/>
        <v>42216.208333333328</v>
      </c>
      <c r="O937" t="b">
        <v>0</v>
      </c>
      <c r="P937" t="b">
        <v>0</v>
      </c>
      <c r="Q937" t="s">
        <v>33</v>
      </c>
      <c r="R937" s="5">
        <f>E937/H937</f>
        <v>75.848484848484844</v>
      </c>
      <c r="S937" t="str">
        <f t="shared" si="74"/>
        <v>theater</v>
      </c>
      <c r="T937" t="str">
        <f t="shared" si="73"/>
        <v>plays</v>
      </c>
    </row>
    <row r="938" spans="1:20" ht="19.5" x14ac:dyDescent="0.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9">
        <f t="shared" si="70"/>
        <v>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 s="11">
        <f t="shared" si="71"/>
        <v>43668.208333333328</v>
      </c>
      <c r="M938">
        <v>1564030800</v>
      </c>
      <c r="N938" s="11">
        <f t="shared" si="72"/>
        <v>43671.208333333328</v>
      </c>
      <c r="O938" t="b">
        <v>1</v>
      </c>
      <c r="P938" t="b">
        <v>0</v>
      </c>
      <c r="Q938" t="s">
        <v>33</v>
      </c>
      <c r="R938" s="5">
        <f>E938/H938</f>
        <v>80.476190476190482</v>
      </c>
      <c r="S938" t="str">
        <f t="shared" si="74"/>
        <v>theater</v>
      </c>
      <c r="T938" t="str">
        <f t="shared" si="73"/>
        <v>plays</v>
      </c>
    </row>
    <row r="939" spans="1:20" ht="19.5" x14ac:dyDescent="0.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9">
        <f t="shared" si="70"/>
        <v>50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 s="11">
        <f t="shared" si="71"/>
        <v>42334.25</v>
      </c>
      <c r="M939">
        <v>1449295200</v>
      </c>
      <c r="N939" s="11">
        <f t="shared" si="72"/>
        <v>42343.25</v>
      </c>
      <c r="O939" t="b">
        <v>0</v>
      </c>
      <c r="P939" t="b">
        <v>0</v>
      </c>
      <c r="Q939" t="s">
        <v>42</v>
      </c>
      <c r="R939" s="5">
        <f>E939/H939</f>
        <v>86.978483606557376</v>
      </c>
      <c r="S939" t="str">
        <f t="shared" si="74"/>
        <v>film &amp; video</v>
      </c>
      <c r="T939" t="str">
        <f t="shared" si="73"/>
        <v>documentary</v>
      </c>
    </row>
    <row r="940" spans="1:20" ht="19.5" x14ac:dyDescent="0.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9">
        <f t="shared" si="70"/>
        <v>110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 s="11">
        <f t="shared" si="71"/>
        <v>43263.208333333328</v>
      </c>
      <c r="M940">
        <v>1531890000</v>
      </c>
      <c r="N940" s="11">
        <f t="shared" si="72"/>
        <v>43299.208333333328</v>
      </c>
      <c r="O940" t="b">
        <v>0</v>
      </c>
      <c r="P940" t="b">
        <v>1</v>
      </c>
      <c r="Q940" t="s">
        <v>119</v>
      </c>
      <c r="R940" s="5">
        <f>E940/H940</f>
        <v>105.13541666666667</v>
      </c>
      <c r="S940" t="str">
        <f t="shared" si="74"/>
        <v>publishing</v>
      </c>
      <c r="T940" t="str">
        <f t="shared" si="73"/>
        <v>fiction</v>
      </c>
    </row>
    <row r="941" spans="1:20" ht="19.5" x14ac:dyDescent="0.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9">
        <f t="shared" si="70"/>
        <v>49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 s="11">
        <f t="shared" si="71"/>
        <v>40670.208333333336</v>
      </c>
      <c r="M941">
        <v>1306213200</v>
      </c>
      <c r="N941" s="11">
        <f t="shared" si="72"/>
        <v>40687.208333333336</v>
      </c>
      <c r="O941" t="b">
        <v>0</v>
      </c>
      <c r="P941" t="b">
        <v>1</v>
      </c>
      <c r="Q941" t="s">
        <v>89</v>
      </c>
      <c r="R941" s="5">
        <f>E941/H941</f>
        <v>57.298507462686565</v>
      </c>
      <c r="S941" t="str">
        <f t="shared" si="74"/>
        <v>games</v>
      </c>
      <c r="T941" t="str">
        <f t="shared" si="73"/>
        <v>video games</v>
      </c>
    </row>
    <row r="942" spans="1:20" ht="19.5" x14ac:dyDescent="0.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9">
        <f t="shared" si="70"/>
        <v>62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 s="11">
        <f t="shared" si="71"/>
        <v>41244.25</v>
      </c>
      <c r="M942">
        <v>1356242400</v>
      </c>
      <c r="N942" s="11">
        <f t="shared" si="72"/>
        <v>41266.25</v>
      </c>
      <c r="O942" t="b">
        <v>0</v>
      </c>
      <c r="P942" t="b">
        <v>0</v>
      </c>
      <c r="Q942" t="s">
        <v>28</v>
      </c>
      <c r="R942" s="5">
        <f>E942/H942</f>
        <v>93.348484848484844</v>
      </c>
      <c r="S942" t="str">
        <f t="shared" si="74"/>
        <v>technology</v>
      </c>
      <c r="T942" t="str">
        <f t="shared" si="73"/>
        <v>web</v>
      </c>
    </row>
    <row r="943" spans="1:20" ht="19.5" x14ac:dyDescent="0.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9">
        <f t="shared" si="70"/>
        <v>13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 s="11">
        <f t="shared" si="71"/>
        <v>40552.25</v>
      </c>
      <c r="M943">
        <v>1297576800</v>
      </c>
      <c r="N943" s="11">
        <f t="shared" si="72"/>
        <v>40587.25</v>
      </c>
      <c r="O943" t="b">
        <v>1</v>
      </c>
      <c r="P943" t="b">
        <v>0</v>
      </c>
      <c r="Q943" t="s">
        <v>33</v>
      </c>
      <c r="R943" s="5">
        <f>E943/H943</f>
        <v>71.987179487179489</v>
      </c>
      <c r="S943" t="str">
        <f t="shared" si="74"/>
        <v>theater</v>
      </c>
      <c r="T943" t="str">
        <f t="shared" si="73"/>
        <v>plays</v>
      </c>
    </row>
    <row r="944" spans="1:20" ht="19.5" x14ac:dyDescent="0.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9">
        <f t="shared" si="70"/>
        <v>65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 s="11">
        <f t="shared" si="71"/>
        <v>40568.25</v>
      </c>
      <c r="M944">
        <v>1296194400</v>
      </c>
      <c r="N944" s="11">
        <f t="shared" si="72"/>
        <v>40571.25</v>
      </c>
      <c r="O944" t="b">
        <v>0</v>
      </c>
      <c r="P944" t="b">
        <v>0</v>
      </c>
      <c r="Q944" t="s">
        <v>33</v>
      </c>
      <c r="R944" s="5">
        <f>E944/H944</f>
        <v>92.611940298507463</v>
      </c>
      <c r="S944" t="str">
        <f t="shared" si="74"/>
        <v>theater</v>
      </c>
      <c r="T944" t="str">
        <f t="shared" si="73"/>
        <v>plays</v>
      </c>
    </row>
    <row r="945" spans="1:20" ht="19.5" x14ac:dyDescent="0.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9">
        <f t="shared" si="70"/>
        <v>160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 s="11">
        <f t="shared" si="71"/>
        <v>41906.208333333336</v>
      </c>
      <c r="M945">
        <v>1414558800</v>
      </c>
      <c r="N945" s="11">
        <f t="shared" si="72"/>
        <v>41941.208333333336</v>
      </c>
      <c r="O945" t="b">
        <v>0</v>
      </c>
      <c r="P945" t="b">
        <v>0</v>
      </c>
      <c r="Q945" t="s">
        <v>17</v>
      </c>
      <c r="R945" s="5">
        <f>E945/H945</f>
        <v>104.99122807017544</v>
      </c>
      <c r="S945" t="str">
        <f t="shared" si="74"/>
        <v>food</v>
      </c>
      <c r="T945" t="str">
        <f t="shared" si="73"/>
        <v>food trucks</v>
      </c>
    </row>
    <row r="946" spans="1:20" ht="19.5" x14ac:dyDescent="0.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9">
        <f t="shared" si="70"/>
        <v>81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 s="11">
        <f t="shared" si="71"/>
        <v>42776.25</v>
      </c>
      <c r="M946">
        <v>1488348000</v>
      </c>
      <c r="N946" s="11">
        <f t="shared" si="72"/>
        <v>42795.25</v>
      </c>
      <c r="O946" t="b">
        <v>0</v>
      </c>
      <c r="P946" t="b">
        <v>0</v>
      </c>
      <c r="Q946" t="s">
        <v>122</v>
      </c>
      <c r="R946" s="5">
        <f>E946/H946</f>
        <v>30.958174904942965</v>
      </c>
      <c r="S946" t="str">
        <f t="shared" si="74"/>
        <v>photography</v>
      </c>
      <c r="T946" t="str">
        <f t="shared" si="73"/>
        <v>photography books</v>
      </c>
    </row>
    <row r="947" spans="1:20" ht="19.5" x14ac:dyDescent="0.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9">
        <f t="shared" si="70"/>
        <v>32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 s="11">
        <f t="shared" si="71"/>
        <v>41004.208333333336</v>
      </c>
      <c r="M947">
        <v>1334898000</v>
      </c>
      <c r="N947" s="11">
        <f t="shared" si="72"/>
        <v>41019.208333333336</v>
      </c>
      <c r="O947" t="b">
        <v>1</v>
      </c>
      <c r="P947" t="b">
        <v>0</v>
      </c>
      <c r="Q947" t="s">
        <v>122</v>
      </c>
      <c r="R947" s="5">
        <f>E947/H947</f>
        <v>33.001182732111175</v>
      </c>
      <c r="S947" t="str">
        <f t="shared" si="74"/>
        <v>photography</v>
      </c>
      <c r="T947" t="str">
        <f t="shared" si="73"/>
        <v>photography books</v>
      </c>
    </row>
    <row r="948" spans="1:20" ht="19.5" x14ac:dyDescent="0.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9">
        <f t="shared" si="70"/>
        <v>10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 s="11">
        <f t="shared" si="71"/>
        <v>40710.208333333336</v>
      </c>
      <c r="M948">
        <v>1308373200</v>
      </c>
      <c r="N948" s="11">
        <f t="shared" si="72"/>
        <v>40712.208333333336</v>
      </c>
      <c r="O948" t="b">
        <v>0</v>
      </c>
      <c r="P948" t="b">
        <v>0</v>
      </c>
      <c r="Q948" t="s">
        <v>33</v>
      </c>
      <c r="R948" s="5">
        <f>E948/H948</f>
        <v>84.187845303867405</v>
      </c>
      <c r="S948" t="str">
        <f t="shared" si="74"/>
        <v>theater</v>
      </c>
      <c r="T948" t="str">
        <f t="shared" si="73"/>
        <v>plays</v>
      </c>
    </row>
    <row r="949" spans="1:20" ht="19.5" x14ac:dyDescent="0.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9">
        <f t="shared" si="70"/>
        <v>27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 s="11">
        <f t="shared" si="71"/>
        <v>41908.208333333336</v>
      </c>
      <c r="M949">
        <v>1412312400</v>
      </c>
      <c r="N949" s="11">
        <f t="shared" si="72"/>
        <v>41915.208333333336</v>
      </c>
      <c r="O949" t="b">
        <v>0</v>
      </c>
      <c r="P949" t="b">
        <v>0</v>
      </c>
      <c r="Q949" t="s">
        <v>33</v>
      </c>
      <c r="R949" s="5">
        <f>E949/H949</f>
        <v>73.92307692307692</v>
      </c>
      <c r="S949" t="str">
        <f t="shared" si="74"/>
        <v>theater</v>
      </c>
      <c r="T949" t="str">
        <f t="shared" si="73"/>
        <v>plays</v>
      </c>
    </row>
    <row r="950" spans="1:20" ht="19.5" x14ac:dyDescent="0.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9">
        <f t="shared" si="70"/>
        <v>63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 s="11">
        <f t="shared" si="71"/>
        <v>41985.25</v>
      </c>
      <c r="M950">
        <v>1419228000</v>
      </c>
      <c r="N950" s="11">
        <f t="shared" si="72"/>
        <v>41995.25</v>
      </c>
      <c r="O950" t="b">
        <v>1</v>
      </c>
      <c r="P950" t="b">
        <v>1</v>
      </c>
      <c r="Q950" t="s">
        <v>42</v>
      </c>
      <c r="R950" s="5">
        <f>E950/H950</f>
        <v>36.987499999999997</v>
      </c>
      <c r="S950" t="str">
        <f t="shared" si="74"/>
        <v>film &amp; video</v>
      </c>
      <c r="T950" t="str">
        <f t="shared" si="73"/>
        <v>documentary</v>
      </c>
    </row>
    <row r="951" spans="1:20" ht="19.5" x14ac:dyDescent="0.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9">
        <f t="shared" si="70"/>
        <v>161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 s="11">
        <f t="shared" si="71"/>
        <v>42112.208333333328</v>
      </c>
      <c r="M951">
        <v>1430974800</v>
      </c>
      <c r="N951" s="11">
        <f t="shared" si="72"/>
        <v>42131.208333333328</v>
      </c>
      <c r="O951" t="b">
        <v>0</v>
      </c>
      <c r="P951" t="b">
        <v>0</v>
      </c>
      <c r="Q951" t="s">
        <v>28</v>
      </c>
      <c r="R951" s="5">
        <f>E951/H951</f>
        <v>46.896551724137929</v>
      </c>
      <c r="S951" t="str">
        <f t="shared" si="74"/>
        <v>technology</v>
      </c>
      <c r="T951" t="str">
        <f t="shared" si="73"/>
        <v>web</v>
      </c>
    </row>
    <row r="952" spans="1:20" ht="19.5" x14ac:dyDescent="0.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9">
        <f t="shared" si="70"/>
        <v>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 s="11">
        <f t="shared" si="71"/>
        <v>43571.208333333328</v>
      </c>
      <c r="M952">
        <v>1555822800</v>
      </c>
      <c r="N952" s="11">
        <f t="shared" si="72"/>
        <v>43576.208333333328</v>
      </c>
      <c r="O952" t="b">
        <v>0</v>
      </c>
      <c r="P952" t="b">
        <v>1</v>
      </c>
      <c r="Q952" t="s">
        <v>33</v>
      </c>
      <c r="R952" s="5">
        <f>E952/H952</f>
        <v>5</v>
      </c>
      <c r="S952" t="str">
        <f t="shared" si="74"/>
        <v>theater</v>
      </c>
      <c r="T952" t="str">
        <f t="shared" si="73"/>
        <v>plays</v>
      </c>
    </row>
    <row r="953" spans="1:20" ht="19.5" x14ac:dyDescent="0.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9">
        <f t="shared" si="70"/>
        <v>1097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 s="11">
        <f t="shared" si="71"/>
        <v>42730.25</v>
      </c>
      <c r="M953">
        <v>1482818400</v>
      </c>
      <c r="N953" s="11">
        <f t="shared" si="72"/>
        <v>42731.25</v>
      </c>
      <c r="O953" t="b">
        <v>0</v>
      </c>
      <c r="P953" t="b">
        <v>1</v>
      </c>
      <c r="Q953" t="s">
        <v>23</v>
      </c>
      <c r="R953" s="5">
        <f>E953/H953</f>
        <v>102.02437459910199</v>
      </c>
      <c r="S953" t="str">
        <f t="shared" si="74"/>
        <v>music</v>
      </c>
      <c r="T953" t="str">
        <f t="shared" si="73"/>
        <v>rock</v>
      </c>
    </row>
    <row r="954" spans="1:20" ht="19.5" x14ac:dyDescent="0.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9">
        <f t="shared" si="70"/>
        <v>70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 s="11">
        <f t="shared" si="71"/>
        <v>42591.208333333328</v>
      </c>
      <c r="M954">
        <v>1471928400</v>
      </c>
      <c r="N954" s="11">
        <f t="shared" si="72"/>
        <v>42605.208333333328</v>
      </c>
      <c r="O954" t="b">
        <v>0</v>
      </c>
      <c r="P954" t="b">
        <v>0</v>
      </c>
      <c r="Q954" t="s">
        <v>42</v>
      </c>
      <c r="R954" s="5">
        <f>E954/H954</f>
        <v>45.007502206531335</v>
      </c>
      <c r="S954" t="str">
        <f t="shared" si="74"/>
        <v>film &amp; video</v>
      </c>
      <c r="T954" t="str">
        <f t="shared" si="73"/>
        <v>documentary</v>
      </c>
    </row>
    <row r="955" spans="1:20" ht="19.5" x14ac:dyDescent="0.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9">
        <f t="shared" si="70"/>
        <v>60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 s="11">
        <f t="shared" si="71"/>
        <v>42358.25</v>
      </c>
      <c r="M955">
        <v>1453701600</v>
      </c>
      <c r="N955" s="11">
        <f t="shared" si="72"/>
        <v>42394.25</v>
      </c>
      <c r="O955" t="b">
        <v>0</v>
      </c>
      <c r="P955" t="b">
        <v>1</v>
      </c>
      <c r="Q955" t="s">
        <v>474</v>
      </c>
      <c r="R955" s="5">
        <f>E955/H955</f>
        <v>94.285714285714292</v>
      </c>
      <c r="S955" t="str">
        <f t="shared" si="74"/>
        <v>film &amp; video</v>
      </c>
      <c r="T955" t="str">
        <f t="shared" si="73"/>
        <v>science fiction</v>
      </c>
    </row>
    <row r="956" spans="1:20" ht="19.5" x14ac:dyDescent="0.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9">
        <f t="shared" si="70"/>
        <v>367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 s="11">
        <f t="shared" si="71"/>
        <v>41174.208333333336</v>
      </c>
      <c r="M956">
        <v>1350363600</v>
      </c>
      <c r="N956" s="11">
        <f t="shared" si="72"/>
        <v>41198.208333333336</v>
      </c>
      <c r="O956" t="b">
        <v>0</v>
      </c>
      <c r="P956" t="b">
        <v>0</v>
      </c>
      <c r="Q956" t="s">
        <v>28</v>
      </c>
      <c r="R956" s="5">
        <f>E956/H956</f>
        <v>101.02325581395348</v>
      </c>
      <c r="S956" t="str">
        <f t="shared" si="74"/>
        <v>technology</v>
      </c>
      <c r="T956" t="str">
        <f t="shared" si="73"/>
        <v>web</v>
      </c>
    </row>
    <row r="957" spans="1:20" ht="19.5" x14ac:dyDescent="0.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9">
        <f t="shared" si="70"/>
        <v>1109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 s="11">
        <f t="shared" si="71"/>
        <v>41238.25</v>
      </c>
      <c r="M957">
        <v>1353996000</v>
      </c>
      <c r="N957" s="11">
        <f t="shared" si="72"/>
        <v>41240.25</v>
      </c>
      <c r="O957" t="b">
        <v>0</v>
      </c>
      <c r="P957" t="b">
        <v>0</v>
      </c>
      <c r="Q957" t="s">
        <v>33</v>
      </c>
      <c r="R957" s="5">
        <f>E957/H957</f>
        <v>97.037499999999994</v>
      </c>
      <c r="S957" t="str">
        <f t="shared" si="74"/>
        <v>theater</v>
      </c>
      <c r="T957" t="str">
        <f t="shared" si="73"/>
        <v>plays</v>
      </c>
    </row>
    <row r="958" spans="1:20" ht="19.5" x14ac:dyDescent="0.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9">
        <f t="shared" si="70"/>
        <v>19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 s="11">
        <f t="shared" si="71"/>
        <v>42360.25</v>
      </c>
      <c r="M958">
        <v>1451109600</v>
      </c>
      <c r="N958" s="11">
        <f t="shared" si="72"/>
        <v>42364.25</v>
      </c>
      <c r="O958" t="b">
        <v>0</v>
      </c>
      <c r="P958" t="b">
        <v>0</v>
      </c>
      <c r="Q958" t="s">
        <v>474</v>
      </c>
      <c r="R958" s="5">
        <f>E958/H958</f>
        <v>43.00963855421687</v>
      </c>
      <c r="S958" t="str">
        <f t="shared" si="74"/>
        <v>film &amp; video</v>
      </c>
      <c r="T958" t="str">
        <f t="shared" si="73"/>
        <v>science fiction</v>
      </c>
    </row>
    <row r="959" spans="1:20" ht="19.5" x14ac:dyDescent="0.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9">
        <f t="shared" si="70"/>
        <v>127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 s="11">
        <f t="shared" si="71"/>
        <v>40955.25</v>
      </c>
      <c r="M959">
        <v>1329631200</v>
      </c>
      <c r="N959" s="11">
        <f t="shared" si="72"/>
        <v>40958.25</v>
      </c>
      <c r="O959" t="b">
        <v>0</v>
      </c>
      <c r="P959" t="b">
        <v>0</v>
      </c>
      <c r="Q959" t="s">
        <v>33</v>
      </c>
      <c r="R959" s="5">
        <f>E959/H959</f>
        <v>94.916030534351151</v>
      </c>
      <c r="S959" t="str">
        <f t="shared" si="74"/>
        <v>theater</v>
      </c>
      <c r="T959" t="str">
        <f t="shared" si="73"/>
        <v>plays</v>
      </c>
    </row>
    <row r="960" spans="1:20" ht="19.5" x14ac:dyDescent="0.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9">
        <f t="shared" si="70"/>
        <v>735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 s="11">
        <f t="shared" si="71"/>
        <v>40350.208333333336</v>
      </c>
      <c r="M960">
        <v>1278997200</v>
      </c>
      <c r="N960" s="11">
        <f t="shared" si="72"/>
        <v>40372.208333333336</v>
      </c>
      <c r="O960" t="b">
        <v>0</v>
      </c>
      <c r="P960" t="b">
        <v>0</v>
      </c>
      <c r="Q960" t="s">
        <v>71</v>
      </c>
      <c r="R960" s="5">
        <f>E960/H960</f>
        <v>72.151785714285708</v>
      </c>
      <c r="S960" t="str">
        <f t="shared" si="74"/>
        <v>film &amp; video</v>
      </c>
      <c r="T960" t="str">
        <f t="shared" si="73"/>
        <v>animation</v>
      </c>
    </row>
    <row r="961" spans="1:20" ht="19.5" x14ac:dyDescent="0.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9">
        <f t="shared" si="70"/>
        <v>5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 s="11">
        <f t="shared" si="71"/>
        <v>40357.208333333336</v>
      </c>
      <c r="M961">
        <v>1280120400</v>
      </c>
      <c r="N961" s="11">
        <f t="shared" si="72"/>
        <v>40385.208333333336</v>
      </c>
      <c r="O961" t="b">
        <v>0</v>
      </c>
      <c r="P961" t="b">
        <v>0</v>
      </c>
      <c r="Q961" t="s">
        <v>206</v>
      </c>
      <c r="R961" s="5">
        <f>E961/H961</f>
        <v>51.007692307692309</v>
      </c>
      <c r="S961" t="str">
        <f t="shared" si="74"/>
        <v>publishing</v>
      </c>
      <c r="T961" t="str">
        <f t="shared" si="73"/>
        <v>translations</v>
      </c>
    </row>
    <row r="962" spans="1:20" ht="19.5" x14ac:dyDescent="0.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9">
        <f t="shared" si="70"/>
        <v>85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 s="11">
        <f t="shared" si="71"/>
        <v>42408.25</v>
      </c>
      <c r="M962">
        <v>1458104400</v>
      </c>
      <c r="N962" s="11">
        <f t="shared" si="72"/>
        <v>42445.208333333328</v>
      </c>
      <c r="O962" t="b">
        <v>0</v>
      </c>
      <c r="P962" t="b">
        <v>0</v>
      </c>
      <c r="Q962" t="s">
        <v>28</v>
      </c>
      <c r="R962" s="5">
        <f>E962/H962</f>
        <v>85.054545454545448</v>
      </c>
      <c r="S962" t="str">
        <f t="shared" si="74"/>
        <v>technology</v>
      </c>
      <c r="T962" t="str">
        <f t="shared" si="73"/>
        <v>web</v>
      </c>
    </row>
    <row r="963" spans="1:20" ht="19.5" x14ac:dyDescent="0.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9">
        <f t="shared" ref="F963:F1001" si="75">ROUND((E963/D963)*100,0)</f>
        <v>119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 s="11">
        <f t="shared" ref="L963:L1001" si="76">(((K963/60)/60)/24)+DATE(1970,1,1)</f>
        <v>40591.25</v>
      </c>
      <c r="M963">
        <v>1298268000</v>
      </c>
      <c r="N963" s="11">
        <f t="shared" ref="N963:N1001" si="77">(((M963/60)/60)/24)+DATE(1970,1,1)</f>
        <v>40595.25</v>
      </c>
      <c r="O963" t="b">
        <v>0</v>
      </c>
      <c r="P963" t="b">
        <v>0</v>
      </c>
      <c r="Q963" t="s">
        <v>206</v>
      </c>
      <c r="R963" s="5">
        <f>E963/H963</f>
        <v>43.87096774193548</v>
      </c>
      <c r="S963" t="str">
        <f t="shared" si="74"/>
        <v>publishing</v>
      </c>
      <c r="T963" t="str">
        <f t="shared" ref="T963:T1001" si="78">_xlfn.TEXTAFTER(Q963,"/")</f>
        <v>translations</v>
      </c>
    </row>
    <row r="964" spans="1:20" ht="19.5" x14ac:dyDescent="0.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9">
        <f t="shared" si="75"/>
        <v>296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 s="11">
        <f t="shared" si="76"/>
        <v>41592.25</v>
      </c>
      <c r="M964">
        <v>1386223200</v>
      </c>
      <c r="N964" s="11">
        <f t="shared" si="77"/>
        <v>41613.25</v>
      </c>
      <c r="O964" t="b">
        <v>0</v>
      </c>
      <c r="P964" t="b">
        <v>0</v>
      </c>
      <c r="Q964" t="s">
        <v>17</v>
      </c>
      <c r="R964" s="5">
        <f>E964/H964</f>
        <v>40.063909774436091</v>
      </c>
      <c r="S964" t="str">
        <f t="shared" ref="S964:S1001" si="79">_xlfn.TEXTBEFORE(Q964,"/")</f>
        <v>food</v>
      </c>
      <c r="T964" t="str">
        <f t="shared" si="78"/>
        <v>food trucks</v>
      </c>
    </row>
    <row r="965" spans="1:20" ht="19.5" x14ac:dyDescent="0.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9">
        <f t="shared" si="75"/>
        <v>85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 s="11">
        <f t="shared" si="76"/>
        <v>40607.25</v>
      </c>
      <c r="M965">
        <v>1299823200</v>
      </c>
      <c r="N965" s="11">
        <f t="shared" si="77"/>
        <v>40613.25</v>
      </c>
      <c r="O965" t="b">
        <v>0</v>
      </c>
      <c r="P965" t="b">
        <v>1</v>
      </c>
      <c r="Q965" t="s">
        <v>122</v>
      </c>
      <c r="R965" s="5">
        <f>E965/H965</f>
        <v>43.833333333333336</v>
      </c>
      <c r="S965" t="str">
        <f t="shared" si="79"/>
        <v>photography</v>
      </c>
      <c r="T965" t="str">
        <f t="shared" si="78"/>
        <v>photography books</v>
      </c>
    </row>
    <row r="966" spans="1:20" ht="19.5" x14ac:dyDescent="0.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9">
        <f t="shared" si="75"/>
        <v>356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 s="11">
        <f t="shared" si="76"/>
        <v>42135.208333333328</v>
      </c>
      <c r="M966">
        <v>1431752400</v>
      </c>
      <c r="N966" s="11">
        <f t="shared" si="77"/>
        <v>42140.208333333328</v>
      </c>
      <c r="O966" t="b">
        <v>0</v>
      </c>
      <c r="P966" t="b">
        <v>0</v>
      </c>
      <c r="Q966" t="s">
        <v>33</v>
      </c>
      <c r="R966" s="5">
        <f>E966/H966</f>
        <v>84.92903225806451</v>
      </c>
      <c r="S966" t="str">
        <f t="shared" si="79"/>
        <v>theater</v>
      </c>
      <c r="T966" t="str">
        <f t="shared" si="78"/>
        <v>plays</v>
      </c>
    </row>
    <row r="967" spans="1:20" ht="19.5" x14ac:dyDescent="0.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9">
        <f t="shared" si="75"/>
        <v>386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 s="11">
        <f t="shared" si="76"/>
        <v>40203.25</v>
      </c>
      <c r="M967">
        <v>1267855200</v>
      </c>
      <c r="N967" s="11">
        <f t="shared" si="77"/>
        <v>40243.25</v>
      </c>
      <c r="O967" t="b">
        <v>0</v>
      </c>
      <c r="P967" t="b">
        <v>0</v>
      </c>
      <c r="Q967" t="s">
        <v>23</v>
      </c>
      <c r="R967" s="5">
        <f>E967/H967</f>
        <v>41.067632850241544</v>
      </c>
      <c r="S967" t="str">
        <f t="shared" si="79"/>
        <v>music</v>
      </c>
      <c r="T967" t="str">
        <f t="shared" si="78"/>
        <v>rock</v>
      </c>
    </row>
    <row r="968" spans="1:20" ht="19.5" x14ac:dyDescent="0.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9">
        <f t="shared" si="75"/>
        <v>792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 s="11">
        <f t="shared" si="76"/>
        <v>42901.208333333328</v>
      </c>
      <c r="M968">
        <v>1497675600</v>
      </c>
      <c r="N968" s="11">
        <f t="shared" si="77"/>
        <v>42903.208333333328</v>
      </c>
      <c r="O968" t="b">
        <v>0</v>
      </c>
      <c r="P968" t="b">
        <v>0</v>
      </c>
      <c r="Q968" t="s">
        <v>33</v>
      </c>
      <c r="R968" s="5">
        <f>E968/H968</f>
        <v>54.971428571428568</v>
      </c>
      <c r="S968" t="str">
        <f t="shared" si="79"/>
        <v>theater</v>
      </c>
      <c r="T968" t="str">
        <f t="shared" si="78"/>
        <v>plays</v>
      </c>
    </row>
    <row r="969" spans="1:20" ht="19.5" x14ac:dyDescent="0.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9">
        <f t="shared" si="75"/>
        <v>137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 s="11">
        <f t="shared" si="76"/>
        <v>41005.208333333336</v>
      </c>
      <c r="M969">
        <v>1336885200</v>
      </c>
      <c r="N969" s="11">
        <f t="shared" si="77"/>
        <v>41042.208333333336</v>
      </c>
      <c r="O969" t="b">
        <v>0</v>
      </c>
      <c r="P969" t="b">
        <v>0</v>
      </c>
      <c r="Q969" t="s">
        <v>319</v>
      </c>
      <c r="R969" s="5">
        <f>E969/H969</f>
        <v>77.010807374443743</v>
      </c>
      <c r="S969" t="str">
        <f t="shared" si="79"/>
        <v>music</v>
      </c>
      <c r="T969" t="str">
        <f t="shared" si="78"/>
        <v>world music</v>
      </c>
    </row>
    <row r="970" spans="1:20" ht="19.5" x14ac:dyDescent="0.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9">
        <f t="shared" si="75"/>
        <v>338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 s="11">
        <f t="shared" si="76"/>
        <v>40544.25</v>
      </c>
      <c r="M970">
        <v>1295157600</v>
      </c>
      <c r="N970" s="11">
        <f t="shared" si="77"/>
        <v>40559.25</v>
      </c>
      <c r="O970" t="b">
        <v>0</v>
      </c>
      <c r="P970" t="b">
        <v>0</v>
      </c>
      <c r="Q970" t="s">
        <v>17</v>
      </c>
      <c r="R970" s="5">
        <f>E970/H970</f>
        <v>71.201754385964918</v>
      </c>
      <c r="S970" t="str">
        <f t="shared" si="79"/>
        <v>food</v>
      </c>
      <c r="T970" t="str">
        <f t="shared" si="78"/>
        <v>food trucks</v>
      </c>
    </row>
    <row r="971" spans="1:20" ht="19.5" x14ac:dyDescent="0.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9">
        <f t="shared" si="75"/>
        <v>108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 s="11">
        <f t="shared" si="76"/>
        <v>43821.25</v>
      </c>
      <c r="M971">
        <v>1577599200</v>
      </c>
      <c r="N971" s="11">
        <f t="shared" si="77"/>
        <v>43828.25</v>
      </c>
      <c r="O971" t="b">
        <v>0</v>
      </c>
      <c r="P971" t="b">
        <v>0</v>
      </c>
      <c r="Q971" t="s">
        <v>33</v>
      </c>
      <c r="R971" s="5">
        <f>E971/H971</f>
        <v>91.935483870967744</v>
      </c>
      <c r="S971" t="str">
        <f t="shared" si="79"/>
        <v>theater</v>
      </c>
      <c r="T971" t="str">
        <f t="shared" si="78"/>
        <v>plays</v>
      </c>
    </row>
    <row r="972" spans="1:20" ht="19.5" x14ac:dyDescent="0.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9">
        <f t="shared" si="75"/>
        <v>61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 s="11">
        <f t="shared" si="76"/>
        <v>40672.208333333336</v>
      </c>
      <c r="M972">
        <v>1305003600</v>
      </c>
      <c r="N972" s="11">
        <f t="shared" si="77"/>
        <v>40673.208333333336</v>
      </c>
      <c r="O972" t="b">
        <v>0</v>
      </c>
      <c r="P972" t="b">
        <v>0</v>
      </c>
      <c r="Q972" t="s">
        <v>33</v>
      </c>
      <c r="R972" s="5">
        <f>E972/H972</f>
        <v>97.069023569023571</v>
      </c>
      <c r="S972" t="str">
        <f t="shared" si="79"/>
        <v>theater</v>
      </c>
      <c r="T972" t="str">
        <f t="shared" si="78"/>
        <v>plays</v>
      </c>
    </row>
    <row r="973" spans="1:20" ht="19.5" x14ac:dyDescent="0.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9">
        <f t="shared" si="75"/>
        <v>28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 s="11">
        <f t="shared" si="76"/>
        <v>41555.208333333336</v>
      </c>
      <c r="M973">
        <v>1381726800</v>
      </c>
      <c r="N973" s="11">
        <f t="shared" si="77"/>
        <v>41561.208333333336</v>
      </c>
      <c r="O973" t="b">
        <v>0</v>
      </c>
      <c r="P973" t="b">
        <v>0</v>
      </c>
      <c r="Q973" t="s">
        <v>269</v>
      </c>
      <c r="R973" s="5">
        <f>E973/H973</f>
        <v>58.916666666666664</v>
      </c>
      <c r="S973" t="str">
        <f t="shared" si="79"/>
        <v>film &amp; video</v>
      </c>
      <c r="T973" t="str">
        <f t="shared" si="78"/>
        <v>television</v>
      </c>
    </row>
    <row r="974" spans="1:20" ht="19.5" x14ac:dyDescent="0.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9">
        <f t="shared" si="75"/>
        <v>228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 s="11">
        <f t="shared" si="76"/>
        <v>41792.208333333336</v>
      </c>
      <c r="M974">
        <v>1402462800</v>
      </c>
      <c r="N974" s="11">
        <f t="shared" si="77"/>
        <v>41801.208333333336</v>
      </c>
      <c r="O974" t="b">
        <v>0</v>
      </c>
      <c r="P974" t="b">
        <v>1</v>
      </c>
      <c r="Q974" t="s">
        <v>28</v>
      </c>
      <c r="R974" s="5">
        <f>E974/H974</f>
        <v>58.015466983938133</v>
      </c>
      <c r="S974" t="str">
        <f t="shared" si="79"/>
        <v>technology</v>
      </c>
      <c r="T974" t="str">
        <f t="shared" si="78"/>
        <v>web</v>
      </c>
    </row>
    <row r="975" spans="1:20" ht="19.5" x14ac:dyDescent="0.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9">
        <f t="shared" si="75"/>
        <v>22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 s="11">
        <f t="shared" si="76"/>
        <v>40522.25</v>
      </c>
      <c r="M975">
        <v>1292133600</v>
      </c>
      <c r="N975" s="11">
        <f t="shared" si="77"/>
        <v>40524.25</v>
      </c>
      <c r="O975" t="b">
        <v>0</v>
      </c>
      <c r="P975" t="b">
        <v>1</v>
      </c>
      <c r="Q975" t="s">
        <v>33</v>
      </c>
      <c r="R975" s="5">
        <f>E975/H975</f>
        <v>103.87301587301587</v>
      </c>
      <c r="S975" t="str">
        <f t="shared" si="79"/>
        <v>theater</v>
      </c>
      <c r="T975" t="str">
        <f t="shared" si="78"/>
        <v>plays</v>
      </c>
    </row>
    <row r="976" spans="1:20" ht="19.5" x14ac:dyDescent="0.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9">
        <f t="shared" si="75"/>
        <v>374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 s="11">
        <f t="shared" si="76"/>
        <v>41412.208333333336</v>
      </c>
      <c r="M976">
        <v>1368939600</v>
      </c>
      <c r="N976" s="11">
        <f t="shared" si="77"/>
        <v>41413.208333333336</v>
      </c>
      <c r="O976" t="b">
        <v>0</v>
      </c>
      <c r="P976" t="b">
        <v>0</v>
      </c>
      <c r="Q976" t="s">
        <v>60</v>
      </c>
      <c r="R976" s="5">
        <f>E976/H976</f>
        <v>93.46875</v>
      </c>
      <c r="S976" t="str">
        <f t="shared" si="79"/>
        <v>music</v>
      </c>
      <c r="T976" t="str">
        <f t="shared" si="78"/>
        <v>indie rock</v>
      </c>
    </row>
    <row r="977" spans="1:20" ht="19.5" x14ac:dyDescent="0.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9">
        <f t="shared" si="75"/>
        <v>155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 s="11">
        <f t="shared" si="76"/>
        <v>42337.25</v>
      </c>
      <c r="M977">
        <v>1452146400</v>
      </c>
      <c r="N977" s="11">
        <f t="shared" si="77"/>
        <v>42376.25</v>
      </c>
      <c r="O977" t="b">
        <v>0</v>
      </c>
      <c r="P977" t="b">
        <v>1</v>
      </c>
      <c r="Q977" t="s">
        <v>33</v>
      </c>
      <c r="R977" s="5">
        <f>E977/H977</f>
        <v>61.970370370370368</v>
      </c>
      <c r="S977" t="str">
        <f t="shared" si="79"/>
        <v>theater</v>
      </c>
      <c r="T977" t="str">
        <f t="shared" si="78"/>
        <v>plays</v>
      </c>
    </row>
    <row r="978" spans="1:20" ht="19.5" x14ac:dyDescent="0.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9">
        <f t="shared" si="75"/>
        <v>322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 s="11">
        <f t="shared" si="76"/>
        <v>40571.25</v>
      </c>
      <c r="M978">
        <v>1296712800</v>
      </c>
      <c r="N978" s="11">
        <f t="shared" si="77"/>
        <v>40577.25</v>
      </c>
      <c r="O978" t="b">
        <v>0</v>
      </c>
      <c r="P978" t="b">
        <v>1</v>
      </c>
      <c r="Q978" t="s">
        <v>33</v>
      </c>
      <c r="R978" s="5">
        <f>E978/H978</f>
        <v>92.042857142857144</v>
      </c>
      <c r="S978" t="str">
        <f t="shared" si="79"/>
        <v>theater</v>
      </c>
      <c r="T978" t="str">
        <f t="shared" si="78"/>
        <v>plays</v>
      </c>
    </row>
    <row r="979" spans="1:20" ht="19.5" x14ac:dyDescent="0.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9">
        <f t="shared" si="75"/>
        <v>74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 s="11">
        <f t="shared" si="76"/>
        <v>43138.25</v>
      </c>
      <c r="M979">
        <v>1520748000</v>
      </c>
      <c r="N979" s="11">
        <f t="shared" si="77"/>
        <v>43170.25</v>
      </c>
      <c r="O979" t="b">
        <v>0</v>
      </c>
      <c r="P979" t="b">
        <v>0</v>
      </c>
      <c r="Q979" t="s">
        <v>17</v>
      </c>
      <c r="R979" s="5">
        <f>E979/H979</f>
        <v>77.268656716417908</v>
      </c>
      <c r="S979" t="str">
        <f t="shared" si="79"/>
        <v>food</v>
      </c>
      <c r="T979" t="str">
        <f t="shared" si="78"/>
        <v>food trucks</v>
      </c>
    </row>
    <row r="980" spans="1:20" ht="19.5" x14ac:dyDescent="0.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9">
        <f t="shared" si="75"/>
        <v>864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 s="11">
        <f t="shared" si="76"/>
        <v>42686.25</v>
      </c>
      <c r="M980">
        <v>1480831200</v>
      </c>
      <c r="N980" s="11">
        <f t="shared" si="77"/>
        <v>42708.25</v>
      </c>
      <c r="O980" t="b">
        <v>0</v>
      </c>
      <c r="P980" t="b">
        <v>0</v>
      </c>
      <c r="Q980" t="s">
        <v>89</v>
      </c>
      <c r="R980" s="5">
        <f>E980/H980</f>
        <v>93.923913043478265</v>
      </c>
      <c r="S980" t="str">
        <f t="shared" si="79"/>
        <v>games</v>
      </c>
      <c r="T980" t="str">
        <f t="shared" si="78"/>
        <v>video games</v>
      </c>
    </row>
    <row r="981" spans="1:20" ht="19.5" x14ac:dyDescent="0.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9">
        <f t="shared" si="75"/>
        <v>143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 s="11">
        <f t="shared" si="76"/>
        <v>42078.208333333328</v>
      </c>
      <c r="M981">
        <v>1426914000</v>
      </c>
      <c r="N981" s="11">
        <f t="shared" si="77"/>
        <v>42084.208333333328</v>
      </c>
      <c r="O981" t="b">
        <v>0</v>
      </c>
      <c r="P981" t="b">
        <v>0</v>
      </c>
      <c r="Q981" t="s">
        <v>33</v>
      </c>
      <c r="R981" s="5">
        <f>E981/H981</f>
        <v>84.969458128078813</v>
      </c>
      <c r="S981" t="str">
        <f t="shared" si="79"/>
        <v>theater</v>
      </c>
      <c r="T981" t="str">
        <f t="shared" si="78"/>
        <v>plays</v>
      </c>
    </row>
    <row r="982" spans="1:20" ht="19.5" x14ac:dyDescent="0.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9">
        <f t="shared" si="75"/>
        <v>40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 s="11">
        <f t="shared" si="76"/>
        <v>42307.208333333328</v>
      </c>
      <c r="M982">
        <v>1446616800</v>
      </c>
      <c r="N982" s="11">
        <f t="shared" si="77"/>
        <v>42312.25</v>
      </c>
      <c r="O982" t="b">
        <v>1</v>
      </c>
      <c r="P982" t="b">
        <v>0</v>
      </c>
      <c r="Q982" t="s">
        <v>68</v>
      </c>
      <c r="R982" s="5">
        <f>E982/H982</f>
        <v>105.97035040431267</v>
      </c>
      <c r="S982" t="str">
        <f t="shared" si="79"/>
        <v>publishing</v>
      </c>
      <c r="T982" t="str">
        <f t="shared" si="78"/>
        <v>nonfiction</v>
      </c>
    </row>
    <row r="983" spans="1:20" ht="19.5" x14ac:dyDescent="0.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9">
        <f t="shared" si="75"/>
        <v>178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 s="11">
        <f t="shared" si="76"/>
        <v>43094.25</v>
      </c>
      <c r="M983">
        <v>1517032800</v>
      </c>
      <c r="N983" s="11">
        <f t="shared" si="77"/>
        <v>43127.25</v>
      </c>
      <c r="O983" t="b">
        <v>0</v>
      </c>
      <c r="P983" t="b">
        <v>0</v>
      </c>
      <c r="Q983" t="s">
        <v>28</v>
      </c>
      <c r="R983" s="5">
        <f>E983/H983</f>
        <v>36.969040247678016</v>
      </c>
      <c r="S983" t="str">
        <f t="shared" si="79"/>
        <v>technology</v>
      </c>
      <c r="T983" t="str">
        <f t="shared" si="78"/>
        <v>web</v>
      </c>
    </row>
    <row r="984" spans="1:20" ht="19.5" x14ac:dyDescent="0.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9">
        <f t="shared" si="75"/>
        <v>85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 s="11">
        <f t="shared" si="76"/>
        <v>40743.208333333336</v>
      </c>
      <c r="M984">
        <v>1311224400</v>
      </c>
      <c r="N984" s="11">
        <f t="shared" si="77"/>
        <v>40745.208333333336</v>
      </c>
      <c r="O984" t="b">
        <v>0</v>
      </c>
      <c r="P984" t="b">
        <v>1</v>
      </c>
      <c r="Q984" t="s">
        <v>42</v>
      </c>
      <c r="R984" s="5">
        <f>E984/H984</f>
        <v>81.533333333333331</v>
      </c>
      <c r="S984" t="str">
        <f t="shared" si="79"/>
        <v>film &amp; video</v>
      </c>
      <c r="T984" t="str">
        <f t="shared" si="78"/>
        <v>documentary</v>
      </c>
    </row>
    <row r="985" spans="1:20" ht="19.5" x14ac:dyDescent="0.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9">
        <f t="shared" si="75"/>
        <v>146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 s="11">
        <f t="shared" si="76"/>
        <v>43681.208333333328</v>
      </c>
      <c r="M985">
        <v>1566190800</v>
      </c>
      <c r="N985" s="11">
        <f t="shared" si="77"/>
        <v>43696.208333333328</v>
      </c>
      <c r="O985" t="b">
        <v>0</v>
      </c>
      <c r="P985" t="b">
        <v>0</v>
      </c>
      <c r="Q985" t="s">
        <v>42</v>
      </c>
      <c r="R985" s="5">
        <f>E985/H985</f>
        <v>80.999140154772135</v>
      </c>
      <c r="S985" t="str">
        <f t="shared" si="79"/>
        <v>film &amp; video</v>
      </c>
      <c r="T985" t="str">
        <f t="shared" si="78"/>
        <v>documentary</v>
      </c>
    </row>
    <row r="986" spans="1:20" ht="19.5" x14ac:dyDescent="0.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9">
        <f t="shared" si="75"/>
        <v>152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 s="11">
        <f t="shared" si="76"/>
        <v>43716.208333333328</v>
      </c>
      <c r="M986">
        <v>1570165200</v>
      </c>
      <c r="N986" s="11">
        <f t="shared" si="77"/>
        <v>43742.208333333328</v>
      </c>
      <c r="O986" t="b">
        <v>0</v>
      </c>
      <c r="P986" t="b">
        <v>0</v>
      </c>
      <c r="Q986" t="s">
        <v>33</v>
      </c>
      <c r="R986" s="5">
        <f>E986/H986</f>
        <v>26.010498687664043</v>
      </c>
      <c r="S986" t="str">
        <f t="shared" si="79"/>
        <v>theater</v>
      </c>
      <c r="T986" t="str">
        <f t="shared" si="78"/>
        <v>plays</v>
      </c>
    </row>
    <row r="987" spans="1:20" ht="19.5" x14ac:dyDescent="0.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9">
        <f t="shared" si="75"/>
        <v>67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 s="11">
        <f t="shared" si="76"/>
        <v>41614.25</v>
      </c>
      <c r="M987">
        <v>1388556000</v>
      </c>
      <c r="N987" s="11">
        <f t="shared" si="77"/>
        <v>41640.25</v>
      </c>
      <c r="O987" t="b">
        <v>0</v>
      </c>
      <c r="P987" t="b">
        <v>1</v>
      </c>
      <c r="Q987" t="s">
        <v>23</v>
      </c>
      <c r="R987" s="5">
        <f>E987/H987</f>
        <v>25.998410896708286</v>
      </c>
      <c r="S987" t="str">
        <f t="shared" si="79"/>
        <v>music</v>
      </c>
      <c r="T987" t="str">
        <f t="shared" si="78"/>
        <v>rock</v>
      </c>
    </row>
    <row r="988" spans="1:20" ht="19.5" x14ac:dyDescent="0.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9">
        <f t="shared" si="75"/>
        <v>40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 s="11">
        <f t="shared" si="76"/>
        <v>40638.208333333336</v>
      </c>
      <c r="M988">
        <v>1303189200</v>
      </c>
      <c r="N988" s="11">
        <f t="shared" si="77"/>
        <v>40652.208333333336</v>
      </c>
      <c r="O988" t="b">
        <v>0</v>
      </c>
      <c r="P988" t="b">
        <v>0</v>
      </c>
      <c r="Q988" t="s">
        <v>23</v>
      </c>
      <c r="R988" s="5">
        <f>E988/H988</f>
        <v>34.173913043478258</v>
      </c>
      <c r="S988" t="str">
        <f t="shared" si="79"/>
        <v>music</v>
      </c>
      <c r="T988" t="str">
        <f t="shared" si="78"/>
        <v>rock</v>
      </c>
    </row>
    <row r="989" spans="1:20" ht="19.5" x14ac:dyDescent="0.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9">
        <f t="shared" si="75"/>
        <v>217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 s="11">
        <f t="shared" si="76"/>
        <v>42852.208333333328</v>
      </c>
      <c r="M989">
        <v>1494478800</v>
      </c>
      <c r="N989" s="11">
        <f t="shared" si="77"/>
        <v>42866.208333333328</v>
      </c>
      <c r="O989" t="b">
        <v>0</v>
      </c>
      <c r="P989" t="b">
        <v>0</v>
      </c>
      <c r="Q989" t="s">
        <v>42</v>
      </c>
      <c r="R989" s="5">
        <f>E989/H989</f>
        <v>28.002083333333335</v>
      </c>
      <c r="S989" t="str">
        <f t="shared" si="79"/>
        <v>film &amp; video</v>
      </c>
      <c r="T989" t="str">
        <f t="shared" si="78"/>
        <v>documentary</v>
      </c>
    </row>
    <row r="990" spans="1:20" ht="19.5" x14ac:dyDescent="0.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9">
        <f t="shared" si="75"/>
        <v>52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 s="11">
        <f t="shared" si="76"/>
        <v>42686.25</v>
      </c>
      <c r="M990">
        <v>1480744800</v>
      </c>
      <c r="N990" s="11">
        <f t="shared" si="77"/>
        <v>42707.25</v>
      </c>
      <c r="O990" t="b">
        <v>0</v>
      </c>
      <c r="P990" t="b">
        <v>0</v>
      </c>
      <c r="Q990" t="s">
        <v>133</v>
      </c>
      <c r="R990" s="5">
        <f>E990/H990</f>
        <v>76.546875</v>
      </c>
      <c r="S990" t="str">
        <f t="shared" si="79"/>
        <v>publishing</v>
      </c>
      <c r="T990" t="str">
        <f t="shared" si="78"/>
        <v>radio &amp; podcasts</v>
      </c>
    </row>
    <row r="991" spans="1:20" ht="19.5" x14ac:dyDescent="0.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9">
        <f t="shared" si="75"/>
        <v>500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 s="11">
        <f t="shared" si="76"/>
        <v>43571.208333333328</v>
      </c>
      <c r="M991">
        <v>1555822800</v>
      </c>
      <c r="N991" s="11">
        <f t="shared" si="77"/>
        <v>43576.208333333328</v>
      </c>
      <c r="O991" t="b">
        <v>0</v>
      </c>
      <c r="P991" t="b">
        <v>0</v>
      </c>
      <c r="Q991" t="s">
        <v>206</v>
      </c>
      <c r="R991" s="5">
        <f>E991/H991</f>
        <v>53.053097345132741</v>
      </c>
      <c r="S991" t="str">
        <f t="shared" si="79"/>
        <v>publishing</v>
      </c>
      <c r="T991" t="str">
        <f t="shared" si="78"/>
        <v>translations</v>
      </c>
    </row>
    <row r="992" spans="1:20" ht="19.5" x14ac:dyDescent="0.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9">
        <f t="shared" si="75"/>
        <v>88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 s="11">
        <f t="shared" si="76"/>
        <v>42432.25</v>
      </c>
      <c r="M992">
        <v>1458882000</v>
      </c>
      <c r="N992" s="11">
        <f t="shared" si="77"/>
        <v>42454.208333333328</v>
      </c>
      <c r="O992" t="b">
        <v>0</v>
      </c>
      <c r="P992" t="b">
        <v>1</v>
      </c>
      <c r="Q992" t="s">
        <v>53</v>
      </c>
      <c r="R992" s="5">
        <f>E992/H992</f>
        <v>106.859375</v>
      </c>
      <c r="S992" t="str">
        <f t="shared" si="79"/>
        <v>film &amp; video</v>
      </c>
      <c r="T992" t="str">
        <f t="shared" si="78"/>
        <v>drama</v>
      </c>
    </row>
    <row r="993" spans="1:20" ht="19.5" x14ac:dyDescent="0.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9">
        <f t="shared" si="75"/>
        <v>113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 s="11">
        <f t="shared" si="76"/>
        <v>41907.208333333336</v>
      </c>
      <c r="M993">
        <v>1411966800</v>
      </c>
      <c r="N993" s="11">
        <f t="shared" si="77"/>
        <v>41911.208333333336</v>
      </c>
      <c r="O993" t="b">
        <v>0</v>
      </c>
      <c r="P993" t="b">
        <v>1</v>
      </c>
      <c r="Q993" t="s">
        <v>23</v>
      </c>
      <c r="R993" s="5">
        <f>E993/H993</f>
        <v>46.020746887966808</v>
      </c>
      <c r="S993" t="str">
        <f t="shared" si="79"/>
        <v>music</v>
      </c>
      <c r="T993" t="str">
        <f t="shared" si="78"/>
        <v>rock</v>
      </c>
    </row>
    <row r="994" spans="1:20" ht="19.5" x14ac:dyDescent="0.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9">
        <f t="shared" si="75"/>
        <v>427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 s="11">
        <f t="shared" si="76"/>
        <v>43227.208333333328</v>
      </c>
      <c r="M994">
        <v>1526878800</v>
      </c>
      <c r="N994" s="11">
        <f t="shared" si="77"/>
        <v>43241.208333333328</v>
      </c>
      <c r="O994" t="b">
        <v>0</v>
      </c>
      <c r="P994" t="b">
        <v>1</v>
      </c>
      <c r="Q994" t="s">
        <v>53</v>
      </c>
      <c r="R994" s="5">
        <f>E994/H994</f>
        <v>100.17424242424242</v>
      </c>
      <c r="S994" t="str">
        <f t="shared" si="79"/>
        <v>film &amp; video</v>
      </c>
      <c r="T994" t="str">
        <f t="shared" si="78"/>
        <v>drama</v>
      </c>
    </row>
    <row r="995" spans="1:20" ht="19.5" x14ac:dyDescent="0.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9">
        <f t="shared" si="75"/>
        <v>78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 s="11">
        <f t="shared" si="76"/>
        <v>42362.25</v>
      </c>
      <c r="M995">
        <v>1452405600</v>
      </c>
      <c r="N995" s="11">
        <f t="shared" si="77"/>
        <v>42379.25</v>
      </c>
      <c r="O995" t="b">
        <v>0</v>
      </c>
      <c r="P995" t="b">
        <v>1</v>
      </c>
      <c r="Q995" t="s">
        <v>122</v>
      </c>
      <c r="R995" s="5">
        <f>E995/H995</f>
        <v>101.44</v>
      </c>
      <c r="S995" t="str">
        <f t="shared" si="79"/>
        <v>photography</v>
      </c>
      <c r="T995" t="str">
        <f t="shared" si="78"/>
        <v>photography books</v>
      </c>
    </row>
    <row r="996" spans="1:20" ht="19.5" x14ac:dyDescent="0.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9">
        <f t="shared" si="75"/>
        <v>52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 s="11">
        <f t="shared" si="76"/>
        <v>41929.208333333336</v>
      </c>
      <c r="M996">
        <v>1414040400</v>
      </c>
      <c r="N996" s="11">
        <f t="shared" si="77"/>
        <v>41935.208333333336</v>
      </c>
      <c r="O996" t="b">
        <v>0</v>
      </c>
      <c r="P996" t="b">
        <v>1</v>
      </c>
      <c r="Q996" t="s">
        <v>206</v>
      </c>
      <c r="R996" s="5">
        <f>E996/H996</f>
        <v>87.972684085510693</v>
      </c>
      <c r="S996" t="str">
        <f t="shared" si="79"/>
        <v>publishing</v>
      </c>
      <c r="T996" t="str">
        <f t="shared" si="78"/>
        <v>translations</v>
      </c>
    </row>
    <row r="997" spans="1:20" ht="19.5" x14ac:dyDescent="0.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9">
        <f t="shared" si="75"/>
        <v>157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 s="11">
        <f t="shared" si="76"/>
        <v>43408.208333333328</v>
      </c>
      <c r="M997">
        <v>1543816800</v>
      </c>
      <c r="N997" s="11">
        <f t="shared" si="77"/>
        <v>43437.25</v>
      </c>
      <c r="O997" t="b">
        <v>0</v>
      </c>
      <c r="P997" t="b">
        <v>1</v>
      </c>
      <c r="Q997" t="s">
        <v>17</v>
      </c>
      <c r="R997" s="5">
        <f>E997/H997</f>
        <v>74.995594713656388</v>
      </c>
      <c r="S997" t="str">
        <f t="shared" si="79"/>
        <v>food</v>
      </c>
      <c r="T997" t="str">
        <f t="shared" si="78"/>
        <v>food trucks</v>
      </c>
    </row>
    <row r="998" spans="1:20" ht="19.5" x14ac:dyDescent="0.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9">
        <f t="shared" si="75"/>
        <v>73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 s="11">
        <f t="shared" si="76"/>
        <v>41276.25</v>
      </c>
      <c r="M998">
        <v>1359698400</v>
      </c>
      <c r="N998" s="11">
        <f t="shared" si="77"/>
        <v>41306.25</v>
      </c>
      <c r="O998" t="b">
        <v>0</v>
      </c>
      <c r="P998" t="b">
        <v>0</v>
      </c>
      <c r="Q998" t="s">
        <v>33</v>
      </c>
      <c r="R998" s="5">
        <f>E998/H998</f>
        <v>42.982142857142854</v>
      </c>
      <c r="S998" t="str">
        <f t="shared" si="79"/>
        <v>theater</v>
      </c>
      <c r="T998" t="str">
        <f t="shared" si="78"/>
        <v>plays</v>
      </c>
    </row>
    <row r="999" spans="1:20" ht="19.5" x14ac:dyDescent="0.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9">
        <f t="shared" si="75"/>
        <v>61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 s="11">
        <f t="shared" si="76"/>
        <v>41659.25</v>
      </c>
      <c r="M999">
        <v>1390629600</v>
      </c>
      <c r="N999" s="11">
        <f t="shared" si="77"/>
        <v>41664.25</v>
      </c>
      <c r="O999" t="b">
        <v>0</v>
      </c>
      <c r="P999" t="b">
        <v>0</v>
      </c>
      <c r="Q999" t="s">
        <v>33</v>
      </c>
      <c r="R999" s="5">
        <f>E999/H999</f>
        <v>33.115107913669064</v>
      </c>
      <c r="S999" t="str">
        <f t="shared" si="79"/>
        <v>theater</v>
      </c>
      <c r="T999" t="str">
        <f t="shared" si="78"/>
        <v>plays</v>
      </c>
    </row>
    <row r="1000" spans="1:20" ht="19.5" x14ac:dyDescent="0.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9">
        <f t="shared" si="75"/>
        <v>57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 s="11">
        <f t="shared" si="76"/>
        <v>40220.25</v>
      </c>
      <c r="M1000">
        <v>1267077600</v>
      </c>
      <c r="N1000" s="11">
        <f t="shared" si="77"/>
        <v>40234.25</v>
      </c>
      <c r="O1000" t="b">
        <v>0</v>
      </c>
      <c r="P1000" t="b">
        <v>1</v>
      </c>
      <c r="Q1000" t="s">
        <v>60</v>
      </c>
      <c r="R1000" s="5">
        <f>E1000/H1000</f>
        <v>101.13101604278074</v>
      </c>
      <c r="S1000" t="str">
        <f t="shared" si="79"/>
        <v>music</v>
      </c>
      <c r="T1000" t="str">
        <f t="shared" si="78"/>
        <v>indie rock</v>
      </c>
    </row>
    <row r="1001" spans="1:20" ht="19.5" x14ac:dyDescent="0.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9">
        <f t="shared" si="75"/>
        <v>57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 s="11">
        <f t="shared" si="76"/>
        <v>42550.208333333328</v>
      </c>
      <c r="M1001">
        <v>1467781200</v>
      </c>
      <c r="N1001" s="11">
        <f t="shared" si="77"/>
        <v>42557.208333333328</v>
      </c>
      <c r="O1001" t="b">
        <v>0</v>
      </c>
      <c r="P1001" t="b">
        <v>0</v>
      </c>
      <c r="Q1001" t="s">
        <v>17</v>
      </c>
      <c r="R1001" s="5">
        <f>E1001/H1001</f>
        <v>55.98841354723708</v>
      </c>
      <c r="S1001" t="str">
        <f t="shared" si="79"/>
        <v>food</v>
      </c>
      <c r="T1001" t="str">
        <f t="shared" si="78"/>
        <v>food trucks</v>
      </c>
    </row>
  </sheetData>
  <conditionalFormatting sqref="G2:G1048576">
    <cfRule type="containsText" dxfId="19" priority="8" operator="containsText" text="canceled">
      <formula>NOT(ISERROR(SEARCH("canceled",G2)))</formula>
    </cfRule>
    <cfRule type="containsText" dxfId="18" priority="9" operator="containsText" text="live">
      <formula>NOT(ISERROR(SEARCH("live",G2)))</formula>
    </cfRule>
    <cfRule type="containsText" dxfId="17" priority="10" operator="containsText" text="successful">
      <formula>NOT(ISERROR(SEARCH("successful",G2)))</formula>
    </cfRule>
    <cfRule type="containsText" dxfId="16" priority="11" operator="containsText" text="FAILED">
      <formula>NOT(ISERROR(SEARCH("FAILED",G2)))</formula>
    </cfRule>
    <cfRule type="containsText" dxfId="15" priority="12" operator="containsText" text="outcome">
      <formula>NOT(ISERROR(SEARCH("outcome",G2)))</formula>
    </cfRule>
  </conditionalFormatting>
  <conditionalFormatting sqref="F1:F1048576">
    <cfRule type="colorScale" priority="3">
      <colorScale>
        <cfvo type="num" val="0"/>
        <cfvo type="num" val="100"/>
        <cfvo type="num" val="200"/>
        <color rgb="FFF8696B"/>
        <color theme="9"/>
        <color theme="4"/>
      </colorScale>
    </cfRule>
    <cfRule type="colorScale" priority="4">
      <colorScale>
        <cfvo type="percentile" val="0"/>
        <cfvo type="percentile" val="100"/>
        <cfvo type="num" val="200"/>
        <color rgb="FFF8696B"/>
        <color theme="9"/>
        <color theme="4"/>
      </colorScale>
    </cfRule>
    <cfRule type="colorScale" priority="7">
      <colorScale>
        <cfvo type="num" val="0"/>
        <cfvo type="num" val="100"/>
        <cfvo type="num" val="200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C5C59-9AC9-4BF2-88F8-C2CD6047EC97}">
  <sheetPr codeName="Sheet2"/>
  <dimension ref="A1:H13"/>
  <sheetViews>
    <sheetView zoomScale="150" zoomScaleNormal="150" workbookViewId="0">
      <selection activeCell="H19" sqref="H19"/>
    </sheetView>
  </sheetViews>
  <sheetFormatPr defaultRowHeight="15.75" x14ac:dyDescent="0.25"/>
  <cols>
    <col min="1" max="1" width="13.625" bestFit="1" customWidth="1"/>
    <col min="2" max="2" width="19.25" bestFit="1" customWidth="1"/>
    <col min="3" max="3" width="15.5" bestFit="1" customWidth="1"/>
    <col min="4" max="4" width="18.125" bestFit="1" customWidth="1"/>
    <col min="5" max="5" width="14.625" bestFit="1" customWidth="1"/>
    <col min="6" max="6" width="21.875" bestFit="1" customWidth="1"/>
    <col min="7" max="7" width="18.125" bestFit="1" customWidth="1"/>
    <col min="8" max="8" width="20.875" bestFit="1" customWidth="1"/>
  </cols>
  <sheetData>
    <row r="1" spans="1:8" x14ac:dyDescent="0.25">
      <c r="A1" t="s">
        <v>2071</v>
      </c>
      <c r="B1" t="s">
        <v>2072</v>
      </c>
      <c r="C1" t="s">
        <v>2073</v>
      </c>
      <c r="D1" t="s">
        <v>2074</v>
      </c>
      <c r="E1" t="s">
        <v>2075</v>
      </c>
      <c r="F1" t="s">
        <v>2076</v>
      </c>
      <c r="G1" t="s">
        <v>2077</v>
      </c>
      <c r="H1" t="s">
        <v>2078</v>
      </c>
    </row>
    <row r="2" spans="1:8" x14ac:dyDescent="0.25">
      <c r="A2" t="s">
        <v>2079</v>
      </c>
      <c r="B2">
        <f>COUNTIFS(Crowdfunding!G2:G1001,"successful",Crowdfunding!D2:D1001,"&lt;1000")</f>
        <v>30</v>
      </c>
      <c r="C2">
        <f>COUNTIFS(Crowdfunding!G2:G1001,"failed",Crowdfunding!D2:D1001,"&lt;1000")</f>
        <v>20</v>
      </c>
      <c r="D2">
        <f>COUNTIFS(Crowdfunding!G2:G1001,"canceled",Crowdfunding!D2:D1001,"&lt;1000")</f>
        <v>1</v>
      </c>
      <c r="E2">
        <f>Table1[[#This Row],[Number Successful]]+Table1[[#This Row],[Number Failed]]+Table1[[#This Row],[Number Canceled]]</f>
        <v>51</v>
      </c>
      <c r="F2" s="4">
        <f>Table1[[#This Row],[Number Successful]]/Table1[[#This Row],[Total projects]]</f>
        <v>0.58823529411764708</v>
      </c>
      <c r="G2" s="4">
        <f>Table1[[#This Row],[Number Failed]]/Table1[[#This Row],[Total projects]]</f>
        <v>0.39215686274509803</v>
      </c>
      <c r="H2" s="4">
        <f>Table1[[#This Row],[Number Canceled]]/Table1[[#This Row],[Total projects]]</f>
        <v>1.9607843137254902E-2</v>
      </c>
    </row>
    <row r="3" spans="1:8" x14ac:dyDescent="0.25">
      <c r="A3" t="s">
        <v>2080</v>
      </c>
      <c r="B3">
        <f>COUNTIFS(Crowdfunding!G2:G1001,"successful",Crowdfunding!D2:D1001,"&gt;=1000",Crowdfunding!D2:D1001,"&lt;=4999")</f>
        <v>191</v>
      </c>
      <c r="C3">
        <f>COUNTIFS(Crowdfunding!G2:G1001,"failed",Crowdfunding!D2:D1001,"&gt;=1000",Crowdfunding!D2:D1001,"&lt;=4999")</f>
        <v>38</v>
      </c>
      <c r="D3">
        <f>COUNTIFS(Crowdfunding!G2:G1001,"canceled",Crowdfunding!D2:D1001,"&gt;=1000",Crowdfunding!D2:D1001,"&lt;=4999")</f>
        <v>2</v>
      </c>
      <c r="E3">
        <f>Table1[[#This Row],[Number Successful]]+Table1[[#This Row],[Number Failed]]+Table1[[#This Row],[Number Canceled]]</f>
        <v>231</v>
      </c>
      <c r="F3" s="4">
        <f>Table1[[#This Row],[Number Successful]]/Table1[[#This Row],[Total projects]]</f>
        <v>0.82683982683982682</v>
      </c>
      <c r="G3" s="4">
        <f>Table1[[#This Row],[Number Failed]]/Table1[[#This Row],[Total projects]]</f>
        <v>0.16450216450216451</v>
      </c>
      <c r="H3" s="4">
        <f>Table1[[#This Row],[Number Canceled]]/Table1[[#This Row],[Total projects]]</f>
        <v>8.658008658008658E-3</v>
      </c>
    </row>
    <row r="4" spans="1:8" x14ac:dyDescent="0.25">
      <c r="A4" t="s">
        <v>2081</v>
      </c>
      <c r="B4">
        <f>COUNTIFS(Crowdfunding!G2:G1001,"successful",Crowdfunding!D2:D1001,"&gt;=5000",Crowdfunding!D2:D1001,"&lt;=9999")</f>
        <v>164</v>
      </c>
      <c r="C4">
        <f>COUNTIFS(Crowdfunding!G2:G1001,"failed",Crowdfunding!D2:D1001,"&gt;=5000",Crowdfunding!D2:D1001,"&lt;=9999")</f>
        <v>126</v>
      </c>
      <c r="D4">
        <f>COUNTIFS(Crowdfunding!G2:G1001,"canceled",Crowdfunding!D2:D1001,"&gt;=5000",Crowdfunding!D2:D1001,"&lt;=9999")</f>
        <v>25</v>
      </c>
      <c r="E4">
        <f>Table1[[#This Row],[Number Successful]]+Table1[[#This Row],[Number Failed]]+Table1[[#This Row],[Number Canceled]]</f>
        <v>315</v>
      </c>
      <c r="F4" s="4">
        <f>Table1[[#This Row],[Number Successful]]/Table1[[#This Row],[Total projects]]</f>
        <v>0.52063492063492067</v>
      </c>
      <c r="G4" s="4">
        <f>Table1[[#This Row],[Number Failed]]/Table1[[#This Row],[Total projects]]</f>
        <v>0.4</v>
      </c>
      <c r="H4" s="4">
        <f>Table1[[#This Row],[Number Canceled]]/Table1[[#This Row],[Total projects]]</f>
        <v>7.9365079365079361E-2</v>
      </c>
    </row>
    <row r="5" spans="1:8" x14ac:dyDescent="0.25">
      <c r="A5" t="s">
        <v>2082</v>
      </c>
      <c r="B5">
        <f>COUNTIFS(Crowdfunding!G2:G1001,"successful",Crowdfunding!D2:D1001,"&gt;=10000",Crowdfunding!D2:D1001,"&lt;=14999")</f>
        <v>4</v>
      </c>
      <c r="C5">
        <f>COUNTIFS(Crowdfunding!G2:G1001,"failed",Crowdfunding!D2:D1001,"&gt;=10000",Crowdfunding!D2:D1001,"&lt;=14999")</f>
        <v>5</v>
      </c>
      <c r="D5">
        <f>COUNTIFS(Crowdfunding!G2:G1001,"canceled",Crowdfunding!D2:D1001,"&gt;=10000",Crowdfunding!D2:D1001,"&lt;=14999")</f>
        <v>0</v>
      </c>
      <c r="E5">
        <f>Table1[[#This Row],[Number Successful]]+Table1[[#This Row],[Number Failed]]+Table1[[#This Row],[Number Canceled]]</f>
        <v>9</v>
      </c>
      <c r="F5" s="4">
        <f>Table1[[#This Row],[Number Successful]]/Table1[[#This Row],[Total projects]]</f>
        <v>0.44444444444444442</v>
      </c>
      <c r="G5" s="4">
        <f>Table1[[#This Row],[Number Failed]]/Table1[[#This Row],[Total projects]]</f>
        <v>0.55555555555555558</v>
      </c>
      <c r="H5" s="4">
        <f>Table1[[#This Row],[Number Canceled]]/Table1[[#This Row],[Total projects]]</f>
        <v>0</v>
      </c>
    </row>
    <row r="6" spans="1:8" x14ac:dyDescent="0.25">
      <c r="A6" t="s">
        <v>2083</v>
      </c>
      <c r="B6">
        <f>COUNTIFS(Crowdfunding!G2:G1001,"successful",Crowdfunding!D2:D1001,"&gt;=15000",Crowdfunding!D2:D1001,"&lt;=19999")</f>
        <v>10</v>
      </c>
      <c r="C6">
        <f>COUNTIFS(Crowdfunding!G2:G1001,"failed",Crowdfunding!D2:D1001,"&gt;=15000",Crowdfunding!D2:D1001,"&lt;=19999")</f>
        <v>0</v>
      </c>
      <c r="D6">
        <f>COUNTIFS(Crowdfunding!G2:G1001,"canceled",Crowdfunding!D2:D1001,"&gt;=15000",Crowdfunding!D2:D1001,"&lt;=19999")</f>
        <v>0</v>
      </c>
      <c r="E6">
        <v>10</v>
      </c>
      <c r="F6" s="4">
        <f>Table1[[#This Row],[Number Successful]]/Table1[[#This Row],[Total projects]]</f>
        <v>1</v>
      </c>
      <c r="G6" s="4">
        <f>Table1[[#This Row],[Number Failed]]/Table1[[#This Row],[Total projects]]</f>
        <v>0</v>
      </c>
      <c r="H6" s="4">
        <f>Table1[[#This Row],[Number Canceled]]/Table1[[#This Row],[Total projects]]</f>
        <v>0</v>
      </c>
    </row>
    <row r="7" spans="1:8" x14ac:dyDescent="0.25">
      <c r="A7" t="s">
        <v>2084</v>
      </c>
      <c r="B7">
        <f>COUNTIFS(Crowdfunding!G2:G1001,"successful",Crowdfunding!D2:D1001,"&gt;=20000",Crowdfunding!D2:D1001,"&lt;=24999")</f>
        <v>7</v>
      </c>
      <c r="C7">
        <f>COUNTIFS(Crowdfunding!G2:G1001,"failed",Crowdfunding!D2:D1001,"&gt;=20000",Crowdfunding!D2:D1001,"&lt;=24999")</f>
        <v>0</v>
      </c>
      <c r="D7">
        <f>COUNTIFS(Crowdfunding!G2:G1001,"canceled",Crowdfunding!D2:D1001,"&gt;=20000",Crowdfunding!D2:D1001,"&lt;=24999")</f>
        <v>0</v>
      </c>
      <c r="E7">
        <f>Table1[[#This Row],[Number Successful]]+Table1[[#This Row],[Number Failed]]+Table1[[#This Row],[Number Canceled]]</f>
        <v>7</v>
      </c>
      <c r="F7" s="4">
        <f>Table1[[#This Row],[Number Successful]]/Table1[[#This Row],[Total projects]]</f>
        <v>1</v>
      </c>
      <c r="G7" s="4">
        <f>Table1[[#This Row],[Number Failed]]/Table1[[#This Row],[Total projects]]</f>
        <v>0</v>
      </c>
      <c r="H7" s="4">
        <f>Table1[[#This Row],[Number Canceled]]/Table1[[#This Row],[Total projects]]</f>
        <v>0</v>
      </c>
    </row>
    <row r="8" spans="1:8" x14ac:dyDescent="0.25">
      <c r="A8" t="s">
        <v>2085</v>
      </c>
      <c r="B8">
        <f>COUNTIFS(Crowdfunding!G2:G1001,"successful",Crowdfunding!D2:D1001,"&gt;=25000",Crowdfunding!D2:D1001,"&lt;=29999")</f>
        <v>11</v>
      </c>
      <c r="C8">
        <f>COUNTIFS(Crowdfunding!G2:G1001,"failed",Crowdfunding!D2:D1001,"&gt;=25000",Crowdfunding!D2:D1001,"&lt;=29999")</f>
        <v>3</v>
      </c>
      <c r="D8">
        <f>COUNTIFS(Crowdfunding!G2:G1001,"canceled",Crowdfunding!D2:D1001,"&gt;=25000",Crowdfunding!D2:D1001,"&lt;=29999")</f>
        <v>0</v>
      </c>
      <c r="E8">
        <f>Table1[[#This Row],[Number Successful]]+Table1[[#This Row],[Number Failed]]+Table1[[#This Row],[Number Canceled]]</f>
        <v>14</v>
      </c>
      <c r="F8" s="4">
        <f>Table1[[#This Row],[Number Successful]]/Table1[[#This Row],[Total projects]]</f>
        <v>0.7857142857142857</v>
      </c>
      <c r="G8" s="4">
        <f>Table1[[#This Row],[Number Failed]]/Table1[[#This Row],[Total projects]]</f>
        <v>0.21428571428571427</v>
      </c>
      <c r="H8" s="4">
        <f>Table1[[#This Row],[Number Canceled]]/Table1[[#This Row],[Total projects]]</f>
        <v>0</v>
      </c>
    </row>
    <row r="9" spans="1:8" x14ac:dyDescent="0.25">
      <c r="A9" t="s">
        <v>2086</v>
      </c>
      <c r="B9">
        <f>COUNTIFS(Crowdfunding!G2:G1001,"successful",Crowdfunding!D2:D1001,"&gt;=30000",Crowdfunding!D2:D1001,"&lt;=34999")</f>
        <v>7</v>
      </c>
      <c r="C9">
        <f>COUNTIFS(Crowdfunding!G2:G1001,"failed",Crowdfunding!D2:D1001,"&gt;=30000",Crowdfunding!D2:D1001,"&lt;=34999")</f>
        <v>0</v>
      </c>
      <c r="D9">
        <f>COUNTIFS(Crowdfunding!G2:G1001,"canceled",Crowdfunding!D2:D1001,"&gt;=30000",Crowdfunding!D2:D1001,"&lt;=34999")</f>
        <v>0</v>
      </c>
      <c r="E9">
        <f>Table1[[#This Row],[Number Successful]]+Table1[[#This Row],[Number Failed]]+Table1[[#This Row],[Number Canceled]]</f>
        <v>7</v>
      </c>
      <c r="F9" s="4">
        <f>Table1[[#This Row],[Number Successful]]/Table1[[#This Row],[Total projects]]</f>
        <v>1</v>
      </c>
      <c r="G9" s="4">
        <f>Table1[[#This Row],[Number Failed]]/Table1[[#This Row],[Total projects]]</f>
        <v>0</v>
      </c>
      <c r="H9" s="4">
        <f>Table1[[#This Row],[Number Canceled]]/Table1[[#This Row],[Total projects]]</f>
        <v>0</v>
      </c>
    </row>
    <row r="10" spans="1:8" x14ac:dyDescent="0.25">
      <c r="A10" t="s">
        <v>2087</v>
      </c>
      <c r="B10">
        <f>COUNTIFS(Crowdfunding!G2:G1001,"successful",Crowdfunding!D2:D1001,"&gt;=35000",Crowdfunding!D2:D1001,"&lt;=39999")</f>
        <v>8</v>
      </c>
      <c r="C10">
        <f>COUNTIFS(Crowdfunding!G2:G1001,"failed",Crowdfunding!D2:D1001,"&gt;=35000",Crowdfunding!D2:D1001,"&lt;=39999")</f>
        <v>3</v>
      </c>
      <c r="D10">
        <f>COUNTIFS(Crowdfunding!G2:G1001,"canceled",Crowdfunding!D2:D1001,"&gt;=35000",Crowdfunding!D2:D1001,"&lt;=39999")</f>
        <v>1</v>
      </c>
      <c r="E10">
        <f>Table1[[#This Row],[Number Successful]]+Table1[[#This Row],[Number Failed]]+Table1[[#This Row],[Number Canceled]]</f>
        <v>12</v>
      </c>
      <c r="F10" s="4">
        <f>Table1[[#This Row],[Number Successful]]/Table1[[#This Row],[Total projects]]</f>
        <v>0.66666666666666663</v>
      </c>
      <c r="G10" s="4">
        <f>Table1[[#This Row],[Number Failed]]/Table1[[#This Row],[Total projects]]</f>
        <v>0.25</v>
      </c>
      <c r="H10" s="4">
        <f>Table1[[#This Row],[Number Canceled]]/Table1[[#This Row],[Total projects]]</f>
        <v>8.3333333333333329E-2</v>
      </c>
    </row>
    <row r="11" spans="1:8" x14ac:dyDescent="0.25">
      <c r="A11" t="s">
        <v>2088</v>
      </c>
      <c r="B11">
        <f>COUNTIFS(Crowdfunding!G2:G1001,"successful",Crowdfunding!D2:D1001,"&gt;=40000",Crowdfunding!D2:D1001,"&lt;=44999")</f>
        <v>11</v>
      </c>
      <c r="C11">
        <f>COUNTIFS(Crowdfunding!G2:G1001,"failed",Crowdfunding!D2:D1001,"&gt;=40000",Crowdfunding!D2:D1001,"&lt;=44999")</f>
        <v>3</v>
      </c>
      <c r="D11">
        <f>G20</f>
        <v>0</v>
      </c>
      <c r="E11">
        <f>Table1[[#This Row],[Number Successful]]+Table1[[#This Row],[Number Failed]]+Table1[[#This Row],[Number Canceled]]</f>
        <v>14</v>
      </c>
      <c r="F11" s="4">
        <f>Table1[[#This Row],[Number Successful]]/Table1[[#This Row],[Total projects]]</f>
        <v>0.7857142857142857</v>
      </c>
      <c r="G11" s="4">
        <f>Table1[[#This Row],[Number Failed]]/Table1[[#This Row],[Total projects]]</f>
        <v>0.21428571428571427</v>
      </c>
      <c r="H11" s="4">
        <f>Table1[[#This Row],[Number Canceled]]/Table1[[#This Row],[Total projects]]</f>
        <v>0</v>
      </c>
    </row>
    <row r="12" spans="1:8" x14ac:dyDescent="0.25">
      <c r="A12" t="s">
        <v>2089</v>
      </c>
      <c r="B12">
        <f>COUNTIFS(Crowdfunding!G2:G1001,"successful",Crowdfunding!D2:D1001,"&gt;=45000",Crowdfunding!D2:D1001,"&lt;=49999")</f>
        <v>8</v>
      </c>
      <c r="C12">
        <f>COUNTIFS(Crowdfunding!G2:G1001,"failed",Crowdfunding!D2:D1001,"&gt;=45000",Crowdfunding!D2:D1001,"&lt;=49999")</f>
        <v>3</v>
      </c>
      <c r="D12">
        <f>COUNTIFS(Crowdfunding!G2:G1001,"canceled",Crowdfunding!D2:D1001,"&gt;=45000",Crowdfunding!D2:D1001,"&lt;=49999")</f>
        <v>0</v>
      </c>
      <c r="E12">
        <f>Table1[[#This Row],[Number Successful]]+Table1[[#This Row],[Number Failed]]+Table1[[#This Row],[Number Canceled]]</f>
        <v>11</v>
      </c>
      <c r="F12" s="4">
        <f>Table1[[#This Row],[Number Successful]]/Table1[[#This Row],[Total projects]]</f>
        <v>0.72727272727272729</v>
      </c>
      <c r="G12" s="4">
        <f>Table1[[#This Row],[Number Failed]]/Table1[[#This Row],[Total projects]]</f>
        <v>0.27272727272727271</v>
      </c>
      <c r="H12" s="4">
        <f>Table1[[#This Row],[Number Canceled]]/Table1[[#This Row],[Total projects]]</f>
        <v>0</v>
      </c>
    </row>
    <row r="13" spans="1:8" x14ac:dyDescent="0.25">
      <c r="A13" t="s">
        <v>2090</v>
      </c>
      <c r="B13">
        <f>COUNTIFS(Crowdfunding!G2:G1001,"successful",Crowdfunding!D2:D1001,"&gt;=50000")</f>
        <v>114</v>
      </c>
      <c r="C13">
        <f>COUNTIFS(Crowdfunding!G2:G1001,"failed",Crowdfunding!D2:D1001,"&gt;=50000")</f>
        <v>163</v>
      </c>
      <c r="D13">
        <f>COUNTIFS(Crowdfunding!G2:G1001,"canceled",Crowdfunding!D2:D1001,"&gt;=50000")</f>
        <v>28</v>
      </c>
      <c r="E13">
        <f>Table1[[#This Row],[Number Successful]]+Table1[[#This Row],[Number Failed]]+Table1[[#This Row],[Number Canceled]]</f>
        <v>305</v>
      </c>
      <c r="F13" s="4">
        <f>Table1[[#This Row],[Number Successful]]/Table1[[#This Row],[Total projects]]</f>
        <v>0.3737704918032787</v>
      </c>
      <c r="G13" s="4">
        <f>Table1[[#This Row],[Number Failed]]/Table1[[#This Row],[Total projects]]</f>
        <v>0.53442622950819674</v>
      </c>
      <c r="H13" s="4">
        <f>Table1[[#This Row],[Number Canceled]]/Table1[[#This Row],[Total projects]]</f>
        <v>9.1803278688524587E-2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56365-5E0D-4DD3-BFA7-52889308EEFA}">
  <dimension ref="A1:F14"/>
  <sheetViews>
    <sheetView workbookViewId="0">
      <selection activeCell="I21" sqref="G21:I2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2.375" bestFit="1" customWidth="1"/>
    <col min="8" max="8" width="3.125" bestFit="1" customWidth="1"/>
    <col min="9" max="9" width="11" bestFit="1" customWidth="1"/>
  </cols>
  <sheetData>
    <row r="1" spans="1:6" x14ac:dyDescent="0.25">
      <c r="A1" s="6" t="s">
        <v>6</v>
      </c>
      <c r="B1" t="s">
        <v>2091</v>
      </c>
    </row>
    <row r="3" spans="1:6" x14ac:dyDescent="0.25">
      <c r="A3" s="6" t="s">
        <v>2070</v>
      </c>
      <c r="B3" s="6" t="s">
        <v>2069</v>
      </c>
    </row>
    <row r="4" spans="1:6" x14ac:dyDescent="0.25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2059</v>
      </c>
    </row>
    <row r="5" spans="1:6" x14ac:dyDescent="0.25">
      <c r="A5" s="7" t="s">
        <v>2060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25">
      <c r="A6" s="7" t="s">
        <v>2064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25">
      <c r="A7" s="7" t="s">
        <v>2065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25">
      <c r="A8" s="7" t="s">
        <v>2061</v>
      </c>
      <c r="B8" s="10"/>
      <c r="C8" s="10"/>
      <c r="D8" s="10"/>
      <c r="E8" s="10">
        <v>4</v>
      </c>
      <c r="F8" s="10">
        <v>4</v>
      </c>
    </row>
    <row r="9" spans="1:6" x14ac:dyDescent="0.25">
      <c r="A9" s="7" t="s">
        <v>2062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25">
      <c r="A10" s="7" t="s">
        <v>2066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25">
      <c r="A11" s="7" t="s">
        <v>2063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25">
      <c r="A12" s="7" t="s">
        <v>2068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25">
      <c r="A13" s="7" t="s">
        <v>2067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25">
      <c r="A14" s="7" t="s">
        <v>2059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CEDDF-0990-4AAC-9AF2-84241D4B0206}">
  <dimension ref="A1:G30"/>
  <sheetViews>
    <sheetView workbookViewId="0">
      <selection activeCell="A3" sqref="A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6.875" bestFit="1" customWidth="1"/>
    <col min="7" max="7" width="11" bestFit="1" customWidth="1"/>
  </cols>
  <sheetData>
    <row r="1" spans="1:7" x14ac:dyDescent="0.25">
      <c r="A1" s="6" t="s">
        <v>6</v>
      </c>
      <c r="B1" t="s">
        <v>2091</v>
      </c>
    </row>
    <row r="3" spans="1:7" x14ac:dyDescent="0.25">
      <c r="A3" s="6" t="s">
        <v>2070</v>
      </c>
      <c r="B3" s="6" t="s">
        <v>2069</v>
      </c>
    </row>
    <row r="4" spans="1:7" x14ac:dyDescent="0.25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2058</v>
      </c>
      <c r="G4" t="s">
        <v>2059</v>
      </c>
    </row>
    <row r="5" spans="1:7" x14ac:dyDescent="0.25">
      <c r="A5" s="7" t="s">
        <v>2034</v>
      </c>
      <c r="B5" s="10">
        <v>1</v>
      </c>
      <c r="C5" s="10">
        <v>10</v>
      </c>
      <c r="D5" s="10">
        <v>2</v>
      </c>
      <c r="E5" s="10">
        <v>21</v>
      </c>
      <c r="F5" s="10"/>
      <c r="G5" s="10">
        <v>34</v>
      </c>
    </row>
    <row r="6" spans="1:7" x14ac:dyDescent="0.25">
      <c r="A6" s="7" t="s">
        <v>2035</v>
      </c>
      <c r="B6" s="10"/>
      <c r="C6" s="10"/>
      <c r="D6" s="10"/>
      <c r="E6" s="10">
        <v>4</v>
      </c>
      <c r="F6" s="10"/>
      <c r="G6" s="10">
        <v>4</v>
      </c>
    </row>
    <row r="7" spans="1:7" x14ac:dyDescent="0.25">
      <c r="A7" s="7" t="s">
        <v>2036</v>
      </c>
      <c r="B7" s="10">
        <v>4</v>
      </c>
      <c r="C7" s="10">
        <v>21</v>
      </c>
      <c r="D7" s="10">
        <v>1</v>
      </c>
      <c r="E7" s="10">
        <v>34</v>
      </c>
      <c r="F7" s="10"/>
      <c r="G7" s="10">
        <v>60</v>
      </c>
    </row>
    <row r="8" spans="1:7" x14ac:dyDescent="0.25">
      <c r="A8" s="7" t="s">
        <v>2037</v>
      </c>
      <c r="B8" s="10">
        <v>2</v>
      </c>
      <c r="C8" s="10">
        <v>12</v>
      </c>
      <c r="D8" s="10">
        <v>1</v>
      </c>
      <c r="E8" s="10">
        <v>22</v>
      </c>
      <c r="F8" s="10"/>
      <c r="G8" s="10">
        <v>37</v>
      </c>
    </row>
    <row r="9" spans="1:7" x14ac:dyDescent="0.25">
      <c r="A9" s="7" t="s">
        <v>2038</v>
      </c>
      <c r="B9" s="10"/>
      <c r="C9" s="10">
        <v>8</v>
      </c>
      <c r="D9" s="10"/>
      <c r="E9" s="10">
        <v>10</v>
      </c>
      <c r="F9" s="10"/>
      <c r="G9" s="10">
        <v>18</v>
      </c>
    </row>
    <row r="10" spans="1:7" x14ac:dyDescent="0.25">
      <c r="A10" s="7" t="s">
        <v>2039</v>
      </c>
      <c r="B10" s="10">
        <v>1</v>
      </c>
      <c r="C10" s="10">
        <v>7</v>
      </c>
      <c r="D10" s="10"/>
      <c r="E10" s="10">
        <v>9</v>
      </c>
      <c r="F10" s="10"/>
      <c r="G10" s="10">
        <v>17</v>
      </c>
    </row>
    <row r="11" spans="1:7" x14ac:dyDescent="0.25">
      <c r="A11" s="7" t="s">
        <v>2040</v>
      </c>
      <c r="B11" s="10">
        <v>4</v>
      </c>
      <c r="C11" s="10">
        <v>20</v>
      </c>
      <c r="D11" s="10"/>
      <c r="E11" s="10">
        <v>22</v>
      </c>
      <c r="F11" s="10"/>
      <c r="G11" s="10">
        <v>46</v>
      </c>
    </row>
    <row r="12" spans="1:7" x14ac:dyDescent="0.25">
      <c r="A12" s="7" t="s">
        <v>2041</v>
      </c>
      <c r="B12" s="10">
        <v>3</v>
      </c>
      <c r="C12" s="10">
        <v>19</v>
      </c>
      <c r="D12" s="10"/>
      <c r="E12" s="10">
        <v>23</v>
      </c>
      <c r="F12" s="10"/>
      <c r="G12" s="10">
        <v>45</v>
      </c>
    </row>
    <row r="13" spans="1:7" x14ac:dyDescent="0.25">
      <c r="A13" s="7" t="s">
        <v>2042</v>
      </c>
      <c r="B13" s="10">
        <v>1</v>
      </c>
      <c r="C13" s="10">
        <v>6</v>
      </c>
      <c r="D13" s="10"/>
      <c r="E13" s="10">
        <v>10</v>
      </c>
      <c r="F13" s="10"/>
      <c r="G13" s="10">
        <v>17</v>
      </c>
    </row>
    <row r="14" spans="1:7" x14ac:dyDescent="0.25">
      <c r="A14" s="7" t="s">
        <v>2043</v>
      </c>
      <c r="B14" s="10"/>
      <c r="C14" s="10">
        <v>3</v>
      </c>
      <c r="D14" s="10"/>
      <c r="E14" s="10">
        <v>4</v>
      </c>
      <c r="F14" s="10"/>
      <c r="G14" s="10">
        <v>7</v>
      </c>
    </row>
    <row r="15" spans="1:7" x14ac:dyDescent="0.25">
      <c r="A15" s="7" t="s">
        <v>2044</v>
      </c>
      <c r="B15" s="10"/>
      <c r="C15" s="10">
        <v>8</v>
      </c>
      <c r="D15" s="10">
        <v>1</v>
      </c>
      <c r="E15" s="10">
        <v>4</v>
      </c>
      <c r="F15" s="10"/>
      <c r="G15" s="10">
        <v>13</v>
      </c>
    </row>
    <row r="16" spans="1:7" x14ac:dyDescent="0.25">
      <c r="A16" s="7" t="s">
        <v>2045</v>
      </c>
      <c r="B16" s="10">
        <v>1</v>
      </c>
      <c r="C16" s="10">
        <v>6</v>
      </c>
      <c r="D16" s="10">
        <v>1</v>
      </c>
      <c r="E16" s="10">
        <v>13</v>
      </c>
      <c r="F16" s="10"/>
      <c r="G16" s="10">
        <v>21</v>
      </c>
    </row>
    <row r="17" spans="1:7" x14ac:dyDescent="0.25">
      <c r="A17" s="7" t="s">
        <v>2046</v>
      </c>
      <c r="B17" s="10">
        <v>4</v>
      </c>
      <c r="C17" s="10">
        <v>11</v>
      </c>
      <c r="D17" s="10">
        <v>1</v>
      </c>
      <c r="E17" s="10">
        <v>26</v>
      </c>
      <c r="F17" s="10"/>
      <c r="G17" s="10">
        <v>42</v>
      </c>
    </row>
    <row r="18" spans="1:7" x14ac:dyDescent="0.25">
      <c r="A18" s="7" t="s">
        <v>2047</v>
      </c>
      <c r="B18" s="10">
        <v>23</v>
      </c>
      <c r="C18" s="10">
        <v>132</v>
      </c>
      <c r="D18" s="10">
        <v>2</v>
      </c>
      <c r="E18" s="10">
        <v>187</v>
      </c>
      <c r="F18" s="10"/>
      <c r="G18" s="10">
        <v>344</v>
      </c>
    </row>
    <row r="19" spans="1:7" x14ac:dyDescent="0.25">
      <c r="A19" s="7" t="s">
        <v>2048</v>
      </c>
      <c r="B19" s="10"/>
      <c r="C19" s="10">
        <v>4</v>
      </c>
      <c r="D19" s="10"/>
      <c r="E19" s="10">
        <v>4</v>
      </c>
      <c r="F19" s="10"/>
      <c r="G19" s="10">
        <v>8</v>
      </c>
    </row>
    <row r="20" spans="1:7" x14ac:dyDescent="0.25">
      <c r="A20" s="7" t="s">
        <v>2049</v>
      </c>
      <c r="B20" s="10">
        <v>6</v>
      </c>
      <c r="C20" s="10">
        <v>30</v>
      </c>
      <c r="D20" s="10"/>
      <c r="E20" s="10">
        <v>49</v>
      </c>
      <c r="F20" s="10"/>
      <c r="G20" s="10">
        <v>85</v>
      </c>
    </row>
    <row r="21" spans="1:7" x14ac:dyDescent="0.25">
      <c r="A21" s="7" t="s">
        <v>2050</v>
      </c>
      <c r="B21" s="10"/>
      <c r="C21" s="10">
        <v>9</v>
      </c>
      <c r="D21" s="10"/>
      <c r="E21" s="10">
        <v>5</v>
      </c>
      <c r="F21" s="10"/>
      <c r="G21" s="10">
        <v>14</v>
      </c>
    </row>
    <row r="22" spans="1:7" x14ac:dyDescent="0.25">
      <c r="A22" s="7" t="s">
        <v>2051</v>
      </c>
      <c r="B22" s="10">
        <v>1</v>
      </c>
      <c r="C22" s="10">
        <v>5</v>
      </c>
      <c r="D22" s="10">
        <v>1</v>
      </c>
      <c r="E22" s="10">
        <v>9</v>
      </c>
      <c r="F22" s="10"/>
      <c r="G22" s="10">
        <v>16</v>
      </c>
    </row>
    <row r="23" spans="1:7" x14ac:dyDescent="0.25">
      <c r="A23" s="7" t="s">
        <v>2052</v>
      </c>
      <c r="B23" s="10">
        <v>3</v>
      </c>
      <c r="C23" s="10">
        <v>3</v>
      </c>
      <c r="D23" s="10"/>
      <c r="E23" s="10">
        <v>11</v>
      </c>
      <c r="F23" s="10"/>
      <c r="G23" s="10">
        <v>17</v>
      </c>
    </row>
    <row r="24" spans="1:7" x14ac:dyDescent="0.25">
      <c r="A24" s="7" t="s">
        <v>2053</v>
      </c>
      <c r="B24" s="10"/>
      <c r="C24" s="10">
        <v>7</v>
      </c>
      <c r="D24" s="10"/>
      <c r="E24" s="10">
        <v>14</v>
      </c>
      <c r="F24" s="10"/>
      <c r="G24" s="10">
        <v>21</v>
      </c>
    </row>
    <row r="25" spans="1:7" x14ac:dyDescent="0.25">
      <c r="A25" s="7" t="s">
        <v>2054</v>
      </c>
      <c r="B25" s="10">
        <v>1</v>
      </c>
      <c r="C25" s="10">
        <v>15</v>
      </c>
      <c r="D25" s="10">
        <v>2</v>
      </c>
      <c r="E25" s="10">
        <v>17</v>
      </c>
      <c r="F25" s="10"/>
      <c r="G25" s="10">
        <v>35</v>
      </c>
    </row>
    <row r="26" spans="1:7" x14ac:dyDescent="0.25">
      <c r="A26" s="7" t="s">
        <v>2055</v>
      </c>
      <c r="B26" s="10"/>
      <c r="C26" s="10">
        <v>16</v>
      </c>
      <c r="D26" s="10">
        <v>1</v>
      </c>
      <c r="E26" s="10">
        <v>28</v>
      </c>
      <c r="F26" s="10"/>
      <c r="G26" s="10">
        <v>45</v>
      </c>
    </row>
    <row r="27" spans="1:7" x14ac:dyDescent="0.25">
      <c r="A27" s="7" t="s">
        <v>2056</v>
      </c>
      <c r="B27" s="10">
        <v>2</v>
      </c>
      <c r="C27" s="10">
        <v>12</v>
      </c>
      <c r="D27" s="10">
        <v>1</v>
      </c>
      <c r="E27" s="10">
        <v>36</v>
      </c>
      <c r="F27" s="10"/>
      <c r="G27" s="10">
        <v>51</v>
      </c>
    </row>
    <row r="28" spans="1:7" x14ac:dyDescent="0.25">
      <c r="A28" s="7" t="s">
        <v>2057</v>
      </c>
      <c r="B28" s="10"/>
      <c r="C28" s="10"/>
      <c r="D28" s="10"/>
      <c r="E28" s="10">
        <v>3</v>
      </c>
      <c r="F28" s="10"/>
      <c r="G28" s="10">
        <v>3</v>
      </c>
    </row>
    <row r="29" spans="1:7" x14ac:dyDescent="0.25">
      <c r="A29" s="7" t="s">
        <v>2058</v>
      </c>
      <c r="B29" s="10"/>
      <c r="C29" s="10"/>
      <c r="D29" s="10"/>
      <c r="E29" s="10"/>
      <c r="F29" s="10"/>
      <c r="G29" s="10"/>
    </row>
    <row r="30" spans="1:7" x14ac:dyDescent="0.25">
      <c r="A30" s="7" t="s">
        <v>2059</v>
      </c>
      <c r="B30" s="10">
        <v>57</v>
      </c>
      <c r="C30" s="10">
        <v>364</v>
      </c>
      <c r="D30" s="10">
        <v>14</v>
      </c>
      <c r="E30" s="10">
        <v>565</v>
      </c>
      <c r="F30" s="10"/>
      <c r="G30" s="1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3911E-BDF1-4D4B-A787-0970F962688B}">
  <dimension ref="A3:E19"/>
  <sheetViews>
    <sheetView workbookViewId="0">
      <selection activeCell="J27" sqref="J2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  <col min="8" max="8" width="23" bestFit="1" customWidth="1"/>
    <col min="9" max="9" width="16.5" bestFit="1" customWidth="1"/>
    <col min="10" max="10" width="23" bestFit="1" customWidth="1"/>
    <col min="11" max="11" width="16.5" bestFit="1" customWidth="1"/>
    <col min="12" max="12" width="28" bestFit="1" customWidth="1"/>
    <col min="13" max="13" width="21.625" bestFit="1" customWidth="1"/>
    <col min="14" max="14" width="5.75" bestFit="1" customWidth="1"/>
    <col min="15" max="15" width="12.125" bestFit="1" customWidth="1"/>
    <col min="16" max="16" width="9.75" bestFit="1" customWidth="1"/>
    <col min="17" max="17" width="10.5" bestFit="1" customWidth="1"/>
    <col min="18" max="18" width="7.25" bestFit="1" customWidth="1"/>
    <col min="19" max="19" width="10.5" bestFit="1" customWidth="1"/>
    <col min="20" max="20" width="11.25" bestFit="1" customWidth="1"/>
    <col min="21" max="21" width="6.25" bestFit="1" customWidth="1"/>
    <col min="22" max="22" width="12.125" bestFit="1" customWidth="1"/>
    <col min="23" max="23" width="9.75" bestFit="1" customWidth="1"/>
    <col min="24" max="24" width="10.5" bestFit="1" customWidth="1"/>
    <col min="25" max="25" width="7.25" bestFit="1" customWidth="1"/>
    <col min="26" max="26" width="8.75" bestFit="1" customWidth="1"/>
    <col min="27" max="27" width="11.25" bestFit="1" customWidth="1"/>
    <col min="28" max="28" width="4.875" bestFit="1" customWidth="1"/>
    <col min="29" max="29" width="6.25" bestFit="1" customWidth="1"/>
    <col min="30" max="30" width="9.875" bestFit="1" customWidth="1"/>
    <col min="31" max="31" width="5.75" bestFit="1" customWidth="1"/>
    <col min="32" max="32" width="12.125" bestFit="1" customWidth="1"/>
    <col min="33" max="33" width="9.75" bestFit="1" customWidth="1"/>
    <col min="34" max="34" width="10.5" bestFit="1" customWidth="1"/>
    <col min="35" max="35" width="7.25" bestFit="1" customWidth="1"/>
    <col min="36" max="36" width="14.25" bestFit="1" customWidth="1"/>
    <col min="37" max="37" width="8.625" bestFit="1" customWidth="1"/>
    <col min="38" max="38" width="11.75" bestFit="1" customWidth="1"/>
    <col min="39" max="39" width="11" bestFit="1" customWidth="1"/>
  </cols>
  <sheetData>
    <row r="3" spans="1:5" x14ac:dyDescent="0.25">
      <c r="A3" s="6" t="s">
        <v>2031</v>
      </c>
      <c r="B3" t="s">
        <v>2091</v>
      </c>
    </row>
    <row r="5" spans="1:5" x14ac:dyDescent="0.25">
      <c r="A5" s="6" t="s">
        <v>2070</v>
      </c>
      <c r="B5" s="6" t="s">
        <v>2069</v>
      </c>
    </row>
    <row r="6" spans="1:5" x14ac:dyDescent="0.25">
      <c r="A6" s="6" t="s">
        <v>2033</v>
      </c>
      <c r="B6" t="s">
        <v>74</v>
      </c>
      <c r="C6" t="s">
        <v>14</v>
      </c>
      <c r="D6" t="s">
        <v>20</v>
      </c>
      <c r="E6" t="s">
        <v>2059</v>
      </c>
    </row>
    <row r="7" spans="1:5" x14ac:dyDescent="0.25">
      <c r="A7" s="7" t="s">
        <v>2094</v>
      </c>
      <c r="B7" s="10">
        <v>6</v>
      </c>
      <c r="C7" s="10">
        <v>36</v>
      </c>
      <c r="D7" s="10">
        <v>49</v>
      </c>
      <c r="E7" s="10">
        <v>91</v>
      </c>
    </row>
    <row r="8" spans="1:5" x14ac:dyDescent="0.25">
      <c r="A8" s="7" t="s">
        <v>2095</v>
      </c>
      <c r="B8" s="10">
        <v>7</v>
      </c>
      <c r="C8" s="10">
        <v>28</v>
      </c>
      <c r="D8" s="10">
        <v>44</v>
      </c>
      <c r="E8" s="10">
        <v>79</v>
      </c>
    </row>
    <row r="9" spans="1:5" x14ac:dyDescent="0.25">
      <c r="A9" s="7" t="s">
        <v>2096</v>
      </c>
      <c r="B9" s="10">
        <v>4</v>
      </c>
      <c r="C9" s="10">
        <v>33</v>
      </c>
      <c r="D9" s="10">
        <v>49</v>
      </c>
      <c r="E9" s="10">
        <v>86</v>
      </c>
    </row>
    <row r="10" spans="1:5" x14ac:dyDescent="0.25">
      <c r="A10" s="7" t="s">
        <v>2097</v>
      </c>
      <c r="B10" s="10">
        <v>1</v>
      </c>
      <c r="C10" s="10">
        <v>30</v>
      </c>
      <c r="D10" s="10">
        <v>46</v>
      </c>
      <c r="E10" s="10">
        <v>77</v>
      </c>
    </row>
    <row r="11" spans="1:5" x14ac:dyDescent="0.25">
      <c r="A11" s="7" t="s">
        <v>2098</v>
      </c>
      <c r="B11" s="10">
        <v>3</v>
      </c>
      <c r="C11" s="10">
        <v>35</v>
      </c>
      <c r="D11" s="10">
        <v>46</v>
      </c>
      <c r="E11" s="10">
        <v>84</v>
      </c>
    </row>
    <row r="12" spans="1:5" x14ac:dyDescent="0.25">
      <c r="A12" s="7" t="s">
        <v>2099</v>
      </c>
      <c r="B12" s="10">
        <v>3</v>
      </c>
      <c r="C12" s="10">
        <v>28</v>
      </c>
      <c r="D12" s="10">
        <v>55</v>
      </c>
      <c r="E12" s="10">
        <v>86</v>
      </c>
    </row>
    <row r="13" spans="1:5" x14ac:dyDescent="0.25">
      <c r="A13" s="7" t="s">
        <v>2100</v>
      </c>
      <c r="B13" s="10">
        <v>4</v>
      </c>
      <c r="C13" s="10">
        <v>31</v>
      </c>
      <c r="D13" s="10">
        <v>58</v>
      </c>
      <c r="E13" s="10">
        <v>93</v>
      </c>
    </row>
    <row r="14" spans="1:5" x14ac:dyDescent="0.25">
      <c r="A14" s="7" t="s">
        <v>2101</v>
      </c>
      <c r="B14" s="10">
        <v>8</v>
      </c>
      <c r="C14" s="10">
        <v>35</v>
      </c>
      <c r="D14" s="10">
        <v>41</v>
      </c>
      <c r="E14" s="10">
        <v>84</v>
      </c>
    </row>
    <row r="15" spans="1:5" x14ac:dyDescent="0.25">
      <c r="A15" s="7" t="s">
        <v>2102</v>
      </c>
      <c r="B15" s="10">
        <v>5</v>
      </c>
      <c r="C15" s="10">
        <v>23</v>
      </c>
      <c r="D15" s="10">
        <v>45</v>
      </c>
      <c r="E15" s="10">
        <v>73</v>
      </c>
    </row>
    <row r="16" spans="1:5" x14ac:dyDescent="0.25">
      <c r="A16" s="7" t="s">
        <v>2103</v>
      </c>
      <c r="B16" s="10">
        <v>6</v>
      </c>
      <c r="C16" s="10">
        <v>26</v>
      </c>
      <c r="D16" s="10">
        <v>45</v>
      </c>
      <c r="E16" s="10">
        <v>77</v>
      </c>
    </row>
    <row r="17" spans="1:5" x14ac:dyDescent="0.25">
      <c r="A17" s="7" t="s">
        <v>2104</v>
      </c>
      <c r="B17" s="10">
        <v>3</v>
      </c>
      <c r="C17" s="10">
        <v>27</v>
      </c>
      <c r="D17" s="10">
        <v>45</v>
      </c>
      <c r="E17" s="10">
        <v>75</v>
      </c>
    </row>
    <row r="18" spans="1:5" x14ac:dyDescent="0.25">
      <c r="A18" s="7" t="s">
        <v>2105</v>
      </c>
      <c r="B18" s="10">
        <v>7</v>
      </c>
      <c r="C18" s="10">
        <v>32</v>
      </c>
      <c r="D18" s="10">
        <v>42</v>
      </c>
      <c r="E18" s="10">
        <v>81</v>
      </c>
    </row>
    <row r="19" spans="1:5" x14ac:dyDescent="0.25">
      <c r="A19" s="7" t="s">
        <v>2059</v>
      </c>
      <c r="B19" s="10">
        <v>57</v>
      </c>
      <c r="C19" s="10">
        <v>364</v>
      </c>
      <c r="D19" s="10">
        <v>565</v>
      </c>
      <c r="E19" s="10">
        <v>986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A4A60-BCCF-40B6-B558-6E34EA4D058B}">
  <dimension ref="A1:G1002"/>
  <sheetViews>
    <sheetView workbookViewId="0">
      <selection activeCell="F36" sqref="F36"/>
    </sheetView>
  </sheetViews>
  <sheetFormatPr defaultRowHeight="15.75" x14ac:dyDescent="0.25"/>
  <cols>
    <col min="1" max="1" width="12.75" bestFit="1" customWidth="1"/>
    <col min="2" max="2" width="18.25" bestFit="1" customWidth="1"/>
    <col min="3" max="3" width="14.125" bestFit="1" customWidth="1"/>
    <col min="4" max="4" width="19.75" bestFit="1" customWidth="1"/>
    <col min="6" max="7" width="37.5" bestFit="1" customWidth="1"/>
  </cols>
  <sheetData>
    <row r="1" spans="1:7" s="14" customFormat="1" ht="21" x14ac:dyDescent="0.35">
      <c r="A1" s="13" t="s">
        <v>4</v>
      </c>
      <c r="B1" s="13" t="s">
        <v>2108</v>
      </c>
      <c r="C1" s="14" t="s">
        <v>2109</v>
      </c>
      <c r="D1" s="14" t="s">
        <v>2110</v>
      </c>
      <c r="F1" s="14" t="s">
        <v>2112</v>
      </c>
      <c r="G1" s="14" t="s">
        <v>2113</v>
      </c>
    </row>
    <row r="2" spans="1:7" ht="18.75" hidden="1" x14ac:dyDescent="0.3">
      <c r="A2" s="12" t="s">
        <v>14</v>
      </c>
      <c r="B2" s="12">
        <v>0</v>
      </c>
      <c r="C2" s="12" t="s">
        <v>14</v>
      </c>
      <c r="D2" s="12">
        <v>0</v>
      </c>
    </row>
    <row r="3" spans="1:7" ht="18.75" x14ac:dyDescent="0.3">
      <c r="A3" s="12" t="s">
        <v>20</v>
      </c>
      <c r="B3" s="12">
        <v>158</v>
      </c>
      <c r="C3" s="12" t="s">
        <v>14</v>
      </c>
      <c r="D3" s="12">
        <v>0</v>
      </c>
      <c r="F3" t="s">
        <v>2111</v>
      </c>
      <c r="G3" t="s">
        <v>2111</v>
      </c>
    </row>
    <row r="4" spans="1:7" ht="18.75" x14ac:dyDescent="0.3">
      <c r="A4" s="12" t="s">
        <v>20</v>
      </c>
      <c r="B4" s="12">
        <v>1425</v>
      </c>
      <c r="C4" s="12" t="s">
        <v>14</v>
      </c>
      <c r="D4" s="12">
        <v>24</v>
      </c>
      <c r="F4" s="15">
        <f>AVERAGE(B3:B997)</f>
        <v>728.90251256281408</v>
      </c>
      <c r="G4" s="15">
        <f>AVERAGE(D3:D366)</f>
        <v>585.61538461538464</v>
      </c>
    </row>
    <row r="5" spans="1:7" ht="18.75" hidden="1" x14ac:dyDescent="0.3">
      <c r="A5" s="12" t="s">
        <v>14</v>
      </c>
      <c r="B5" s="12">
        <v>24</v>
      </c>
      <c r="C5" s="12" t="s">
        <v>14</v>
      </c>
      <c r="D5" s="12">
        <v>53</v>
      </c>
    </row>
    <row r="6" spans="1:7" ht="18.75" hidden="1" x14ac:dyDescent="0.3">
      <c r="A6" s="12" t="s">
        <v>14</v>
      </c>
      <c r="B6" s="12">
        <v>53</v>
      </c>
      <c r="C6" s="12" t="s">
        <v>14</v>
      </c>
      <c r="D6" s="12">
        <v>18</v>
      </c>
    </row>
    <row r="7" spans="1:7" ht="18.75" x14ac:dyDescent="0.3">
      <c r="A7" s="12" t="s">
        <v>20</v>
      </c>
      <c r="B7" s="12">
        <v>174</v>
      </c>
      <c r="C7" s="12" t="s">
        <v>14</v>
      </c>
      <c r="D7" s="12">
        <v>44</v>
      </c>
      <c r="F7" t="s">
        <v>2114</v>
      </c>
      <c r="G7" t="s">
        <v>2114</v>
      </c>
    </row>
    <row r="8" spans="1:7" ht="18.75" hidden="1" x14ac:dyDescent="0.3">
      <c r="A8" s="12" t="s">
        <v>14</v>
      </c>
      <c r="B8" s="12">
        <v>18</v>
      </c>
      <c r="C8" s="12" t="s">
        <v>14</v>
      </c>
      <c r="D8" s="12">
        <v>27</v>
      </c>
    </row>
    <row r="9" spans="1:7" ht="18.75" x14ac:dyDescent="0.3">
      <c r="A9" s="12" t="s">
        <v>20</v>
      </c>
      <c r="B9" s="12">
        <v>227</v>
      </c>
      <c r="C9" s="12" t="s">
        <v>14</v>
      </c>
      <c r="D9" s="12">
        <v>55</v>
      </c>
      <c r="F9">
        <f>MEDIAN(B3:B997)</f>
        <v>185</v>
      </c>
      <c r="G9">
        <f>MEDIAN(D3:D366)</f>
        <v>114.5</v>
      </c>
    </row>
    <row r="10" spans="1:7" ht="18.75" hidden="1" x14ac:dyDescent="0.3">
      <c r="A10" s="12" t="s">
        <v>47</v>
      </c>
      <c r="B10" s="12">
        <v>708</v>
      </c>
      <c r="C10" s="12" t="s">
        <v>14</v>
      </c>
      <c r="D10" s="12">
        <v>200</v>
      </c>
    </row>
    <row r="11" spans="1:7" ht="18.75" hidden="1" x14ac:dyDescent="0.3">
      <c r="A11" s="12" t="s">
        <v>14</v>
      </c>
      <c r="B11" s="12">
        <v>44</v>
      </c>
      <c r="C11" s="12" t="s">
        <v>14</v>
      </c>
      <c r="D11" s="12">
        <v>452</v>
      </c>
    </row>
    <row r="12" spans="1:7" ht="18.75" x14ac:dyDescent="0.3">
      <c r="A12" s="12" t="s">
        <v>20</v>
      </c>
      <c r="B12" s="12">
        <v>220</v>
      </c>
      <c r="C12" s="12" t="s">
        <v>14</v>
      </c>
      <c r="D12" s="12">
        <v>674</v>
      </c>
      <c r="F12" t="s">
        <v>2115</v>
      </c>
      <c r="G12" t="s">
        <v>2115</v>
      </c>
    </row>
    <row r="13" spans="1:7" ht="18.75" hidden="1" x14ac:dyDescent="0.3">
      <c r="A13" s="12" t="s">
        <v>14</v>
      </c>
      <c r="B13" s="12">
        <v>27</v>
      </c>
      <c r="C13" s="12" t="s">
        <v>14</v>
      </c>
      <c r="D13" s="12">
        <v>558</v>
      </c>
    </row>
    <row r="14" spans="1:7" ht="18.75" hidden="1" x14ac:dyDescent="0.3">
      <c r="A14" s="12" t="s">
        <v>14</v>
      </c>
      <c r="B14" s="12">
        <v>55</v>
      </c>
      <c r="C14" s="12" t="s">
        <v>14</v>
      </c>
      <c r="D14" s="12">
        <v>15</v>
      </c>
    </row>
    <row r="15" spans="1:7" ht="18.75" x14ac:dyDescent="0.3">
      <c r="A15" s="12" t="s">
        <v>20</v>
      </c>
      <c r="B15" s="12">
        <v>98</v>
      </c>
      <c r="C15" s="12" t="s">
        <v>14</v>
      </c>
      <c r="D15" s="12">
        <v>2307</v>
      </c>
      <c r="F15">
        <f>MIN(B3:B997)</f>
        <v>0</v>
      </c>
      <c r="G15">
        <f>MIN(D3:D366)</f>
        <v>0</v>
      </c>
    </row>
    <row r="16" spans="1:7" ht="18.75" hidden="1" x14ac:dyDescent="0.3">
      <c r="A16" s="12" t="s">
        <v>14</v>
      </c>
      <c r="B16" s="12">
        <v>200</v>
      </c>
      <c r="C16" s="12" t="s">
        <v>14</v>
      </c>
      <c r="D16" s="12">
        <v>88</v>
      </c>
    </row>
    <row r="17" spans="1:7" ht="18.75" hidden="1" x14ac:dyDescent="0.3">
      <c r="A17" s="12" t="s">
        <v>14</v>
      </c>
      <c r="B17" s="12">
        <v>452</v>
      </c>
      <c r="C17" s="12" t="s">
        <v>14</v>
      </c>
      <c r="D17" s="12">
        <v>48</v>
      </c>
    </row>
    <row r="18" spans="1:7" ht="18.75" x14ac:dyDescent="0.3">
      <c r="A18" s="12" t="s">
        <v>20</v>
      </c>
      <c r="B18" s="12">
        <v>100</v>
      </c>
      <c r="C18" s="12" t="s">
        <v>14</v>
      </c>
      <c r="D18" s="12">
        <v>1</v>
      </c>
      <c r="F18" t="s">
        <v>2116</v>
      </c>
      <c r="G18" t="s">
        <v>2116</v>
      </c>
    </row>
    <row r="19" spans="1:7" ht="18.75" x14ac:dyDescent="0.3">
      <c r="A19" s="12" t="s">
        <v>20</v>
      </c>
      <c r="B19" s="12">
        <v>1249</v>
      </c>
      <c r="C19" s="12" t="s">
        <v>14</v>
      </c>
      <c r="D19" s="12">
        <v>1467</v>
      </c>
      <c r="F19">
        <f>MAX(B3:B997)</f>
        <v>7295</v>
      </c>
      <c r="G19">
        <f>MAX(D3:D366)</f>
        <v>6080</v>
      </c>
    </row>
    <row r="20" spans="1:7" ht="18.75" hidden="1" x14ac:dyDescent="0.3">
      <c r="A20" s="12" t="s">
        <v>74</v>
      </c>
      <c r="B20" s="12">
        <v>135</v>
      </c>
      <c r="C20" s="12" t="s">
        <v>14</v>
      </c>
      <c r="D20" s="12">
        <v>75</v>
      </c>
    </row>
    <row r="21" spans="1:7" ht="18.75" hidden="1" x14ac:dyDescent="0.3">
      <c r="A21" s="12" t="s">
        <v>14</v>
      </c>
      <c r="B21" s="12">
        <v>674</v>
      </c>
      <c r="C21" s="12" t="s">
        <v>14</v>
      </c>
      <c r="D21" s="12">
        <v>120</v>
      </c>
    </row>
    <row r="22" spans="1:7" ht="18.75" x14ac:dyDescent="0.3">
      <c r="A22" s="12" t="s">
        <v>20</v>
      </c>
      <c r="B22" s="12">
        <v>1396</v>
      </c>
      <c r="C22" s="12" t="s">
        <v>14</v>
      </c>
      <c r="D22" s="12">
        <v>2253</v>
      </c>
      <c r="F22" t="s">
        <v>2117</v>
      </c>
      <c r="G22" t="s">
        <v>2117</v>
      </c>
    </row>
    <row r="23" spans="1:7" ht="18.75" hidden="1" x14ac:dyDescent="0.3">
      <c r="A23" s="12" t="s">
        <v>14</v>
      </c>
      <c r="B23" s="12">
        <v>558</v>
      </c>
      <c r="C23" s="12" t="s">
        <v>14</v>
      </c>
      <c r="D23" s="12">
        <v>5</v>
      </c>
    </row>
    <row r="24" spans="1:7" ht="18.75" x14ac:dyDescent="0.3">
      <c r="A24" s="12" t="s">
        <v>20</v>
      </c>
      <c r="B24" s="12">
        <v>890</v>
      </c>
      <c r="C24" s="12" t="s">
        <v>14</v>
      </c>
      <c r="D24" s="12">
        <v>38</v>
      </c>
      <c r="F24" s="15">
        <f>_xlfn.VAR.S(B3:B997)</f>
        <v>1299379.0599031374</v>
      </c>
      <c r="G24" s="15">
        <f>_xlfn.VAR.S(D3:D366)</f>
        <v>924113.45496927318</v>
      </c>
    </row>
    <row r="25" spans="1:7" ht="18.75" x14ac:dyDescent="0.3">
      <c r="A25" s="12" t="s">
        <v>20</v>
      </c>
      <c r="B25" s="12">
        <v>142</v>
      </c>
      <c r="C25" s="12" t="s">
        <v>14</v>
      </c>
      <c r="D25" s="12">
        <v>12</v>
      </c>
      <c r="F25" t="s">
        <v>2118</v>
      </c>
      <c r="G25" t="s">
        <v>2118</v>
      </c>
    </row>
    <row r="26" spans="1:7" ht="18.75" x14ac:dyDescent="0.3">
      <c r="A26" s="12" t="s">
        <v>20</v>
      </c>
      <c r="B26" s="12">
        <v>2673</v>
      </c>
      <c r="C26" s="12" t="s">
        <v>14</v>
      </c>
      <c r="D26" s="12">
        <v>1684</v>
      </c>
      <c r="F26" s="15">
        <f>_xlfn.STDEV.S(B3:B997)</f>
        <v>1139.9030923298424</v>
      </c>
      <c r="G26" s="15">
        <f>_xlfn.STDEV.S(D3:D366)</f>
        <v>961.30819978260524</v>
      </c>
    </row>
    <row r="27" spans="1:7" ht="18.75" x14ac:dyDescent="0.3">
      <c r="A27" s="12" t="s">
        <v>20</v>
      </c>
      <c r="B27" s="12">
        <v>163</v>
      </c>
      <c r="C27" s="12" t="s">
        <v>14</v>
      </c>
      <c r="D27" s="12">
        <v>56</v>
      </c>
    </row>
    <row r="28" spans="1:7" ht="18.75" hidden="1" x14ac:dyDescent="0.3">
      <c r="A28" s="12" t="s">
        <v>74</v>
      </c>
      <c r="B28" s="12">
        <v>1480</v>
      </c>
      <c r="C28" s="12" t="s">
        <v>14</v>
      </c>
      <c r="D28" s="12">
        <v>838</v>
      </c>
    </row>
    <row r="29" spans="1:7" ht="18.75" hidden="1" x14ac:dyDescent="0.3">
      <c r="A29" s="12" t="s">
        <v>14</v>
      </c>
      <c r="B29" s="12">
        <v>15</v>
      </c>
      <c r="C29" s="12" t="s">
        <v>14</v>
      </c>
      <c r="D29" s="12">
        <v>1000</v>
      </c>
    </row>
    <row r="30" spans="1:7" ht="18.75" x14ac:dyDescent="0.3">
      <c r="A30" s="12" t="s">
        <v>20</v>
      </c>
      <c r="B30" s="12">
        <v>2220</v>
      </c>
      <c r="C30" s="12" t="s">
        <v>14</v>
      </c>
      <c r="D30" s="12">
        <v>1482</v>
      </c>
      <c r="F30" t="s">
        <v>2119</v>
      </c>
    </row>
    <row r="31" spans="1:7" ht="18.75" x14ac:dyDescent="0.3">
      <c r="A31" s="12" t="s">
        <v>20</v>
      </c>
      <c r="B31" s="12">
        <v>1606</v>
      </c>
      <c r="C31" s="12" t="s">
        <v>14</v>
      </c>
      <c r="D31" s="12">
        <v>106</v>
      </c>
      <c r="F31" t="s">
        <v>2120</v>
      </c>
    </row>
    <row r="32" spans="1:7" ht="18.75" x14ac:dyDescent="0.3">
      <c r="A32" s="12" t="s">
        <v>20</v>
      </c>
      <c r="B32" s="12">
        <v>129</v>
      </c>
      <c r="C32" s="12" t="s">
        <v>14</v>
      </c>
      <c r="D32" s="12">
        <v>679</v>
      </c>
      <c r="F32" t="s">
        <v>2121</v>
      </c>
    </row>
    <row r="33" spans="1:4" ht="18.75" x14ac:dyDescent="0.3">
      <c r="A33" s="12" t="s">
        <v>20</v>
      </c>
      <c r="B33" s="12">
        <v>226</v>
      </c>
      <c r="C33" s="12" t="s">
        <v>14</v>
      </c>
      <c r="D33" s="12">
        <v>1220</v>
      </c>
    </row>
    <row r="34" spans="1:4" ht="18.75" hidden="1" x14ac:dyDescent="0.3">
      <c r="A34" s="12" t="s">
        <v>14</v>
      </c>
      <c r="B34" s="12">
        <v>2307</v>
      </c>
      <c r="C34" s="12" t="s">
        <v>14</v>
      </c>
      <c r="D34" s="12">
        <v>1</v>
      </c>
    </row>
    <row r="35" spans="1:4" ht="18.75" x14ac:dyDescent="0.3">
      <c r="A35" s="12" t="s">
        <v>20</v>
      </c>
      <c r="B35" s="12">
        <v>5419</v>
      </c>
      <c r="C35" s="12" t="s">
        <v>14</v>
      </c>
      <c r="D35" s="12">
        <v>37</v>
      </c>
    </row>
    <row r="36" spans="1:4" ht="18.75" x14ac:dyDescent="0.3">
      <c r="A36" s="12" t="s">
        <v>20</v>
      </c>
      <c r="B36" s="12">
        <v>165</v>
      </c>
      <c r="C36" s="12" t="s">
        <v>14</v>
      </c>
      <c r="D36" s="12">
        <v>60</v>
      </c>
    </row>
    <row r="37" spans="1:4" ht="18.75" x14ac:dyDescent="0.3">
      <c r="A37" s="12" t="s">
        <v>20</v>
      </c>
      <c r="B37" s="12">
        <v>1965</v>
      </c>
      <c r="C37" s="12" t="s">
        <v>14</v>
      </c>
      <c r="D37" s="12">
        <v>296</v>
      </c>
    </row>
    <row r="38" spans="1:4" ht="18.75" x14ac:dyDescent="0.3">
      <c r="A38" s="12" t="s">
        <v>20</v>
      </c>
      <c r="B38" s="12">
        <v>16</v>
      </c>
      <c r="C38" s="12" t="s">
        <v>14</v>
      </c>
      <c r="D38" s="12">
        <v>3304</v>
      </c>
    </row>
    <row r="39" spans="1:4" ht="18.75" x14ac:dyDescent="0.3">
      <c r="A39" s="12" t="s">
        <v>20</v>
      </c>
      <c r="B39" s="12">
        <v>107</v>
      </c>
      <c r="C39" s="12" t="s">
        <v>14</v>
      </c>
      <c r="D39" s="12">
        <v>73</v>
      </c>
    </row>
    <row r="40" spans="1:4" ht="18.75" x14ac:dyDescent="0.3">
      <c r="A40" s="12" t="s">
        <v>20</v>
      </c>
      <c r="B40" s="12">
        <v>134</v>
      </c>
      <c r="C40" s="12" t="s">
        <v>14</v>
      </c>
      <c r="D40" s="12">
        <v>3387</v>
      </c>
    </row>
    <row r="41" spans="1:4" ht="18.75" hidden="1" x14ac:dyDescent="0.3">
      <c r="A41" s="12" t="s">
        <v>14</v>
      </c>
      <c r="B41" s="12">
        <v>88</v>
      </c>
      <c r="C41" s="12" t="s">
        <v>14</v>
      </c>
      <c r="D41" s="12">
        <v>662</v>
      </c>
    </row>
    <row r="42" spans="1:4" ht="18.75" x14ac:dyDescent="0.3">
      <c r="A42" s="12" t="s">
        <v>20</v>
      </c>
      <c r="B42" s="12">
        <v>198</v>
      </c>
      <c r="C42" s="12" t="s">
        <v>14</v>
      </c>
      <c r="D42" s="12">
        <v>774</v>
      </c>
    </row>
    <row r="43" spans="1:4" ht="18.75" x14ac:dyDescent="0.3">
      <c r="A43" s="12" t="s">
        <v>20</v>
      </c>
      <c r="B43" s="12">
        <v>111</v>
      </c>
      <c r="C43" s="12" t="s">
        <v>14</v>
      </c>
      <c r="D43" s="12">
        <v>672</v>
      </c>
    </row>
    <row r="44" spans="1:4" ht="18.75" x14ac:dyDescent="0.3">
      <c r="A44" s="12" t="s">
        <v>20</v>
      </c>
      <c r="B44" s="12">
        <v>222</v>
      </c>
      <c r="C44" s="12" t="s">
        <v>14</v>
      </c>
      <c r="D44" s="12">
        <v>940</v>
      </c>
    </row>
    <row r="45" spans="1:4" ht="18.75" x14ac:dyDescent="0.3">
      <c r="A45" s="12" t="s">
        <v>20</v>
      </c>
      <c r="B45" s="12">
        <v>6212</v>
      </c>
      <c r="C45" s="12" t="s">
        <v>14</v>
      </c>
      <c r="D45" s="12">
        <v>117</v>
      </c>
    </row>
    <row r="46" spans="1:4" ht="18.75" x14ac:dyDescent="0.3">
      <c r="A46" s="12" t="s">
        <v>20</v>
      </c>
      <c r="B46" s="12">
        <v>98</v>
      </c>
      <c r="C46" s="12" t="s">
        <v>14</v>
      </c>
      <c r="D46" s="12">
        <v>115</v>
      </c>
    </row>
    <row r="47" spans="1:4" ht="18.75" hidden="1" x14ac:dyDescent="0.3">
      <c r="A47" s="12" t="s">
        <v>14</v>
      </c>
      <c r="B47" s="12">
        <v>48</v>
      </c>
      <c r="C47" s="12" t="s">
        <v>14</v>
      </c>
      <c r="D47" s="12">
        <v>326</v>
      </c>
    </row>
    <row r="48" spans="1:4" ht="18.75" x14ac:dyDescent="0.3">
      <c r="A48" s="12" t="s">
        <v>20</v>
      </c>
      <c r="B48" s="12">
        <v>92</v>
      </c>
      <c r="C48" s="12" t="s">
        <v>14</v>
      </c>
      <c r="D48" s="12">
        <v>1</v>
      </c>
    </row>
    <row r="49" spans="1:4" ht="18.75" x14ac:dyDescent="0.3">
      <c r="A49" s="12" t="s">
        <v>20</v>
      </c>
      <c r="B49" s="12">
        <v>149</v>
      </c>
      <c r="C49" s="12" t="s">
        <v>14</v>
      </c>
      <c r="D49" s="12">
        <v>1467</v>
      </c>
    </row>
    <row r="50" spans="1:4" ht="18.75" x14ac:dyDescent="0.3">
      <c r="A50" s="12" t="s">
        <v>20</v>
      </c>
      <c r="B50" s="12">
        <v>2431</v>
      </c>
      <c r="C50" s="12" t="s">
        <v>14</v>
      </c>
      <c r="D50" s="12">
        <v>5681</v>
      </c>
    </row>
    <row r="51" spans="1:4" ht="18.75" x14ac:dyDescent="0.3">
      <c r="A51" s="12" t="s">
        <v>20</v>
      </c>
      <c r="B51" s="12">
        <v>303</v>
      </c>
      <c r="C51" s="12" t="s">
        <v>14</v>
      </c>
      <c r="D51" s="12">
        <v>1059</v>
      </c>
    </row>
    <row r="52" spans="1:4" ht="18.75" hidden="1" x14ac:dyDescent="0.3">
      <c r="A52" s="12" t="s">
        <v>14</v>
      </c>
      <c r="B52" s="12">
        <v>1</v>
      </c>
      <c r="C52" s="12" t="s">
        <v>14</v>
      </c>
      <c r="D52" s="12">
        <v>1194</v>
      </c>
    </row>
    <row r="53" spans="1:4" ht="18.75" hidden="1" x14ac:dyDescent="0.3">
      <c r="A53" s="12" t="s">
        <v>14</v>
      </c>
      <c r="B53" s="12">
        <v>1467</v>
      </c>
      <c r="C53" s="12" t="s">
        <v>14</v>
      </c>
      <c r="D53" s="12">
        <v>30</v>
      </c>
    </row>
    <row r="54" spans="1:4" ht="18.75" hidden="1" x14ac:dyDescent="0.3">
      <c r="A54" s="12" t="s">
        <v>14</v>
      </c>
      <c r="B54" s="12">
        <v>75</v>
      </c>
      <c r="C54" s="12" t="s">
        <v>14</v>
      </c>
      <c r="D54" s="12">
        <v>75</v>
      </c>
    </row>
    <row r="55" spans="1:4" ht="18.75" x14ac:dyDescent="0.3">
      <c r="A55" s="12" t="s">
        <v>20</v>
      </c>
      <c r="B55" s="12">
        <v>209</v>
      </c>
      <c r="C55" s="12" t="s">
        <v>14</v>
      </c>
      <c r="D55" s="12">
        <v>955</v>
      </c>
    </row>
    <row r="56" spans="1:4" ht="18.75" hidden="1" x14ac:dyDescent="0.3">
      <c r="A56" s="12" t="s">
        <v>14</v>
      </c>
      <c r="B56" s="12">
        <v>120</v>
      </c>
      <c r="C56" s="12" t="s">
        <v>14</v>
      </c>
      <c r="D56" s="12">
        <v>67</v>
      </c>
    </row>
    <row r="57" spans="1:4" ht="18.75" x14ac:dyDescent="0.3">
      <c r="A57" s="12" t="s">
        <v>20</v>
      </c>
      <c r="B57" s="12">
        <v>131</v>
      </c>
      <c r="C57" s="12" t="s">
        <v>14</v>
      </c>
      <c r="D57" s="12">
        <v>5</v>
      </c>
    </row>
    <row r="58" spans="1:4" ht="18.75" x14ac:dyDescent="0.3">
      <c r="A58" s="12" t="s">
        <v>20</v>
      </c>
      <c r="B58" s="12">
        <v>164</v>
      </c>
      <c r="C58" s="12" t="s">
        <v>14</v>
      </c>
      <c r="D58" s="12">
        <v>26</v>
      </c>
    </row>
    <row r="59" spans="1:4" ht="18.75" x14ac:dyDescent="0.3">
      <c r="A59" s="12" t="s">
        <v>20</v>
      </c>
      <c r="B59" s="12">
        <v>201</v>
      </c>
      <c r="C59" s="12" t="s">
        <v>14</v>
      </c>
      <c r="D59" s="12">
        <v>1130</v>
      </c>
    </row>
    <row r="60" spans="1:4" ht="18.75" x14ac:dyDescent="0.3">
      <c r="A60" s="12" t="s">
        <v>20</v>
      </c>
      <c r="B60" s="12">
        <v>211</v>
      </c>
      <c r="C60" s="12" t="s">
        <v>14</v>
      </c>
      <c r="D60" s="12">
        <v>782</v>
      </c>
    </row>
    <row r="61" spans="1:4" ht="18.75" x14ac:dyDescent="0.3">
      <c r="A61" s="12" t="s">
        <v>20</v>
      </c>
      <c r="B61" s="12">
        <v>128</v>
      </c>
      <c r="C61" s="12" t="s">
        <v>14</v>
      </c>
      <c r="D61" s="12">
        <v>210</v>
      </c>
    </row>
    <row r="62" spans="1:4" ht="18.75" x14ac:dyDescent="0.3">
      <c r="A62" s="12" t="s">
        <v>20</v>
      </c>
      <c r="B62" s="12">
        <v>1600</v>
      </c>
      <c r="C62" s="12" t="s">
        <v>14</v>
      </c>
      <c r="D62" s="12">
        <v>136</v>
      </c>
    </row>
    <row r="63" spans="1:4" ht="18.75" hidden="1" x14ac:dyDescent="0.3">
      <c r="A63" s="12" t="s">
        <v>14</v>
      </c>
      <c r="B63" s="12">
        <v>2253</v>
      </c>
      <c r="C63" s="12" t="s">
        <v>14</v>
      </c>
      <c r="D63" s="12">
        <v>86</v>
      </c>
    </row>
    <row r="64" spans="1:4" ht="18.75" x14ac:dyDescent="0.3">
      <c r="A64" s="12" t="s">
        <v>20</v>
      </c>
      <c r="B64" s="12">
        <v>249</v>
      </c>
      <c r="C64" s="12" t="s">
        <v>14</v>
      </c>
      <c r="D64" s="12">
        <v>19</v>
      </c>
    </row>
    <row r="65" spans="1:4" ht="18.75" hidden="1" x14ac:dyDescent="0.3">
      <c r="A65" s="12" t="s">
        <v>14</v>
      </c>
      <c r="B65" s="12">
        <v>5</v>
      </c>
      <c r="C65" s="12" t="s">
        <v>14</v>
      </c>
      <c r="D65" s="12">
        <v>886</v>
      </c>
    </row>
    <row r="66" spans="1:4" ht="18.75" hidden="1" x14ac:dyDescent="0.3">
      <c r="A66" s="12" t="s">
        <v>14</v>
      </c>
      <c r="B66" s="12">
        <v>38</v>
      </c>
      <c r="C66" s="12" t="s">
        <v>14</v>
      </c>
      <c r="D66" s="12">
        <v>35</v>
      </c>
    </row>
    <row r="67" spans="1:4" ht="18.75" x14ac:dyDescent="0.3">
      <c r="A67" s="12" t="s">
        <v>20</v>
      </c>
      <c r="B67" s="12">
        <v>236</v>
      </c>
      <c r="C67" s="12" t="s">
        <v>14</v>
      </c>
      <c r="D67" s="12">
        <v>24</v>
      </c>
    </row>
    <row r="68" spans="1:4" ht="18.75" hidden="1" x14ac:dyDescent="0.3">
      <c r="A68" s="12" t="s">
        <v>14</v>
      </c>
      <c r="B68" s="12">
        <v>12</v>
      </c>
      <c r="C68" s="12" t="s">
        <v>14</v>
      </c>
      <c r="D68" s="12">
        <v>86</v>
      </c>
    </row>
    <row r="69" spans="1:4" ht="18.75" x14ac:dyDescent="0.3">
      <c r="A69" s="12" t="s">
        <v>20</v>
      </c>
      <c r="B69" s="12">
        <v>4065</v>
      </c>
      <c r="C69" s="12" t="s">
        <v>14</v>
      </c>
      <c r="D69" s="12">
        <v>243</v>
      </c>
    </row>
    <row r="70" spans="1:4" ht="18.75" x14ac:dyDescent="0.3">
      <c r="A70" s="12" t="s">
        <v>20</v>
      </c>
      <c r="B70" s="12">
        <v>246</v>
      </c>
      <c r="C70" s="12" t="s">
        <v>14</v>
      </c>
      <c r="D70" s="12">
        <v>65</v>
      </c>
    </row>
    <row r="71" spans="1:4" ht="18.75" hidden="1" x14ac:dyDescent="0.3">
      <c r="A71" s="12" t="s">
        <v>74</v>
      </c>
      <c r="B71" s="12">
        <v>17</v>
      </c>
      <c r="C71" s="12" t="s">
        <v>14</v>
      </c>
      <c r="D71" s="12">
        <v>100</v>
      </c>
    </row>
    <row r="72" spans="1:4" ht="18.75" x14ac:dyDescent="0.3">
      <c r="A72" s="12" t="s">
        <v>20</v>
      </c>
      <c r="B72" s="12">
        <v>2475</v>
      </c>
      <c r="C72" s="12" t="s">
        <v>14</v>
      </c>
      <c r="D72" s="12">
        <v>168</v>
      </c>
    </row>
    <row r="73" spans="1:4" ht="18.75" x14ac:dyDescent="0.3">
      <c r="A73" s="12" t="s">
        <v>20</v>
      </c>
      <c r="B73" s="12">
        <v>76</v>
      </c>
      <c r="C73" s="12" t="s">
        <v>14</v>
      </c>
      <c r="D73" s="12">
        <v>13</v>
      </c>
    </row>
    <row r="74" spans="1:4" ht="18.75" x14ac:dyDescent="0.3">
      <c r="A74" s="12" t="s">
        <v>20</v>
      </c>
      <c r="B74" s="12">
        <v>54</v>
      </c>
      <c r="C74" s="12" t="s">
        <v>14</v>
      </c>
      <c r="D74" s="12">
        <v>1</v>
      </c>
    </row>
    <row r="75" spans="1:4" ht="18.75" x14ac:dyDescent="0.3">
      <c r="A75" s="12" t="s">
        <v>20</v>
      </c>
      <c r="B75" s="12">
        <v>88</v>
      </c>
      <c r="C75" s="12" t="s">
        <v>14</v>
      </c>
      <c r="D75" s="12">
        <v>40</v>
      </c>
    </row>
    <row r="76" spans="1:4" ht="18.75" x14ac:dyDescent="0.3">
      <c r="A76" s="12" t="s">
        <v>20</v>
      </c>
      <c r="B76" s="12">
        <v>85</v>
      </c>
      <c r="C76" s="12" t="s">
        <v>14</v>
      </c>
      <c r="D76" s="12">
        <v>226</v>
      </c>
    </row>
    <row r="77" spans="1:4" ht="18.75" x14ac:dyDescent="0.3">
      <c r="A77" s="12" t="s">
        <v>20</v>
      </c>
      <c r="B77" s="12">
        <v>170</v>
      </c>
      <c r="C77" s="12" t="s">
        <v>14</v>
      </c>
      <c r="D77" s="12">
        <v>1625</v>
      </c>
    </row>
    <row r="78" spans="1:4" ht="18.75" hidden="1" x14ac:dyDescent="0.3">
      <c r="A78" s="12" t="s">
        <v>14</v>
      </c>
      <c r="B78" s="12">
        <v>1684</v>
      </c>
      <c r="C78" s="12" t="s">
        <v>14</v>
      </c>
      <c r="D78" s="12">
        <v>143</v>
      </c>
    </row>
    <row r="79" spans="1:4" ht="18.75" hidden="1" x14ac:dyDescent="0.3">
      <c r="A79" s="12" t="s">
        <v>14</v>
      </c>
      <c r="B79" s="12">
        <v>56</v>
      </c>
      <c r="C79" s="12" t="s">
        <v>14</v>
      </c>
      <c r="D79" s="12">
        <v>934</v>
      </c>
    </row>
    <row r="80" spans="1:4" ht="18.75" x14ac:dyDescent="0.3">
      <c r="A80" s="12" t="s">
        <v>20</v>
      </c>
      <c r="B80" s="12">
        <v>330</v>
      </c>
      <c r="C80" s="12" t="s">
        <v>14</v>
      </c>
      <c r="D80" s="12">
        <v>17</v>
      </c>
    </row>
    <row r="81" spans="1:4" ht="18.75" hidden="1" x14ac:dyDescent="0.3">
      <c r="A81" s="12" t="s">
        <v>14</v>
      </c>
      <c r="B81" s="12">
        <v>838</v>
      </c>
      <c r="C81" s="12" t="s">
        <v>14</v>
      </c>
      <c r="D81" s="12">
        <v>2179</v>
      </c>
    </row>
    <row r="82" spans="1:4" ht="18.75" x14ac:dyDescent="0.3">
      <c r="A82" s="12" t="s">
        <v>20</v>
      </c>
      <c r="B82" s="12">
        <v>127</v>
      </c>
      <c r="C82" s="12" t="s">
        <v>14</v>
      </c>
      <c r="D82" s="12">
        <v>931</v>
      </c>
    </row>
    <row r="83" spans="1:4" ht="18.75" x14ac:dyDescent="0.3">
      <c r="A83" s="12" t="s">
        <v>20</v>
      </c>
      <c r="B83" s="12">
        <v>411</v>
      </c>
      <c r="C83" s="12" t="s">
        <v>14</v>
      </c>
      <c r="D83" s="12">
        <v>92</v>
      </c>
    </row>
    <row r="84" spans="1:4" ht="18.75" x14ac:dyDescent="0.3">
      <c r="A84" s="12" t="s">
        <v>20</v>
      </c>
      <c r="B84" s="12">
        <v>180</v>
      </c>
      <c r="C84" s="12" t="s">
        <v>14</v>
      </c>
      <c r="D84" s="12">
        <v>57</v>
      </c>
    </row>
    <row r="85" spans="1:4" ht="18.75" hidden="1" x14ac:dyDescent="0.3">
      <c r="A85" s="12" t="s">
        <v>14</v>
      </c>
      <c r="B85" s="12">
        <v>1000</v>
      </c>
      <c r="C85" s="12" t="s">
        <v>14</v>
      </c>
      <c r="D85" s="12">
        <v>41</v>
      </c>
    </row>
    <row r="86" spans="1:4" ht="18.75" x14ac:dyDescent="0.3">
      <c r="A86" s="12" t="s">
        <v>20</v>
      </c>
      <c r="B86" s="12">
        <v>374</v>
      </c>
      <c r="C86" s="12" t="s">
        <v>14</v>
      </c>
      <c r="D86" s="12">
        <v>1</v>
      </c>
    </row>
    <row r="87" spans="1:4" ht="18.75" x14ac:dyDescent="0.3">
      <c r="A87" s="12" t="s">
        <v>20</v>
      </c>
      <c r="B87" s="12">
        <v>71</v>
      </c>
      <c r="C87" s="12" t="s">
        <v>14</v>
      </c>
      <c r="D87" s="12">
        <v>101</v>
      </c>
    </row>
    <row r="88" spans="1:4" ht="18.75" x14ac:dyDescent="0.3">
      <c r="A88" s="12" t="s">
        <v>20</v>
      </c>
      <c r="B88" s="12">
        <v>203</v>
      </c>
      <c r="C88" s="12" t="s">
        <v>14</v>
      </c>
      <c r="D88" s="12">
        <v>1335</v>
      </c>
    </row>
    <row r="89" spans="1:4" ht="18.75" hidden="1" x14ac:dyDescent="0.3">
      <c r="A89" s="12" t="s">
        <v>14</v>
      </c>
      <c r="B89" s="12">
        <v>1482</v>
      </c>
      <c r="C89" s="12" t="s">
        <v>14</v>
      </c>
      <c r="D89" s="12">
        <v>15</v>
      </c>
    </row>
    <row r="90" spans="1:4" ht="18.75" x14ac:dyDescent="0.3">
      <c r="A90" s="12" t="s">
        <v>20</v>
      </c>
      <c r="B90" s="12">
        <v>113</v>
      </c>
      <c r="C90" s="12" t="s">
        <v>14</v>
      </c>
      <c r="D90" s="12">
        <v>454</v>
      </c>
    </row>
    <row r="91" spans="1:4" ht="18.75" x14ac:dyDescent="0.3">
      <c r="A91" s="12" t="s">
        <v>20</v>
      </c>
      <c r="B91" s="12">
        <v>96</v>
      </c>
      <c r="C91" s="12" t="s">
        <v>14</v>
      </c>
      <c r="D91" s="12">
        <v>3182</v>
      </c>
    </row>
    <row r="92" spans="1:4" ht="18.75" hidden="1" x14ac:dyDescent="0.3">
      <c r="A92" s="12" t="s">
        <v>14</v>
      </c>
      <c r="B92" s="12">
        <v>106</v>
      </c>
      <c r="C92" s="12" t="s">
        <v>14</v>
      </c>
      <c r="D92" s="12">
        <v>15</v>
      </c>
    </row>
    <row r="93" spans="1:4" ht="18.75" hidden="1" x14ac:dyDescent="0.3">
      <c r="A93" s="12" t="s">
        <v>14</v>
      </c>
      <c r="B93" s="12">
        <v>679</v>
      </c>
      <c r="C93" s="12" t="s">
        <v>14</v>
      </c>
      <c r="D93" s="12">
        <v>133</v>
      </c>
    </row>
    <row r="94" spans="1:4" ht="18.75" x14ac:dyDescent="0.3">
      <c r="A94" s="12" t="s">
        <v>20</v>
      </c>
      <c r="B94" s="12">
        <v>498</v>
      </c>
      <c r="C94" s="12" t="s">
        <v>14</v>
      </c>
      <c r="D94" s="12">
        <v>2062</v>
      </c>
    </row>
    <row r="95" spans="1:4" ht="18.75" hidden="1" x14ac:dyDescent="0.3">
      <c r="A95" s="12" t="s">
        <v>74</v>
      </c>
      <c r="B95" s="12">
        <v>610</v>
      </c>
      <c r="C95" s="12" t="s">
        <v>14</v>
      </c>
      <c r="D95" s="12">
        <v>29</v>
      </c>
    </row>
    <row r="96" spans="1:4" ht="18.75" x14ac:dyDescent="0.3">
      <c r="A96" s="12" t="s">
        <v>20</v>
      </c>
      <c r="B96" s="12">
        <v>180</v>
      </c>
      <c r="C96" s="12" t="s">
        <v>14</v>
      </c>
      <c r="D96" s="12">
        <v>132</v>
      </c>
    </row>
    <row r="97" spans="1:4" ht="18.75" x14ac:dyDescent="0.3">
      <c r="A97" s="12" t="s">
        <v>20</v>
      </c>
      <c r="B97" s="12">
        <v>27</v>
      </c>
      <c r="C97" s="12" t="s">
        <v>14</v>
      </c>
      <c r="D97" s="12">
        <v>137</v>
      </c>
    </row>
    <row r="98" spans="1:4" ht="18.75" x14ac:dyDescent="0.3">
      <c r="A98" s="12" t="s">
        <v>20</v>
      </c>
      <c r="B98" s="12">
        <v>2331</v>
      </c>
      <c r="C98" s="12" t="s">
        <v>14</v>
      </c>
      <c r="D98" s="12">
        <v>908</v>
      </c>
    </row>
    <row r="99" spans="1:4" ht="18.75" x14ac:dyDescent="0.3">
      <c r="A99" s="12" t="s">
        <v>20</v>
      </c>
      <c r="B99" s="12">
        <v>113</v>
      </c>
      <c r="C99" s="12" t="s">
        <v>14</v>
      </c>
      <c r="D99" s="12">
        <v>10</v>
      </c>
    </row>
    <row r="100" spans="1:4" ht="18.75" hidden="1" x14ac:dyDescent="0.3">
      <c r="A100" s="12" t="s">
        <v>14</v>
      </c>
      <c r="B100" s="12">
        <v>1220</v>
      </c>
      <c r="C100" s="12" t="s">
        <v>14</v>
      </c>
      <c r="D100" s="12">
        <v>1910</v>
      </c>
    </row>
    <row r="101" spans="1:4" ht="18.75" x14ac:dyDescent="0.3">
      <c r="A101" s="12" t="s">
        <v>20</v>
      </c>
      <c r="B101" s="12">
        <v>164</v>
      </c>
      <c r="C101" s="12" t="s">
        <v>14</v>
      </c>
      <c r="D101" s="12">
        <v>38</v>
      </c>
    </row>
    <row r="102" spans="1:4" ht="18.75" hidden="1" x14ac:dyDescent="0.3">
      <c r="A102" s="12" t="s">
        <v>14</v>
      </c>
      <c r="B102" s="12">
        <v>1</v>
      </c>
      <c r="C102" s="12" t="s">
        <v>14</v>
      </c>
      <c r="D102" s="12">
        <v>104</v>
      </c>
    </row>
    <row r="103" spans="1:4" ht="18.75" x14ac:dyDescent="0.3">
      <c r="A103" s="12" t="s">
        <v>20</v>
      </c>
      <c r="B103" s="12">
        <v>164</v>
      </c>
      <c r="C103" s="12" t="s">
        <v>14</v>
      </c>
      <c r="D103" s="12">
        <v>49</v>
      </c>
    </row>
    <row r="104" spans="1:4" ht="18.75" x14ac:dyDescent="0.3">
      <c r="A104" s="12" t="s">
        <v>20</v>
      </c>
      <c r="B104" s="12">
        <v>336</v>
      </c>
      <c r="C104" s="12" t="s">
        <v>14</v>
      </c>
      <c r="D104" s="12">
        <v>1</v>
      </c>
    </row>
    <row r="105" spans="1:4" ht="18.75" hidden="1" x14ac:dyDescent="0.3">
      <c r="A105" s="12" t="s">
        <v>14</v>
      </c>
      <c r="B105" s="12">
        <v>37</v>
      </c>
      <c r="C105" s="12" t="s">
        <v>14</v>
      </c>
      <c r="D105" s="12">
        <v>245</v>
      </c>
    </row>
    <row r="106" spans="1:4" ht="18.75" x14ac:dyDescent="0.3">
      <c r="A106" s="12" t="s">
        <v>20</v>
      </c>
      <c r="B106" s="12">
        <v>1917</v>
      </c>
      <c r="C106" s="12" t="s">
        <v>14</v>
      </c>
      <c r="D106" s="12">
        <v>32</v>
      </c>
    </row>
    <row r="107" spans="1:4" ht="18.75" x14ac:dyDescent="0.3">
      <c r="A107" s="12" t="s">
        <v>20</v>
      </c>
      <c r="B107" s="12">
        <v>95</v>
      </c>
      <c r="C107" s="12" t="s">
        <v>14</v>
      </c>
      <c r="D107" s="12">
        <v>7</v>
      </c>
    </row>
    <row r="108" spans="1:4" ht="18.75" x14ac:dyDescent="0.3">
      <c r="A108" s="12" t="s">
        <v>20</v>
      </c>
      <c r="B108" s="12">
        <v>147</v>
      </c>
      <c r="C108" s="12" t="s">
        <v>14</v>
      </c>
      <c r="D108" s="12">
        <v>803</v>
      </c>
    </row>
    <row r="109" spans="1:4" ht="18.75" x14ac:dyDescent="0.3">
      <c r="A109" s="12" t="s">
        <v>20</v>
      </c>
      <c r="B109" s="12">
        <v>86</v>
      </c>
      <c r="C109" s="12" t="s">
        <v>14</v>
      </c>
      <c r="D109" s="12">
        <v>16</v>
      </c>
    </row>
    <row r="110" spans="1:4" ht="18.75" x14ac:dyDescent="0.3">
      <c r="A110" s="12" t="s">
        <v>20</v>
      </c>
      <c r="B110" s="12">
        <v>83</v>
      </c>
      <c r="C110" s="12" t="s">
        <v>14</v>
      </c>
      <c r="D110" s="12">
        <v>31</v>
      </c>
    </row>
    <row r="111" spans="1:4" ht="18.75" hidden="1" x14ac:dyDescent="0.3">
      <c r="A111" s="12" t="s">
        <v>14</v>
      </c>
      <c r="B111" s="12">
        <v>60</v>
      </c>
      <c r="C111" s="12" t="s">
        <v>14</v>
      </c>
      <c r="D111" s="12">
        <v>108</v>
      </c>
    </row>
    <row r="112" spans="1:4" ht="18.75" hidden="1" x14ac:dyDescent="0.3">
      <c r="A112" s="12" t="s">
        <v>14</v>
      </c>
      <c r="B112" s="12">
        <v>296</v>
      </c>
      <c r="C112" s="12" t="s">
        <v>14</v>
      </c>
      <c r="D112" s="12">
        <v>30</v>
      </c>
    </row>
    <row r="113" spans="1:4" ht="18.75" x14ac:dyDescent="0.3">
      <c r="A113" s="12" t="s">
        <v>20</v>
      </c>
      <c r="B113" s="12">
        <v>676</v>
      </c>
      <c r="C113" s="12" t="s">
        <v>14</v>
      </c>
      <c r="D113" s="12">
        <v>17</v>
      </c>
    </row>
    <row r="114" spans="1:4" ht="18.75" x14ac:dyDescent="0.3">
      <c r="A114" s="12" t="s">
        <v>20</v>
      </c>
      <c r="B114" s="12">
        <v>361</v>
      </c>
      <c r="C114" s="12" t="s">
        <v>14</v>
      </c>
      <c r="D114" s="12">
        <v>80</v>
      </c>
    </row>
    <row r="115" spans="1:4" ht="18.75" x14ac:dyDescent="0.3">
      <c r="A115" s="12" t="s">
        <v>20</v>
      </c>
      <c r="B115" s="12">
        <v>131</v>
      </c>
      <c r="C115" s="12" t="s">
        <v>14</v>
      </c>
      <c r="D115" s="12">
        <v>2468</v>
      </c>
    </row>
    <row r="116" spans="1:4" ht="18.75" x14ac:dyDescent="0.3">
      <c r="A116" s="12" t="s">
        <v>20</v>
      </c>
      <c r="B116" s="12">
        <v>126</v>
      </c>
      <c r="C116" s="12" t="s">
        <v>14</v>
      </c>
      <c r="D116" s="12">
        <v>26</v>
      </c>
    </row>
    <row r="117" spans="1:4" ht="18.75" hidden="1" x14ac:dyDescent="0.3">
      <c r="A117" s="12" t="s">
        <v>14</v>
      </c>
      <c r="B117" s="12">
        <v>3304</v>
      </c>
      <c r="C117" s="12" t="s">
        <v>14</v>
      </c>
      <c r="D117" s="12">
        <v>73</v>
      </c>
    </row>
    <row r="118" spans="1:4" ht="18.75" hidden="1" x14ac:dyDescent="0.3">
      <c r="A118" s="12" t="s">
        <v>14</v>
      </c>
      <c r="B118" s="12">
        <v>73</v>
      </c>
      <c r="C118" s="12" t="s">
        <v>14</v>
      </c>
      <c r="D118" s="12">
        <v>128</v>
      </c>
    </row>
    <row r="119" spans="1:4" ht="18.75" x14ac:dyDescent="0.3">
      <c r="A119" s="12" t="s">
        <v>20</v>
      </c>
      <c r="B119" s="12">
        <v>275</v>
      </c>
      <c r="C119" s="12" t="s">
        <v>14</v>
      </c>
      <c r="D119" s="12">
        <v>33</v>
      </c>
    </row>
    <row r="120" spans="1:4" ht="18.75" x14ac:dyDescent="0.3">
      <c r="A120" s="12" t="s">
        <v>20</v>
      </c>
      <c r="B120" s="12">
        <v>67</v>
      </c>
      <c r="C120" s="12" t="s">
        <v>14</v>
      </c>
      <c r="D120" s="12">
        <v>1072</v>
      </c>
    </row>
    <row r="121" spans="1:4" ht="18.75" x14ac:dyDescent="0.3">
      <c r="A121" s="12" t="s">
        <v>20</v>
      </c>
      <c r="B121" s="12">
        <v>154</v>
      </c>
      <c r="C121" s="12" t="s">
        <v>14</v>
      </c>
      <c r="D121" s="12">
        <v>393</v>
      </c>
    </row>
    <row r="122" spans="1:4" ht="18.75" x14ac:dyDescent="0.3">
      <c r="A122" s="12" t="s">
        <v>20</v>
      </c>
      <c r="B122" s="12">
        <v>1782</v>
      </c>
      <c r="C122" s="12" t="s">
        <v>14</v>
      </c>
      <c r="D122" s="12">
        <v>1257</v>
      </c>
    </row>
    <row r="123" spans="1:4" ht="18.75" x14ac:dyDescent="0.3">
      <c r="A123" s="12" t="s">
        <v>20</v>
      </c>
      <c r="B123" s="12">
        <v>903</v>
      </c>
      <c r="C123" s="12" t="s">
        <v>14</v>
      </c>
      <c r="D123" s="12">
        <v>328</v>
      </c>
    </row>
    <row r="124" spans="1:4" ht="18.75" hidden="1" x14ac:dyDescent="0.3">
      <c r="A124" s="12" t="s">
        <v>14</v>
      </c>
      <c r="B124" s="12">
        <v>3387</v>
      </c>
      <c r="C124" s="12" t="s">
        <v>14</v>
      </c>
      <c r="D124" s="12">
        <v>147</v>
      </c>
    </row>
    <row r="125" spans="1:4" ht="18.75" hidden="1" x14ac:dyDescent="0.3">
      <c r="A125" s="12" t="s">
        <v>14</v>
      </c>
      <c r="B125" s="12">
        <v>662</v>
      </c>
      <c r="C125" s="12" t="s">
        <v>14</v>
      </c>
      <c r="D125" s="12">
        <v>830</v>
      </c>
    </row>
    <row r="126" spans="1:4" ht="18.75" x14ac:dyDescent="0.3">
      <c r="A126" s="12" t="s">
        <v>20</v>
      </c>
      <c r="B126" s="12">
        <v>94</v>
      </c>
      <c r="C126" s="12" t="s">
        <v>14</v>
      </c>
      <c r="D126" s="12">
        <v>331</v>
      </c>
    </row>
    <row r="127" spans="1:4" ht="18.75" x14ac:dyDescent="0.3">
      <c r="A127" s="12" t="s">
        <v>20</v>
      </c>
      <c r="B127" s="12">
        <v>180</v>
      </c>
      <c r="C127" s="12" t="s">
        <v>14</v>
      </c>
      <c r="D127" s="12">
        <v>25</v>
      </c>
    </row>
    <row r="128" spans="1:4" ht="18.75" hidden="1" x14ac:dyDescent="0.3">
      <c r="A128" s="12" t="s">
        <v>14</v>
      </c>
      <c r="B128" s="12">
        <v>774</v>
      </c>
      <c r="C128" s="12" t="s">
        <v>14</v>
      </c>
      <c r="D128" s="12">
        <v>3483</v>
      </c>
    </row>
    <row r="129" spans="1:4" ht="18.75" hidden="1" x14ac:dyDescent="0.3">
      <c r="A129" s="12" t="s">
        <v>14</v>
      </c>
      <c r="B129" s="12">
        <v>672</v>
      </c>
      <c r="C129" s="12" t="s">
        <v>14</v>
      </c>
      <c r="D129" s="12">
        <v>923</v>
      </c>
    </row>
    <row r="130" spans="1:4" ht="18.75" hidden="1" x14ac:dyDescent="0.3">
      <c r="A130" s="12" t="s">
        <v>74</v>
      </c>
      <c r="B130" s="12">
        <v>532</v>
      </c>
      <c r="C130" s="12" t="s">
        <v>14</v>
      </c>
      <c r="D130" s="12">
        <v>1</v>
      </c>
    </row>
    <row r="131" spans="1:4" ht="18.75" hidden="1" x14ac:dyDescent="0.3">
      <c r="A131" s="12" t="s">
        <v>74</v>
      </c>
      <c r="B131" s="12">
        <v>55</v>
      </c>
      <c r="C131" s="12" t="s">
        <v>14</v>
      </c>
      <c r="D131" s="12">
        <v>33</v>
      </c>
    </row>
    <row r="132" spans="1:4" ht="18.75" x14ac:dyDescent="0.3">
      <c r="A132" s="12" t="s">
        <v>20</v>
      </c>
      <c r="B132" s="12">
        <v>533</v>
      </c>
      <c r="C132" s="12" t="s">
        <v>14</v>
      </c>
      <c r="D132" s="12">
        <v>40</v>
      </c>
    </row>
    <row r="133" spans="1:4" ht="18.75" x14ac:dyDescent="0.3">
      <c r="A133" s="12" t="s">
        <v>20</v>
      </c>
      <c r="B133" s="12">
        <v>2443</v>
      </c>
      <c r="C133" s="12" t="s">
        <v>14</v>
      </c>
      <c r="D133" s="12">
        <v>23</v>
      </c>
    </row>
    <row r="134" spans="1:4" ht="18.75" x14ac:dyDescent="0.3">
      <c r="A134" s="12" t="s">
        <v>20</v>
      </c>
      <c r="B134" s="12">
        <v>89</v>
      </c>
      <c r="C134" s="12" t="s">
        <v>14</v>
      </c>
      <c r="D134" s="12">
        <v>75</v>
      </c>
    </row>
    <row r="135" spans="1:4" ht="18.75" x14ac:dyDescent="0.3">
      <c r="A135" s="12" t="s">
        <v>20</v>
      </c>
      <c r="B135" s="12">
        <v>159</v>
      </c>
      <c r="C135" s="12" t="s">
        <v>14</v>
      </c>
      <c r="D135" s="12">
        <v>2176</v>
      </c>
    </row>
    <row r="136" spans="1:4" ht="18.75" hidden="1" x14ac:dyDescent="0.3">
      <c r="A136" s="12" t="s">
        <v>14</v>
      </c>
      <c r="B136" s="12">
        <v>940</v>
      </c>
      <c r="C136" s="12" t="s">
        <v>14</v>
      </c>
      <c r="D136" s="12">
        <v>441</v>
      </c>
    </row>
    <row r="137" spans="1:4" ht="18.75" hidden="1" x14ac:dyDescent="0.3">
      <c r="A137" s="12" t="s">
        <v>14</v>
      </c>
      <c r="B137" s="12">
        <v>117</v>
      </c>
      <c r="C137" s="12" t="s">
        <v>14</v>
      </c>
      <c r="D137" s="12">
        <v>25</v>
      </c>
    </row>
    <row r="138" spans="1:4" ht="18.75" hidden="1" x14ac:dyDescent="0.3">
      <c r="A138" s="12" t="s">
        <v>74</v>
      </c>
      <c r="B138" s="12">
        <v>58</v>
      </c>
      <c r="C138" s="12" t="s">
        <v>14</v>
      </c>
      <c r="D138" s="12">
        <v>127</v>
      </c>
    </row>
    <row r="139" spans="1:4" ht="18.75" x14ac:dyDescent="0.3">
      <c r="A139" s="12" t="s">
        <v>20</v>
      </c>
      <c r="B139" s="12">
        <v>50</v>
      </c>
      <c r="C139" s="12" t="s">
        <v>14</v>
      </c>
      <c r="D139" s="12">
        <v>355</v>
      </c>
    </row>
    <row r="140" spans="1:4" ht="18.75" hidden="1" x14ac:dyDescent="0.3">
      <c r="A140" s="12" t="s">
        <v>14</v>
      </c>
      <c r="B140" s="12">
        <v>115</v>
      </c>
      <c r="C140" s="12" t="s">
        <v>14</v>
      </c>
      <c r="D140" s="12">
        <v>44</v>
      </c>
    </row>
    <row r="141" spans="1:4" ht="18.75" hidden="1" x14ac:dyDescent="0.3">
      <c r="A141" s="12" t="s">
        <v>14</v>
      </c>
      <c r="B141" s="12">
        <v>326</v>
      </c>
      <c r="C141" s="12" t="s">
        <v>14</v>
      </c>
      <c r="D141" s="12">
        <v>67</v>
      </c>
    </row>
    <row r="142" spans="1:4" ht="18.75" x14ac:dyDescent="0.3">
      <c r="A142" s="12" t="s">
        <v>20</v>
      </c>
      <c r="B142" s="12">
        <v>186</v>
      </c>
      <c r="C142" s="12" t="s">
        <v>14</v>
      </c>
      <c r="D142" s="12">
        <v>1068</v>
      </c>
    </row>
    <row r="143" spans="1:4" ht="18.75" x14ac:dyDescent="0.3">
      <c r="A143" s="12" t="s">
        <v>20</v>
      </c>
      <c r="B143" s="12">
        <v>1071</v>
      </c>
      <c r="C143" s="12" t="s">
        <v>14</v>
      </c>
      <c r="D143" s="12">
        <v>424</v>
      </c>
    </row>
    <row r="144" spans="1:4" ht="18.75" x14ac:dyDescent="0.3">
      <c r="A144" s="12" t="s">
        <v>20</v>
      </c>
      <c r="B144" s="12">
        <v>117</v>
      </c>
      <c r="C144" s="12" t="s">
        <v>14</v>
      </c>
      <c r="D144" s="12">
        <v>151</v>
      </c>
    </row>
    <row r="145" spans="1:4" ht="18.75" x14ac:dyDescent="0.3">
      <c r="A145" s="12" t="s">
        <v>20</v>
      </c>
      <c r="B145" s="12">
        <v>70</v>
      </c>
      <c r="C145" s="12" t="s">
        <v>14</v>
      </c>
      <c r="D145" s="12">
        <v>1608</v>
      </c>
    </row>
    <row r="146" spans="1:4" ht="18.75" x14ac:dyDescent="0.3">
      <c r="A146" s="12" t="s">
        <v>20</v>
      </c>
      <c r="B146" s="12">
        <v>135</v>
      </c>
      <c r="C146" s="12" t="s">
        <v>14</v>
      </c>
      <c r="D146" s="12">
        <v>941</v>
      </c>
    </row>
    <row r="147" spans="1:4" ht="18.75" x14ac:dyDescent="0.3">
      <c r="A147" s="12" t="s">
        <v>20</v>
      </c>
      <c r="B147" s="12">
        <v>768</v>
      </c>
      <c r="C147" s="12" t="s">
        <v>14</v>
      </c>
      <c r="D147" s="12">
        <v>1</v>
      </c>
    </row>
    <row r="148" spans="1:4" ht="18.75" hidden="1" x14ac:dyDescent="0.3">
      <c r="A148" s="12" t="s">
        <v>74</v>
      </c>
      <c r="B148" s="12">
        <v>51</v>
      </c>
      <c r="C148" s="12" t="s">
        <v>14</v>
      </c>
      <c r="D148" s="12">
        <v>40</v>
      </c>
    </row>
    <row r="149" spans="1:4" ht="18.75" x14ac:dyDescent="0.3">
      <c r="A149" s="12" t="s">
        <v>20</v>
      </c>
      <c r="B149" s="12">
        <v>199</v>
      </c>
      <c r="C149" s="12" t="s">
        <v>14</v>
      </c>
      <c r="D149" s="12">
        <v>3015</v>
      </c>
    </row>
    <row r="150" spans="1:4" ht="18.75" x14ac:dyDescent="0.3">
      <c r="A150" s="12" t="s">
        <v>20</v>
      </c>
      <c r="B150" s="12">
        <v>107</v>
      </c>
      <c r="C150" s="12" t="s">
        <v>14</v>
      </c>
      <c r="D150" s="12">
        <v>435</v>
      </c>
    </row>
    <row r="151" spans="1:4" ht="18.75" x14ac:dyDescent="0.3">
      <c r="A151" s="12" t="s">
        <v>20</v>
      </c>
      <c r="B151" s="12">
        <v>195</v>
      </c>
      <c r="C151" s="12" t="s">
        <v>14</v>
      </c>
      <c r="D151" s="12">
        <v>714</v>
      </c>
    </row>
    <row r="152" spans="1:4" ht="18.75" hidden="1" x14ac:dyDescent="0.3">
      <c r="A152" s="12" t="s">
        <v>14</v>
      </c>
      <c r="B152" s="12">
        <v>1</v>
      </c>
      <c r="C152" s="12" t="s">
        <v>14</v>
      </c>
      <c r="D152" s="12">
        <v>5497</v>
      </c>
    </row>
    <row r="153" spans="1:4" ht="18.75" hidden="1" x14ac:dyDescent="0.3">
      <c r="A153" s="12" t="s">
        <v>14</v>
      </c>
      <c r="B153" s="12">
        <v>1467</v>
      </c>
      <c r="C153" s="12" t="s">
        <v>14</v>
      </c>
      <c r="D153" s="12">
        <v>418</v>
      </c>
    </row>
    <row r="154" spans="1:4" ht="18.75" x14ac:dyDescent="0.3">
      <c r="A154" s="12" t="s">
        <v>20</v>
      </c>
      <c r="B154" s="12">
        <v>3376</v>
      </c>
      <c r="C154" s="12" t="s">
        <v>14</v>
      </c>
      <c r="D154" s="12">
        <v>1439</v>
      </c>
    </row>
    <row r="155" spans="1:4" ht="18.75" hidden="1" x14ac:dyDescent="0.3">
      <c r="A155" s="12" t="s">
        <v>14</v>
      </c>
      <c r="B155" s="12">
        <v>5681</v>
      </c>
      <c r="C155" s="12" t="s">
        <v>14</v>
      </c>
      <c r="D155" s="12">
        <v>15</v>
      </c>
    </row>
    <row r="156" spans="1:4" ht="18.75" hidden="1" x14ac:dyDescent="0.3">
      <c r="A156" s="12" t="s">
        <v>14</v>
      </c>
      <c r="B156" s="12">
        <v>1059</v>
      </c>
      <c r="C156" s="12" t="s">
        <v>14</v>
      </c>
      <c r="D156" s="12">
        <v>1999</v>
      </c>
    </row>
    <row r="157" spans="1:4" ht="18.75" hidden="1" x14ac:dyDescent="0.3">
      <c r="A157" s="12" t="s">
        <v>14</v>
      </c>
      <c r="B157" s="12">
        <v>1194</v>
      </c>
      <c r="C157" s="12" t="s">
        <v>14</v>
      </c>
      <c r="D157" s="12">
        <v>118</v>
      </c>
    </row>
    <row r="158" spans="1:4" ht="18.75" hidden="1" x14ac:dyDescent="0.3">
      <c r="A158" s="12" t="s">
        <v>74</v>
      </c>
      <c r="B158" s="12">
        <v>379</v>
      </c>
      <c r="C158" s="12" t="s">
        <v>14</v>
      </c>
      <c r="D158" s="12">
        <v>162</v>
      </c>
    </row>
    <row r="159" spans="1:4" ht="18.75" hidden="1" x14ac:dyDescent="0.3">
      <c r="A159" s="12" t="s">
        <v>14</v>
      </c>
      <c r="B159" s="12">
        <v>30</v>
      </c>
      <c r="C159" s="12" t="s">
        <v>14</v>
      </c>
      <c r="D159" s="12">
        <v>83</v>
      </c>
    </row>
    <row r="160" spans="1:4" ht="18.75" x14ac:dyDescent="0.3">
      <c r="A160" s="12" t="s">
        <v>20</v>
      </c>
      <c r="B160" s="12">
        <v>41</v>
      </c>
      <c r="C160" s="12" t="s">
        <v>14</v>
      </c>
      <c r="D160" s="12">
        <v>747</v>
      </c>
    </row>
    <row r="161" spans="1:4" ht="18.75" x14ac:dyDescent="0.3">
      <c r="A161" s="12" t="s">
        <v>20</v>
      </c>
      <c r="B161" s="12">
        <v>1821</v>
      </c>
      <c r="C161" s="12" t="s">
        <v>14</v>
      </c>
      <c r="D161" s="12">
        <v>84</v>
      </c>
    </row>
    <row r="162" spans="1:4" ht="18.75" x14ac:dyDescent="0.3">
      <c r="A162" s="12" t="s">
        <v>20</v>
      </c>
      <c r="B162" s="12">
        <v>164</v>
      </c>
      <c r="C162" s="12" t="s">
        <v>14</v>
      </c>
      <c r="D162" s="12">
        <v>91</v>
      </c>
    </row>
    <row r="163" spans="1:4" ht="18.75" hidden="1" x14ac:dyDescent="0.3">
      <c r="A163" s="12" t="s">
        <v>14</v>
      </c>
      <c r="B163" s="12">
        <v>75</v>
      </c>
      <c r="C163" s="12" t="s">
        <v>14</v>
      </c>
      <c r="D163" s="12">
        <v>792</v>
      </c>
    </row>
    <row r="164" spans="1:4" ht="18.75" x14ac:dyDescent="0.3">
      <c r="A164" s="12" t="s">
        <v>20</v>
      </c>
      <c r="B164" s="12">
        <v>157</v>
      </c>
      <c r="C164" s="12" t="s">
        <v>14</v>
      </c>
      <c r="D164" s="12">
        <v>32</v>
      </c>
    </row>
    <row r="165" spans="1:4" ht="18.75" x14ac:dyDescent="0.3">
      <c r="A165" s="12" t="s">
        <v>20</v>
      </c>
      <c r="B165" s="12">
        <v>246</v>
      </c>
      <c r="C165" s="12" t="s">
        <v>14</v>
      </c>
      <c r="D165" s="12">
        <v>186</v>
      </c>
    </row>
    <row r="166" spans="1:4" ht="18.75" x14ac:dyDescent="0.3">
      <c r="A166" s="12" t="s">
        <v>20</v>
      </c>
      <c r="B166" s="12">
        <v>1396</v>
      </c>
      <c r="C166" s="12" t="s">
        <v>14</v>
      </c>
      <c r="D166" s="12">
        <v>605</v>
      </c>
    </row>
    <row r="167" spans="1:4" ht="18.75" x14ac:dyDescent="0.3">
      <c r="A167" s="12" t="s">
        <v>20</v>
      </c>
      <c r="B167" s="12">
        <v>2506</v>
      </c>
      <c r="C167" s="12" t="s">
        <v>14</v>
      </c>
      <c r="D167" s="12">
        <v>1</v>
      </c>
    </row>
    <row r="168" spans="1:4" ht="18.75" x14ac:dyDescent="0.3">
      <c r="A168" s="12" t="s">
        <v>20</v>
      </c>
      <c r="B168" s="12">
        <v>244</v>
      </c>
      <c r="C168" s="12" t="s">
        <v>14</v>
      </c>
      <c r="D168" s="12">
        <v>31</v>
      </c>
    </row>
    <row r="169" spans="1:4" ht="18.75" x14ac:dyDescent="0.3">
      <c r="A169" s="12" t="s">
        <v>20</v>
      </c>
      <c r="B169" s="12">
        <v>146</v>
      </c>
      <c r="C169" s="12" t="s">
        <v>14</v>
      </c>
      <c r="D169" s="12">
        <v>1181</v>
      </c>
    </row>
    <row r="170" spans="1:4" ht="18.75" hidden="1" x14ac:dyDescent="0.3">
      <c r="A170" s="12" t="s">
        <v>14</v>
      </c>
      <c r="B170" s="12">
        <v>955</v>
      </c>
      <c r="C170" s="12" t="s">
        <v>14</v>
      </c>
      <c r="D170" s="12">
        <v>39</v>
      </c>
    </row>
    <row r="171" spans="1:4" ht="18.75" x14ac:dyDescent="0.3">
      <c r="A171" s="12" t="s">
        <v>20</v>
      </c>
      <c r="B171" s="12">
        <v>1267</v>
      </c>
      <c r="C171" s="12" t="s">
        <v>14</v>
      </c>
      <c r="D171" s="12">
        <v>46</v>
      </c>
    </row>
    <row r="172" spans="1:4" ht="18.75" hidden="1" x14ac:dyDescent="0.3">
      <c r="A172" s="12" t="s">
        <v>14</v>
      </c>
      <c r="B172" s="12">
        <v>67</v>
      </c>
      <c r="C172" s="12" t="s">
        <v>14</v>
      </c>
      <c r="D172" s="12">
        <v>105</v>
      </c>
    </row>
    <row r="173" spans="1:4" ht="18.75" hidden="1" x14ac:dyDescent="0.3">
      <c r="A173" s="12" t="s">
        <v>14</v>
      </c>
      <c r="B173" s="12">
        <v>5</v>
      </c>
      <c r="C173" s="12" t="s">
        <v>14</v>
      </c>
      <c r="D173" s="12">
        <v>535</v>
      </c>
    </row>
    <row r="174" spans="1:4" ht="18.75" hidden="1" x14ac:dyDescent="0.3">
      <c r="A174" s="12" t="s">
        <v>14</v>
      </c>
      <c r="B174" s="12">
        <v>26</v>
      </c>
      <c r="C174" s="12" t="s">
        <v>14</v>
      </c>
      <c r="D174" s="12">
        <v>16</v>
      </c>
    </row>
    <row r="175" spans="1:4" ht="18.75" x14ac:dyDescent="0.3">
      <c r="A175" s="12" t="s">
        <v>20</v>
      </c>
      <c r="B175" s="12">
        <v>1561</v>
      </c>
      <c r="C175" s="12" t="s">
        <v>14</v>
      </c>
      <c r="D175" s="12">
        <v>575</v>
      </c>
    </row>
    <row r="176" spans="1:4" ht="18.75" x14ac:dyDescent="0.3">
      <c r="A176" s="12" t="s">
        <v>20</v>
      </c>
      <c r="B176" s="12">
        <v>48</v>
      </c>
      <c r="C176" s="12" t="s">
        <v>14</v>
      </c>
      <c r="D176" s="12">
        <v>1120</v>
      </c>
    </row>
    <row r="177" spans="1:4" ht="18.75" hidden="1" x14ac:dyDescent="0.3">
      <c r="A177" s="12" t="s">
        <v>14</v>
      </c>
      <c r="B177" s="12">
        <v>1130</v>
      </c>
      <c r="C177" s="12" t="s">
        <v>14</v>
      </c>
      <c r="D177" s="12">
        <v>113</v>
      </c>
    </row>
    <row r="178" spans="1:4" ht="18.75" hidden="1" x14ac:dyDescent="0.3">
      <c r="A178" s="12" t="s">
        <v>14</v>
      </c>
      <c r="B178" s="12">
        <v>782</v>
      </c>
      <c r="C178" s="12" t="s">
        <v>14</v>
      </c>
      <c r="D178" s="12">
        <v>1538</v>
      </c>
    </row>
    <row r="179" spans="1:4" ht="18.75" x14ac:dyDescent="0.3">
      <c r="A179" s="12" t="s">
        <v>20</v>
      </c>
      <c r="B179" s="12">
        <v>2739</v>
      </c>
      <c r="C179" s="12" t="s">
        <v>14</v>
      </c>
      <c r="D179" s="12">
        <v>9</v>
      </c>
    </row>
    <row r="180" spans="1:4" ht="18.75" hidden="1" x14ac:dyDescent="0.3">
      <c r="A180" s="12" t="s">
        <v>14</v>
      </c>
      <c r="B180" s="12">
        <v>210</v>
      </c>
      <c r="C180" s="12" t="s">
        <v>14</v>
      </c>
      <c r="D180" s="12">
        <v>554</v>
      </c>
    </row>
    <row r="181" spans="1:4" ht="18.75" x14ac:dyDescent="0.3">
      <c r="A181" s="12" t="s">
        <v>20</v>
      </c>
      <c r="B181" s="12">
        <v>3537</v>
      </c>
      <c r="C181" s="12" t="s">
        <v>14</v>
      </c>
      <c r="D181" s="12">
        <v>648</v>
      </c>
    </row>
    <row r="182" spans="1:4" ht="18.75" x14ac:dyDescent="0.3">
      <c r="A182" s="12" t="s">
        <v>20</v>
      </c>
      <c r="B182" s="12">
        <v>2107</v>
      </c>
      <c r="C182" s="12" t="s">
        <v>14</v>
      </c>
      <c r="D182" s="12">
        <v>21</v>
      </c>
    </row>
    <row r="183" spans="1:4" ht="18.75" hidden="1" x14ac:dyDescent="0.3">
      <c r="A183" s="12" t="s">
        <v>14</v>
      </c>
      <c r="B183" s="12">
        <v>136</v>
      </c>
      <c r="C183" s="12" t="s">
        <v>14</v>
      </c>
      <c r="D183" s="12">
        <v>54</v>
      </c>
    </row>
    <row r="184" spans="1:4" ht="18.75" x14ac:dyDescent="0.3">
      <c r="A184" s="12" t="s">
        <v>20</v>
      </c>
      <c r="B184" s="12">
        <v>3318</v>
      </c>
      <c r="C184" s="12" t="s">
        <v>14</v>
      </c>
      <c r="D184" s="12">
        <v>120</v>
      </c>
    </row>
    <row r="185" spans="1:4" ht="18.75" hidden="1" x14ac:dyDescent="0.3">
      <c r="A185" s="12" t="s">
        <v>14</v>
      </c>
      <c r="B185" s="12">
        <v>86</v>
      </c>
      <c r="C185" s="12" t="s">
        <v>14</v>
      </c>
      <c r="D185" s="12">
        <v>579</v>
      </c>
    </row>
    <row r="186" spans="1:4" ht="18.75" x14ac:dyDescent="0.3">
      <c r="A186" s="12" t="s">
        <v>20</v>
      </c>
      <c r="B186" s="12">
        <v>340</v>
      </c>
      <c r="C186" s="12" t="s">
        <v>14</v>
      </c>
      <c r="D186" s="12">
        <v>2072</v>
      </c>
    </row>
    <row r="187" spans="1:4" ht="18.75" hidden="1" x14ac:dyDescent="0.3">
      <c r="A187" s="12" t="s">
        <v>14</v>
      </c>
      <c r="B187" s="12">
        <v>19</v>
      </c>
      <c r="C187" s="12" t="s">
        <v>14</v>
      </c>
      <c r="D187" s="12">
        <v>0</v>
      </c>
    </row>
    <row r="188" spans="1:4" ht="18.75" hidden="1" x14ac:dyDescent="0.3">
      <c r="A188" s="12" t="s">
        <v>14</v>
      </c>
      <c r="B188" s="12">
        <v>886</v>
      </c>
      <c r="C188" s="12" t="s">
        <v>14</v>
      </c>
      <c r="D188" s="12">
        <v>1796</v>
      </c>
    </row>
    <row r="189" spans="1:4" ht="18.75" x14ac:dyDescent="0.3">
      <c r="A189" s="12" t="s">
        <v>20</v>
      </c>
      <c r="B189" s="12">
        <v>1442</v>
      </c>
      <c r="C189" s="12" t="s">
        <v>14</v>
      </c>
      <c r="D189" s="12">
        <v>62</v>
      </c>
    </row>
    <row r="190" spans="1:4" ht="18.75" hidden="1" x14ac:dyDescent="0.3">
      <c r="A190" s="12" t="s">
        <v>14</v>
      </c>
      <c r="B190" s="12">
        <v>35</v>
      </c>
      <c r="C190" s="12" t="s">
        <v>14</v>
      </c>
      <c r="D190" s="12">
        <v>347</v>
      </c>
    </row>
    <row r="191" spans="1:4" ht="18.75" hidden="1" x14ac:dyDescent="0.3">
      <c r="A191" s="12" t="s">
        <v>74</v>
      </c>
      <c r="B191" s="12">
        <v>441</v>
      </c>
      <c r="C191" s="12" t="s">
        <v>14</v>
      </c>
      <c r="D191" s="12">
        <v>19</v>
      </c>
    </row>
    <row r="192" spans="1:4" ht="18.75" hidden="1" x14ac:dyDescent="0.3">
      <c r="A192" s="12" t="s">
        <v>14</v>
      </c>
      <c r="B192" s="12">
        <v>24</v>
      </c>
      <c r="C192" s="12" t="s">
        <v>14</v>
      </c>
      <c r="D192" s="12">
        <v>1258</v>
      </c>
    </row>
    <row r="193" spans="1:4" ht="18.75" hidden="1" x14ac:dyDescent="0.3">
      <c r="A193" s="12" t="s">
        <v>14</v>
      </c>
      <c r="B193" s="12">
        <v>86</v>
      </c>
      <c r="C193" s="12" t="s">
        <v>14</v>
      </c>
      <c r="D193" s="12">
        <v>362</v>
      </c>
    </row>
    <row r="194" spans="1:4" ht="18.75" hidden="1" x14ac:dyDescent="0.3">
      <c r="A194" s="12" t="s">
        <v>14</v>
      </c>
      <c r="B194" s="12">
        <v>243</v>
      </c>
      <c r="C194" s="12" t="s">
        <v>14</v>
      </c>
      <c r="D194" s="12">
        <v>133</v>
      </c>
    </row>
    <row r="195" spans="1:4" ht="18.75" hidden="1" x14ac:dyDescent="0.3">
      <c r="A195" s="12" t="s">
        <v>14</v>
      </c>
      <c r="B195" s="12">
        <v>65</v>
      </c>
      <c r="C195" s="12" t="s">
        <v>14</v>
      </c>
      <c r="D195" s="12">
        <v>846</v>
      </c>
    </row>
    <row r="196" spans="1:4" ht="18.75" x14ac:dyDescent="0.3">
      <c r="A196" s="12" t="s">
        <v>20</v>
      </c>
      <c r="B196" s="12">
        <v>126</v>
      </c>
      <c r="C196" s="12" t="s">
        <v>14</v>
      </c>
      <c r="D196" s="12">
        <v>10</v>
      </c>
    </row>
    <row r="197" spans="1:4" ht="18.75" x14ac:dyDescent="0.3">
      <c r="A197" s="12" t="s">
        <v>20</v>
      </c>
      <c r="B197" s="12">
        <v>524</v>
      </c>
      <c r="C197" s="12" t="s">
        <v>14</v>
      </c>
      <c r="D197" s="12">
        <v>191</v>
      </c>
    </row>
    <row r="198" spans="1:4" ht="18.75" hidden="1" x14ac:dyDescent="0.3">
      <c r="A198" s="12" t="s">
        <v>14</v>
      </c>
      <c r="B198" s="12">
        <v>100</v>
      </c>
      <c r="C198" s="12" t="s">
        <v>14</v>
      </c>
      <c r="D198" s="12">
        <v>1979</v>
      </c>
    </row>
    <row r="199" spans="1:4" ht="18.75" x14ac:dyDescent="0.3">
      <c r="A199" s="12" t="s">
        <v>20</v>
      </c>
      <c r="B199" s="12">
        <v>1989</v>
      </c>
      <c r="C199" s="12" t="s">
        <v>14</v>
      </c>
      <c r="D199" s="12">
        <v>63</v>
      </c>
    </row>
    <row r="200" spans="1:4" ht="18.75" hidden="1" x14ac:dyDescent="0.3">
      <c r="A200" s="12" t="s">
        <v>14</v>
      </c>
      <c r="B200" s="12">
        <v>168</v>
      </c>
      <c r="C200" s="12" t="s">
        <v>14</v>
      </c>
      <c r="D200" s="12">
        <v>6080</v>
      </c>
    </row>
    <row r="201" spans="1:4" ht="18.75" hidden="1" x14ac:dyDescent="0.3">
      <c r="A201" s="12" t="s">
        <v>14</v>
      </c>
      <c r="B201" s="12">
        <v>13</v>
      </c>
      <c r="C201" s="12" t="s">
        <v>14</v>
      </c>
      <c r="D201" s="12">
        <v>80</v>
      </c>
    </row>
    <row r="202" spans="1:4" ht="18.75" hidden="1" x14ac:dyDescent="0.3">
      <c r="A202" s="12" t="s">
        <v>14</v>
      </c>
      <c r="B202" s="12">
        <v>1</v>
      </c>
      <c r="C202" s="12" t="s">
        <v>14</v>
      </c>
      <c r="D202" s="12">
        <v>9</v>
      </c>
    </row>
    <row r="203" spans="1:4" ht="18.75" x14ac:dyDescent="0.3">
      <c r="A203" s="12" t="s">
        <v>20</v>
      </c>
      <c r="B203" s="12">
        <v>157</v>
      </c>
      <c r="C203" s="12" t="s">
        <v>14</v>
      </c>
      <c r="D203" s="12">
        <v>1784</v>
      </c>
    </row>
    <row r="204" spans="1:4" ht="18.75" hidden="1" x14ac:dyDescent="0.3">
      <c r="A204" s="12" t="s">
        <v>74</v>
      </c>
      <c r="B204" s="12">
        <v>82</v>
      </c>
      <c r="C204" s="12" t="s">
        <v>14</v>
      </c>
      <c r="D204" s="12">
        <v>243</v>
      </c>
    </row>
    <row r="205" spans="1:4" ht="18.75" x14ac:dyDescent="0.3">
      <c r="A205" s="12" t="s">
        <v>20</v>
      </c>
      <c r="B205" s="12">
        <v>4498</v>
      </c>
      <c r="C205" s="12" t="s">
        <v>14</v>
      </c>
      <c r="D205" s="12">
        <v>1296</v>
      </c>
    </row>
    <row r="206" spans="1:4" ht="18.75" hidden="1" x14ac:dyDescent="0.3">
      <c r="A206" s="12" t="s">
        <v>14</v>
      </c>
      <c r="B206" s="12">
        <v>40</v>
      </c>
      <c r="C206" s="12" t="s">
        <v>14</v>
      </c>
      <c r="D206" s="12">
        <v>77</v>
      </c>
    </row>
    <row r="207" spans="1:4" ht="18.75" x14ac:dyDescent="0.3">
      <c r="A207" s="12" t="s">
        <v>20</v>
      </c>
      <c r="B207" s="12">
        <v>80</v>
      </c>
      <c r="C207" s="12" t="s">
        <v>14</v>
      </c>
      <c r="D207" s="12">
        <v>395</v>
      </c>
    </row>
    <row r="208" spans="1:4" ht="18.75" hidden="1" x14ac:dyDescent="0.3">
      <c r="A208" s="12" t="s">
        <v>74</v>
      </c>
      <c r="B208" s="12">
        <v>57</v>
      </c>
      <c r="C208" s="12" t="s">
        <v>14</v>
      </c>
      <c r="D208" s="12">
        <v>49</v>
      </c>
    </row>
    <row r="209" spans="1:4" ht="18.75" x14ac:dyDescent="0.3">
      <c r="A209" s="12" t="s">
        <v>20</v>
      </c>
      <c r="B209" s="12">
        <v>43</v>
      </c>
      <c r="C209" s="12" t="s">
        <v>14</v>
      </c>
      <c r="D209" s="12">
        <v>180</v>
      </c>
    </row>
    <row r="210" spans="1:4" ht="18.75" x14ac:dyDescent="0.3">
      <c r="A210" s="12" t="s">
        <v>20</v>
      </c>
      <c r="B210" s="12">
        <v>2053</v>
      </c>
      <c r="C210" s="12" t="s">
        <v>14</v>
      </c>
      <c r="D210" s="12">
        <v>2690</v>
      </c>
    </row>
    <row r="211" spans="1:4" ht="18.75" hidden="1" x14ac:dyDescent="0.3">
      <c r="A211" s="12" t="s">
        <v>47</v>
      </c>
      <c r="B211" s="12">
        <v>808</v>
      </c>
      <c r="C211" s="12" t="s">
        <v>14</v>
      </c>
      <c r="D211" s="12">
        <v>2779</v>
      </c>
    </row>
    <row r="212" spans="1:4" ht="18.75" hidden="1" x14ac:dyDescent="0.3">
      <c r="A212" s="12" t="s">
        <v>14</v>
      </c>
      <c r="B212" s="12">
        <v>226</v>
      </c>
      <c r="C212" s="12" t="s">
        <v>14</v>
      </c>
      <c r="D212" s="12">
        <v>92</v>
      </c>
    </row>
    <row r="213" spans="1:4" ht="18.75" hidden="1" x14ac:dyDescent="0.3">
      <c r="A213" s="12" t="s">
        <v>14</v>
      </c>
      <c r="B213" s="12">
        <v>1625</v>
      </c>
      <c r="C213" s="12" t="s">
        <v>14</v>
      </c>
      <c r="D213" s="12">
        <v>1028</v>
      </c>
    </row>
    <row r="214" spans="1:4" ht="18.75" x14ac:dyDescent="0.3">
      <c r="A214" s="12" t="s">
        <v>20</v>
      </c>
      <c r="B214" s="12">
        <v>168</v>
      </c>
      <c r="C214" s="12" t="s">
        <v>14</v>
      </c>
      <c r="D214" s="12">
        <v>26</v>
      </c>
    </row>
    <row r="215" spans="1:4" ht="18.75" x14ac:dyDescent="0.3">
      <c r="A215" s="12" t="s">
        <v>20</v>
      </c>
      <c r="B215" s="12">
        <v>4289</v>
      </c>
      <c r="C215" s="12" t="s">
        <v>14</v>
      </c>
      <c r="D215" s="12">
        <v>1790</v>
      </c>
    </row>
    <row r="216" spans="1:4" ht="18.75" x14ac:dyDescent="0.3">
      <c r="A216" s="12" t="s">
        <v>20</v>
      </c>
      <c r="B216" s="12">
        <v>165</v>
      </c>
      <c r="C216" s="12" t="s">
        <v>14</v>
      </c>
      <c r="D216" s="12">
        <v>37</v>
      </c>
    </row>
    <row r="217" spans="1:4" ht="18.75" hidden="1" x14ac:dyDescent="0.3">
      <c r="A217" s="12" t="s">
        <v>14</v>
      </c>
      <c r="B217" s="12">
        <v>143</v>
      </c>
      <c r="C217" s="12" t="s">
        <v>14</v>
      </c>
      <c r="D217" s="12">
        <v>35</v>
      </c>
    </row>
    <row r="218" spans="1:4" ht="18.75" x14ac:dyDescent="0.3">
      <c r="A218" s="12" t="s">
        <v>20</v>
      </c>
      <c r="B218" s="12">
        <v>1815</v>
      </c>
      <c r="C218" s="12" t="s">
        <v>14</v>
      </c>
      <c r="D218" s="12">
        <v>558</v>
      </c>
    </row>
    <row r="219" spans="1:4" ht="18.75" hidden="1" x14ac:dyDescent="0.3">
      <c r="A219" s="12" t="s">
        <v>14</v>
      </c>
      <c r="B219" s="12">
        <v>934</v>
      </c>
      <c r="C219" s="12" t="s">
        <v>14</v>
      </c>
      <c r="D219" s="12">
        <v>64</v>
      </c>
    </row>
    <row r="220" spans="1:4" ht="18.75" x14ac:dyDescent="0.3">
      <c r="A220" s="12" t="s">
        <v>20</v>
      </c>
      <c r="B220" s="12">
        <v>397</v>
      </c>
      <c r="C220" s="12" t="s">
        <v>14</v>
      </c>
      <c r="D220" s="12">
        <v>245</v>
      </c>
    </row>
    <row r="221" spans="1:4" ht="18.75" x14ac:dyDescent="0.3">
      <c r="A221" s="12" t="s">
        <v>20</v>
      </c>
      <c r="B221" s="12">
        <v>1539</v>
      </c>
      <c r="C221" s="12" t="s">
        <v>14</v>
      </c>
      <c r="D221" s="12">
        <v>71</v>
      </c>
    </row>
    <row r="222" spans="1:4" ht="18.75" hidden="1" x14ac:dyDescent="0.3">
      <c r="A222" s="12" t="s">
        <v>14</v>
      </c>
      <c r="B222" s="12">
        <v>17</v>
      </c>
      <c r="C222" s="12" t="s">
        <v>14</v>
      </c>
      <c r="D222" s="12">
        <v>42</v>
      </c>
    </row>
    <row r="223" spans="1:4" ht="18.75" hidden="1" x14ac:dyDescent="0.3">
      <c r="A223" s="12" t="s">
        <v>14</v>
      </c>
      <c r="B223" s="12">
        <v>2179</v>
      </c>
      <c r="C223" s="12" t="s">
        <v>14</v>
      </c>
      <c r="D223" s="12">
        <v>156</v>
      </c>
    </row>
    <row r="224" spans="1:4" ht="18.75" x14ac:dyDescent="0.3">
      <c r="A224" s="12" t="s">
        <v>20</v>
      </c>
      <c r="B224" s="12">
        <v>138</v>
      </c>
      <c r="C224" s="12" t="s">
        <v>14</v>
      </c>
      <c r="D224" s="12">
        <v>1368</v>
      </c>
    </row>
    <row r="225" spans="1:4" ht="18.75" hidden="1" x14ac:dyDescent="0.3">
      <c r="A225" s="12" t="s">
        <v>14</v>
      </c>
      <c r="B225" s="12">
        <v>931</v>
      </c>
      <c r="C225" s="12" t="s">
        <v>14</v>
      </c>
      <c r="D225" s="12">
        <v>102</v>
      </c>
    </row>
    <row r="226" spans="1:4" ht="18.75" x14ac:dyDescent="0.3">
      <c r="A226" s="12" t="s">
        <v>20</v>
      </c>
      <c r="B226" s="12">
        <v>3594</v>
      </c>
      <c r="C226" s="12" t="s">
        <v>14</v>
      </c>
      <c r="D226" s="12">
        <v>86</v>
      </c>
    </row>
    <row r="227" spans="1:4" ht="18.75" x14ac:dyDescent="0.3">
      <c r="A227" s="12" t="s">
        <v>20</v>
      </c>
      <c r="B227" s="12">
        <v>5880</v>
      </c>
      <c r="C227" s="12" t="s">
        <v>14</v>
      </c>
      <c r="D227" s="12">
        <v>253</v>
      </c>
    </row>
    <row r="228" spans="1:4" ht="18.75" x14ac:dyDescent="0.3">
      <c r="A228" s="12" t="s">
        <v>20</v>
      </c>
      <c r="B228" s="12">
        <v>112</v>
      </c>
      <c r="C228" s="12" t="s">
        <v>14</v>
      </c>
      <c r="D228" s="12">
        <v>157</v>
      </c>
    </row>
    <row r="229" spans="1:4" ht="18.75" x14ac:dyDescent="0.3">
      <c r="A229" s="12" t="s">
        <v>20</v>
      </c>
      <c r="B229" s="12">
        <v>943</v>
      </c>
      <c r="C229" s="12" t="s">
        <v>14</v>
      </c>
      <c r="D229" s="12">
        <v>183</v>
      </c>
    </row>
    <row r="230" spans="1:4" ht="18.75" x14ac:dyDescent="0.3">
      <c r="A230" s="12" t="s">
        <v>20</v>
      </c>
      <c r="B230" s="12">
        <v>2468</v>
      </c>
      <c r="C230" s="12" t="s">
        <v>14</v>
      </c>
      <c r="D230" s="12">
        <v>82</v>
      </c>
    </row>
    <row r="231" spans="1:4" ht="18.75" x14ac:dyDescent="0.3">
      <c r="A231" s="12" t="s">
        <v>20</v>
      </c>
      <c r="B231" s="12">
        <v>2551</v>
      </c>
      <c r="C231" s="12" t="s">
        <v>14</v>
      </c>
      <c r="D231" s="12">
        <v>1</v>
      </c>
    </row>
    <row r="232" spans="1:4" ht="18.75" x14ac:dyDescent="0.3">
      <c r="A232" s="12" t="s">
        <v>20</v>
      </c>
      <c r="B232" s="12">
        <v>101</v>
      </c>
      <c r="C232" s="12" t="s">
        <v>14</v>
      </c>
      <c r="D232" s="12">
        <v>1198</v>
      </c>
    </row>
    <row r="233" spans="1:4" ht="18.75" hidden="1" x14ac:dyDescent="0.3">
      <c r="A233" s="12" t="s">
        <v>74</v>
      </c>
      <c r="B233" s="12">
        <v>67</v>
      </c>
      <c r="C233" s="12" t="s">
        <v>14</v>
      </c>
      <c r="D233" s="12">
        <v>648</v>
      </c>
    </row>
    <row r="234" spans="1:4" ht="18.75" x14ac:dyDescent="0.3">
      <c r="A234" s="12" t="s">
        <v>20</v>
      </c>
      <c r="B234" s="12">
        <v>92</v>
      </c>
      <c r="C234" s="12" t="s">
        <v>14</v>
      </c>
      <c r="D234" s="12">
        <v>64</v>
      </c>
    </row>
    <row r="235" spans="1:4" ht="18.75" x14ac:dyDescent="0.3">
      <c r="A235" s="12" t="s">
        <v>20</v>
      </c>
      <c r="B235" s="12">
        <v>62</v>
      </c>
      <c r="C235" s="12" t="s">
        <v>14</v>
      </c>
      <c r="D235" s="12">
        <v>62</v>
      </c>
    </row>
    <row r="236" spans="1:4" ht="18.75" x14ac:dyDescent="0.3">
      <c r="A236" s="12" t="s">
        <v>20</v>
      </c>
      <c r="B236" s="12">
        <v>149</v>
      </c>
      <c r="C236" s="12" t="s">
        <v>14</v>
      </c>
      <c r="D236" s="12">
        <v>750</v>
      </c>
    </row>
    <row r="237" spans="1:4" ht="18.75" hidden="1" x14ac:dyDescent="0.3">
      <c r="A237" s="12" t="s">
        <v>14</v>
      </c>
      <c r="B237" s="12">
        <v>92</v>
      </c>
      <c r="C237" s="12" t="s">
        <v>14</v>
      </c>
      <c r="D237" s="12">
        <v>105</v>
      </c>
    </row>
    <row r="238" spans="1:4" ht="18.75" hidden="1" x14ac:dyDescent="0.3">
      <c r="A238" s="12" t="s">
        <v>14</v>
      </c>
      <c r="B238" s="12">
        <v>57</v>
      </c>
      <c r="C238" s="12" t="s">
        <v>14</v>
      </c>
      <c r="D238" s="12">
        <v>2604</v>
      </c>
    </row>
    <row r="239" spans="1:4" ht="18.75" x14ac:dyDescent="0.3">
      <c r="A239" s="12" t="s">
        <v>20</v>
      </c>
      <c r="B239" s="12">
        <v>329</v>
      </c>
      <c r="C239" s="12" t="s">
        <v>14</v>
      </c>
      <c r="D239" s="12">
        <v>65</v>
      </c>
    </row>
    <row r="240" spans="1:4" ht="18.75" x14ac:dyDescent="0.3">
      <c r="A240" s="12" t="s">
        <v>20</v>
      </c>
      <c r="B240" s="12">
        <v>97</v>
      </c>
      <c r="C240" s="12" t="s">
        <v>14</v>
      </c>
      <c r="D240" s="12">
        <v>94</v>
      </c>
    </row>
    <row r="241" spans="1:4" ht="18.75" hidden="1" x14ac:dyDescent="0.3">
      <c r="A241" s="12" t="s">
        <v>14</v>
      </c>
      <c r="B241" s="12">
        <v>41</v>
      </c>
      <c r="C241" s="12" t="s">
        <v>14</v>
      </c>
      <c r="D241" s="12">
        <v>257</v>
      </c>
    </row>
    <row r="242" spans="1:4" ht="18.75" x14ac:dyDescent="0.3">
      <c r="A242" s="12" t="s">
        <v>20</v>
      </c>
      <c r="B242" s="12">
        <v>1784</v>
      </c>
      <c r="C242" s="12" t="s">
        <v>14</v>
      </c>
      <c r="D242" s="12">
        <v>2928</v>
      </c>
    </row>
    <row r="243" spans="1:4" ht="18.75" x14ac:dyDescent="0.3">
      <c r="A243" s="12" t="s">
        <v>20</v>
      </c>
      <c r="B243" s="12">
        <v>1684</v>
      </c>
      <c r="C243" s="12" t="s">
        <v>14</v>
      </c>
      <c r="D243" s="12">
        <v>4697</v>
      </c>
    </row>
    <row r="244" spans="1:4" ht="18.75" x14ac:dyDescent="0.3">
      <c r="A244" s="12" t="s">
        <v>20</v>
      </c>
      <c r="B244" s="12">
        <v>250</v>
      </c>
      <c r="C244" s="12" t="s">
        <v>14</v>
      </c>
      <c r="D244" s="12">
        <v>2915</v>
      </c>
    </row>
    <row r="245" spans="1:4" ht="18.75" x14ac:dyDescent="0.3">
      <c r="A245" s="12" t="s">
        <v>20</v>
      </c>
      <c r="B245" s="12">
        <v>238</v>
      </c>
      <c r="C245" s="12" t="s">
        <v>14</v>
      </c>
      <c r="D245" s="12">
        <v>18</v>
      </c>
    </row>
    <row r="246" spans="1:4" ht="18.75" x14ac:dyDescent="0.3">
      <c r="A246" s="12" t="s">
        <v>20</v>
      </c>
      <c r="B246" s="12">
        <v>53</v>
      </c>
      <c r="C246" s="12" t="s">
        <v>14</v>
      </c>
      <c r="D246" s="12">
        <v>602</v>
      </c>
    </row>
    <row r="247" spans="1:4" ht="18.75" x14ac:dyDescent="0.3">
      <c r="A247" s="12" t="s">
        <v>20</v>
      </c>
      <c r="B247" s="12">
        <v>214</v>
      </c>
      <c r="C247" s="12" t="s">
        <v>14</v>
      </c>
      <c r="D247" s="12">
        <v>1</v>
      </c>
    </row>
    <row r="248" spans="1:4" ht="18.75" x14ac:dyDescent="0.3">
      <c r="A248" s="12" t="s">
        <v>20</v>
      </c>
      <c r="B248" s="12">
        <v>222</v>
      </c>
      <c r="C248" s="12" t="s">
        <v>14</v>
      </c>
      <c r="D248" s="12">
        <v>3868</v>
      </c>
    </row>
    <row r="249" spans="1:4" ht="18.75" x14ac:dyDescent="0.3">
      <c r="A249" s="12" t="s">
        <v>20</v>
      </c>
      <c r="B249" s="12">
        <v>1884</v>
      </c>
      <c r="C249" s="12" t="s">
        <v>14</v>
      </c>
      <c r="D249" s="12">
        <v>504</v>
      </c>
    </row>
    <row r="250" spans="1:4" ht="18.75" x14ac:dyDescent="0.3">
      <c r="A250" s="12" t="s">
        <v>20</v>
      </c>
      <c r="B250" s="12">
        <v>218</v>
      </c>
      <c r="C250" s="12" t="s">
        <v>14</v>
      </c>
      <c r="D250" s="12">
        <v>14</v>
      </c>
    </row>
    <row r="251" spans="1:4" ht="18.75" x14ac:dyDescent="0.3">
      <c r="A251" s="12" t="s">
        <v>20</v>
      </c>
      <c r="B251" s="12">
        <v>6465</v>
      </c>
      <c r="C251" s="12" t="s">
        <v>14</v>
      </c>
      <c r="D251" s="12">
        <v>750</v>
      </c>
    </row>
    <row r="252" spans="1:4" ht="18.75" hidden="1" x14ac:dyDescent="0.3">
      <c r="A252" s="12" t="s">
        <v>14</v>
      </c>
      <c r="B252" s="12">
        <v>1</v>
      </c>
      <c r="C252" s="12" t="s">
        <v>14</v>
      </c>
      <c r="D252" s="12">
        <v>77</v>
      </c>
    </row>
    <row r="253" spans="1:4" ht="18.75" hidden="1" x14ac:dyDescent="0.3">
      <c r="A253" s="12" t="s">
        <v>14</v>
      </c>
      <c r="B253" s="12">
        <v>101</v>
      </c>
      <c r="C253" s="12" t="s">
        <v>14</v>
      </c>
      <c r="D253" s="12">
        <v>752</v>
      </c>
    </row>
    <row r="254" spans="1:4" ht="18.75" x14ac:dyDescent="0.3">
      <c r="A254" s="12" t="s">
        <v>20</v>
      </c>
      <c r="B254" s="12">
        <v>59</v>
      </c>
      <c r="C254" s="12" t="s">
        <v>14</v>
      </c>
      <c r="D254" s="12">
        <v>131</v>
      </c>
    </row>
    <row r="255" spans="1:4" ht="18.75" hidden="1" x14ac:dyDescent="0.3">
      <c r="A255" s="12" t="s">
        <v>14</v>
      </c>
      <c r="B255" s="12">
        <v>1335</v>
      </c>
      <c r="C255" s="12" t="s">
        <v>14</v>
      </c>
      <c r="D255" s="12">
        <v>87</v>
      </c>
    </row>
    <row r="256" spans="1:4" ht="18.75" x14ac:dyDescent="0.3">
      <c r="A256" s="12" t="s">
        <v>20</v>
      </c>
      <c r="B256" s="12">
        <v>88</v>
      </c>
      <c r="C256" s="12" t="s">
        <v>14</v>
      </c>
      <c r="D256" s="12">
        <v>1063</v>
      </c>
    </row>
    <row r="257" spans="1:4" ht="18.75" x14ac:dyDescent="0.3">
      <c r="A257" s="12" t="s">
        <v>20</v>
      </c>
      <c r="B257" s="12">
        <v>1697</v>
      </c>
      <c r="C257" s="12" t="s">
        <v>14</v>
      </c>
      <c r="D257" s="12">
        <v>76</v>
      </c>
    </row>
    <row r="258" spans="1:4" ht="18.75" hidden="1" x14ac:dyDescent="0.3">
      <c r="A258" s="12" t="s">
        <v>14</v>
      </c>
      <c r="B258" s="12">
        <v>15</v>
      </c>
      <c r="C258" s="12" t="s">
        <v>14</v>
      </c>
      <c r="D258" s="12">
        <v>4428</v>
      </c>
    </row>
    <row r="259" spans="1:4" ht="18.75" x14ac:dyDescent="0.3">
      <c r="A259" s="12" t="s">
        <v>20</v>
      </c>
      <c r="B259" s="12">
        <v>92</v>
      </c>
      <c r="C259" s="12" t="s">
        <v>14</v>
      </c>
      <c r="D259" s="12">
        <v>58</v>
      </c>
    </row>
    <row r="260" spans="1:4" ht="18.75" x14ac:dyDescent="0.3">
      <c r="A260" s="12" t="s">
        <v>20</v>
      </c>
      <c r="B260" s="12">
        <v>186</v>
      </c>
      <c r="C260" s="12" t="s">
        <v>14</v>
      </c>
      <c r="D260" s="12">
        <v>111</v>
      </c>
    </row>
    <row r="261" spans="1:4" ht="18.75" x14ac:dyDescent="0.3">
      <c r="A261" s="12" t="s">
        <v>20</v>
      </c>
      <c r="B261" s="12">
        <v>138</v>
      </c>
      <c r="C261" s="12" t="s">
        <v>14</v>
      </c>
      <c r="D261" s="12">
        <v>2955</v>
      </c>
    </row>
    <row r="262" spans="1:4" ht="18.75" x14ac:dyDescent="0.3">
      <c r="A262" s="12" t="s">
        <v>20</v>
      </c>
      <c r="B262" s="12">
        <v>261</v>
      </c>
      <c r="C262" s="12" t="s">
        <v>14</v>
      </c>
      <c r="D262" s="12">
        <v>1657</v>
      </c>
    </row>
    <row r="263" spans="1:4" ht="18.75" hidden="1" x14ac:dyDescent="0.3">
      <c r="A263" s="12" t="s">
        <v>14</v>
      </c>
      <c r="B263" s="12">
        <v>454</v>
      </c>
      <c r="C263" s="12" t="s">
        <v>14</v>
      </c>
      <c r="D263" s="12">
        <v>926</v>
      </c>
    </row>
    <row r="264" spans="1:4" ht="18.75" x14ac:dyDescent="0.3">
      <c r="A264" s="12" t="s">
        <v>20</v>
      </c>
      <c r="B264" s="12">
        <v>107</v>
      </c>
      <c r="C264" s="12" t="s">
        <v>14</v>
      </c>
      <c r="D264" s="12">
        <v>77</v>
      </c>
    </row>
    <row r="265" spans="1:4" ht="18.75" x14ac:dyDescent="0.3">
      <c r="A265" s="12" t="s">
        <v>20</v>
      </c>
      <c r="B265" s="12">
        <v>199</v>
      </c>
      <c r="C265" s="12" t="s">
        <v>14</v>
      </c>
      <c r="D265" s="12">
        <v>1748</v>
      </c>
    </row>
    <row r="266" spans="1:4" ht="18.75" x14ac:dyDescent="0.3">
      <c r="A266" s="12" t="s">
        <v>20</v>
      </c>
      <c r="B266" s="12">
        <v>5512</v>
      </c>
      <c r="C266" s="12" t="s">
        <v>14</v>
      </c>
      <c r="D266" s="12">
        <v>79</v>
      </c>
    </row>
    <row r="267" spans="1:4" ht="18.75" x14ac:dyDescent="0.3">
      <c r="A267" s="12" t="s">
        <v>20</v>
      </c>
      <c r="B267" s="12">
        <v>86</v>
      </c>
      <c r="C267" s="12" t="s">
        <v>14</v>
      </c>
      <c r="D267" s="12">
        <v>889</v>
      </c>
    </row>
    <row r="268" spans="1:4" ht="18.75" hidden="1" x14ac:dyDescent="0.3">
      <c r="A268" s="12" t="s">
        <v>14</v>
      </c>
      <c r="B268" s="12">
        <v>3182</v>
      </c>
      <c r="C268" s="12" t="s">
        <v>14</v>
      </c>
      <c r="D268" s="12">
        <v>56</v>
      </c>
    </row>
    <row r="269" spans="1:4" ht="18.75" x14ac:dyDescent="0.3">
      <c r="A269" s="12" t="s">
        <v>20</v>
      </c>
      <c r="B269" s="12">
        <v>2768</v>
      </c>
      <c r="C269" s="12" t="s">
        <v>14</v>
      </c>
      <c r="D269" s="12">
        <v>1</v>
      </c>
    </row>
    <row r="270" spans="1:4" ht="18.75" x14ac:dyDescent="0.3">
      <c r="A270" s="12" t="s">
        <v>20</v>
      </c>
      <c r="B270" s="12">
        <v>48</v>
      </c>
      <c r="C270" s="12" t="s">
        <v>14</v>
      </c>
      <c r="D270" s="12">
        <v>83</v>
      </c>
    </row>
    <row r="271" spans="1:4" ht="18.75" x14ac:dyDescent="0.3">
      <c r="A271" s="12" t="s">
        <v>20</v>
      </c>
      <c r="B271" s="12">
        <v>87</v>
      </c>
      <c r="C271" s="12" t="s">
        <v>14</v>
      </c>
      <c r="D271" s="12">
        <v>2025</v>
      </c>
    </row>
    <row r="272" spans="1:4" ht="18.75" hidden="1" x14ac:dyDescent="0.3">
      <c r="A272" s="12" t="s">
        <v>74</v>
      </c>
      <c r="B272" s="12">
        <v>1890</v>
      </c>
      <c r="C272" s="12" t="s">
        <v>14</v>
      </c>
      <c r="D272" s="12">
        <v>14</v>
      </c>
    </row>
    <row r="273" spans="1:4" ht="18.75" hidden="1" x14ac:dyDescent="0.3">
      <c r="A273" s="12" t="s">
        <v>47</v>
      </c>
      <c r="B273" s="12">
        <v>61</v>
      </c>
      <c r="C273" s="12" t="s">
        <v>14</v>
      </c>
      <c r="D273" s="12">
        <v>656</v>
      </c>
    </row>
    <row r="274" spans="1:4" ht="18.75" x14ac:dyDescent="0.3">
      <c r="A274" s="12" t="s">
        <v>20</v>
      </c>
      <c r="B274" s="12">
        <v>1894</v>
      </c>
      <c r="C274" s="12" t="s">
        <v>14</v>
      </c>
      <c r="D274" s="12">
        <v>1596</v>
      </c>
    </row>
    <row r="275" spans="1:4" ht="18.75" x14ac:dyDescent="0.3">
      <c r="A275" s="12" t="s">
        <v>20</v>
      </c>
      <c r="B275" s="12">
        <v>282</v>
      </c>
      <c r="C275" s="12" t="s">
        <v>14</v>
      </c>
      <c r="D275" s="12">
        <v>10</v>
      </c>
    </row>
    <row r="276" spans="1:4" ht="18.75" hidden="1" x14ac:dyDescent="0.3">
      <c r="A276" s="12" t="s">
        <v>14</v>
      </c>
      <c r="B276" s="12">
        <v>15</v>
      </c>
      <c r="C276" s="12" t="s">
        <v>14</v>
      </c>
      <c r="D276" s="12">
        <v>1121</v>
      </c>
    </row>
    <row r="277" spans="1:4" ht="18.75" x14ac:dyDescent="0.3">
      <c r="A277" s="12" t="s">
        <v>20</v>
      </c>
      <c r="B277" s="12">
        <v>116</v>
      </c>
      <c r="C277" s="12" t="s">
        <v>14</v>
      </c>
      <c r="D277" s="12">
        <v>15</v>
      </c>
    </row>
    <row r="278" spans="1:4" ht="18.75" hidden="1" x14ac:dyDescent="0.3">
      <c r="A278" s="12" t="s">
        <v>14</v>
      </c>
      <c r="B278" s="12">
        <v>133</v>
      </c>
      <c r="C278" s="12" t="s">
        <v>14</v>
      </c>
      <c r="D278" s="12">
        <v>191</v>
      </c>
    </row>
    <row r="279" spans="1:4" ht="18.75" x14ac:dyDescent="0.3">
      <c r="A279" s="12" t="s">
        <v>20</v>
      </c>
      <c r="B279" s="12">
        <v>83</v>
      </c>
      <c r="C279" s="12" t="s">
        <v>14</v>
      </c>
      <c r="D279" s="12">
        <v>16</v>
      </c>
    </row>
    <row r="280" spans="1:4" ht="18.75" x14ac:dyDescent="0.3">
      <c r="A280" s="12" t="s">
        <v>20</v>
      </c>
      <c r="B280" s="12">
        <v>91</v>
      </c>
      <c r="C280" s="12" t="s">
        <v>14</v>
      </c>
      <c r="D280" s="12">
        <v>17</v>
      </c>
    </row>
    <row r="281" spans="1:4" ht="18.75" x14ac:dyDescent="0.3">
      <c r="A281" s="12" t="s">
        <v>20</v>
      </c>
      <c r="B281" s="12">
        <v>546</v>
      </c>
      <c r="C281" s="12" t="s">
        <v>14</v>
      </c>
      <c r="D281" s="12">
        <v>34</v>
      </c>
    </row>
    <row r="282" spans="1:4" ht="18.75" x14ac:dyDescent="0.3">
      <c r="A282" s="12" t="s">
        <v>20</v>
      </c>
      <c r="B282" s="12">
        <v>393</v>
      </c>
      <c r="C282" s="12" t="s">
        <v>14</v>
      </c>
      <c r="D282" s="12">
        <v>1</v>
      </c>
    </row>
    <row r="283" spans="1:4" ht="18.75" hidden="1" x14ac:dyDescent="0.3">
      <c r="A283" s="12" t="s">
        <v>14</v>
      </c>
      <c r="B283" s="12">
        <v>2062</v>
      </c>
      <c r="C283" s="12" t="s">
        <v>14</v>
      </c>
      <c r="D283" s="12">
        <v>1274</v>
      </c>
    </row>
    <row r="284" spans="1:4" ht="18.75" x14ac:dyDescent="0.3">
      <c r="A284" s="12" t="s">
        <v>20</v>
      </c>
      <c r="B284" s="12">
        <v>133</v>
      </c>
      <c r="C284" s="12" t="s">
        <v>14</v>
      </c>
      <c r="D284" s="12">
        <v>210</v>
      </c>
    </row>
    <row r="285" spans="1:4" ht="18.75" hidden="1" x14ac:dyDescent="0.3">
      <c r="A285" s="12" t="s">
        <v>14</v>
      </c>
      <c r="B285" s="12">
        <v>29</v>
      </c>
      <c r="C285" s="12" t="s">
        <v>14</v>
      </c>
      <c r="D285" s="12">
        <v>248</v>
      </c>
    </row>
    <row r="286" spans="1:4" ht="18.75" hidden="1" x14ac:dyDescent="0.3">
      <c r="A286" s="12" t="s">
        <v>14</v>
      </c>
      <c r="B286" s="12">
        <v>132</v>
      </c>
      <c r="C286" s="12" t="s">
        <v>14</v>
      </c>
      <c r="D286" s="12">
        <v>513</v>
      </c>
    </row>
    <row r="287" spans="1:4" ht="18.75" x14ac:dyDescent="0.3">
      <c r="A287" s="12" t="s">
        <v>20</v>
      </c>
      <c r="B287" s="12">
        <v>254</v>
      </c>
      <c r="C287" s="12" t="s">
        <v>14</v>
      </c>
      <c r="D287" s="12">
        <v>3410</v>
      </c>
    </row>
    <row r="288" spans="1:4" ht="18.75" hidden="1" x14ac:dyDescent="0.3">
      <c r="A288" s="12" t="s">
        <v>74</v>
      </c>
      <c r="B288" s="12">
        <v>184</v>
      </c>
      <c r="C288" s="12" t="s">
        <v>14</v>
      </c>
      <c r="D288" s="12">
        <v>10</v>
      </c>
    </row>
    <row r="289" spans="1:4" ht="18.75" x14ac:dyDescent="0.3">
      <c r="A289" s="12" t="s">
        <v>20</v>
      </c>
      <c r="B289" s="12">
        <v>176</v>
      </c>
      <c r="C289" s="12" t="s">
        <v>14</v>
      </c>
      <c r="D289" s="12">
        <v>2201</v>
      </c>
    </row>
    <row r="290" spans="1:4" ht="18.75" hidden="1" x14ac:dyDescent="0.3">
      <c r="A290" s="12" t="s">
        <v>14</v>
      </c>
      <c r="B290" s="12">
        <v>137</v>
      </c>
      <c r="C290" s="12" t="s">
        <v>14</v>
      </c>
      <c r="D290" s="12">
        <v>676</v>
      </c>
    </row>
    <row r="291" spans="1:4" ht="18.75" x14ac:dyDescent="0.3">
      <c r="A291" s="12" t="s">
        <v>20</v>
      </c>
      <c r="B291" s="12">
        <v>337</v>
      </c>
      <c r="C291" s="12" t="s">
        <v>14</v>
      </c>
      <c r="D291" s="12">
        <v>831</v>
      </c>
    </row>
    <row r="292" spans="1:4" ht="18.75" hidden="1" x14ac:dyDescent="0.3">
      <c r="A292" s="12" t="s">
        <v>14</v>
      </c>
      <c r="B292" s="12">
        <v>908</v>
      </c>
      <c r="C292" s="12" t="s">
        <v>14</v>
      </c>
      <c r="D292" s="12">
        <v>859</v>
      </c>
    </row>
    <row r="293" spans="1:4" ht="18.75" x14ac:dyDescent="0.3">
      <c r="A293" s="12" t="s">
        <v>20</v>
      </c>
      <c r="B293" s="12">
        <v>107</v>
      </c>
      <c r="C293" s="12" t="s">
        <v>14</v>
      </c>
      <c r="D293" s="12">
        <v>45</v>
      </c>
    </row>
    <row r="294" spans="1:4" ht="18.75" hidden="1" x14ac:dyDescent="0.3">
      <c r="A294" s="12" t="s">
        <v>14</v>
      </c>
      <c r="B294" s="12">
        <v>10</v>
      </c>
      <c r="C294" s="12" t="s">
        <v>14</v>
      </c>
      <c r="D294" s="12">
        <v>6</v>
      </c>
    </row>
    <row r="295" spans="1:4" ht="18.75" hidden="1" x14ac:dyDescent="0.3">
      <c r="A295" s="12" t="s">
        <v>74</v>
      </c>
      <c r="B295" s="12">
        <v>32</v>
      </c>
      <c r="C295" s="12" t="s">
        <v>14</v>
      </c>
      <c r="D295" s="12">
        <v>7</v>
      </c>
    </row>
    <row r="296" spans="1:4" ht="18.75" x14ac:dyDescent="0.3">
      <c r="A296" s="12" t="s">
        <v>20</v>
      </c>
      <c r="B296" s="12">
        <v>183</v>
      </c>
      <c r="C296" s="12" t="s">
        <v>14</v>
      </c>
      <c r="D296" s="12">
        <v>31</v>
      </c>
    </row>
    <row r="297" spans="1:4" ht="18.75" hidden="1" x14ac:dyDescent="0.3">
      <c r="A297" s="12" t="s">
        <v>14</v>
      </c>
      <c r="B297" s="12">
        <v>1910</v>
      </c>
      <c r="C297" s="12" t="s">
        <v>14</v>
      </c>
      <c r="D297" s="12">
        <v>78</v>
      </c>
    </row>
    <row r="298" spans="1:4" ht="18.75" hidden="1" x14ac:dyDescent="0.3">
      <c r="A298" s="12" t="s">
        <v>14</v>
      </c>
      <c r="B298" s="12">
        <v>38</v>
      </c>
      <c r="C298" s="12" t="s">
        <v>14</v>
      </c>
      <c r="D298" s="12">
        <v>1225</v>
      </c>
    </row>
    <row r="299" spans="1:4" ht="18.75" hidden="1" x14ac:dyDescent="0.3">
      <c r="A299" s="12" t="s">
        <v>14</v>
      </c>
      <c r="B299" s="12">
        <v>104</v>
      </c>
      <c r="C299" s="12" t="s">
        <v>14</v>
      </c>
      <c r="D299" s="12">
        <v>1</v>
      </c>
    </row>
    <row r="300" spans="1:4" ht="18.75" x14ac:dyDescent="0.3">
      <c r="A300" s="12" t="s">
        <v>20</v>
      </c>
      <c r="B300" s="12">
        <v>72</v>
      </c>
      <c r="C300" s="12" t="s">
        <v>14</v>
      </c>
      <c r="D300" s="12">
        <v>67</v>
      </c>
    </row>
    <row r="301" spans="1:4" ht="18.75" hidden="1" x14ac:dyDescent="0.3">
      <c r="A301" s="12" t="s">
        <v>14</v>
      </c>
      <c r="B301" s="12">
        <v>49</v>
      </c>
      <c r="C301" s="12" t="s">
        <v>14</v>
      </c>
      <c r="D301" s="12">
        <v>19</v>
      </c>
    </row>
    <row r="302" spans="1:4" ht="18.75" hidden="1" x14ac:dyDescent="0.3">
      <c r="A302" s="12" t="s">
        <v>14</v>
      </c>
      <c r="B302" s="12">
        <v>1</v>
      </c>
      <c r="C302" s="12" t="s">
        <v>14</v>
      </c>
      <c r="D302" s="12">
        <v>2108</v>
      </c>
    </row>
    <row r="303" spans="1:4" ht="18.75" x14ac:dyDescent="0.3">
      <c r="A303" s="12" t="s">
        <v>20</v>
      </c>
      <c r="B303" s="12">
        <v>295</v>
      </c>
      <c r="C303" s="12" t="s">
        <v>14</v>
      </c>
      <c r="D303" s="12">
        <v>679</v>
      </c>
    </row>
    <row r="304" spans="1:4" ht="18.75" hidden="1" x14ac:dyDescent="0.3">
      <c r="A304" s="12" t="s">
        <v>14</v>
      </c>
      <c r="B304" s="12">
        <v>245</v>
      </c>
      <c r="C304" s="12" t="s">
        <v>14</v>
      </c>
      <c r="D304" s="12">
        <v>36</v>
      </c>
    </row>
    <row r="305" spans="1:4" ht="18.75" hidden="1" x14ac:dyDescent="0.3">
      <c r="A305" s="12" t="s">
        <v>14</v>
      </c>
      <c r="B305" s="12">
        <v>32</v>
      </c>
      <c r="C305" s="12" t="s">
        <v>14</v>
      </c>
      <c r="D305" s="12">
        <v>47</v>
      </c>
    </row>
    <row r="306" spans="1:4" ht="18.75" x14ac:dyDescent="0.3">
      <c r="A306" s="12" t="s">
        <v>20</v>
      </c>
      <c r="B306" s="12">
        <v>142</v>
      </c>
      <c r="C306" s="12" t="s">
        <v>14</v>
      </c>
      <c r="D306" s="12">
        <v>70</v>
      </c>
    </row>
    <row r="307" spans="1:4" ht="18.75" x14ac:dyDescent="0.3">
      <c r="A307" s="12" t="s">
        <v>20</v>
      </c>
      <c r="B307" s="12">
        <v>85</v>
      </c>
      <c r="C307" s="12" t="s">
        <v>14</v>
      </c>
      <c r="D307" s="12">
        <v>154</v>
      </c>
    </row>
    <row r="308" spans="1:4" ht="18.75" hidden="1" x14ac:dyDescent="0.3">
      <c r="A308" s="12" t="s">
        <v>14</v>
      </c>
      <c r="B308" s="12">
        <v>7</v>
      </c>
      <c r="C308" s="12" t="s">
        <v>14</v>
      </c>
      <c r="D308" s="12">
        <v>22</v>
      </c>
    </row>
    <row r="309" spans="1:4" ht="18.75" x14ac:dyDescent="0.3">
      <c r="A309" s="12" t="s">
        <v>20</v>
      </c>
      <c r="B309" s="12">
        <v>659</v>
      </c>
      <c r="C309" s="12" t="s">
        <v>14</v>
      </c>
      <c r="D309" s="12">
        <v>1758</v>
      </c>
    </row>
    <row r="310" spans="1:4" ht="18.75" hidden="1" x14ac:dyDescent="0.3">
      <c r="A310" s="12" t="s">
        <v>14</v>
      </c>
      <c r="B310" s="12">
        <v>803</v>
      </c>
      <c r="C310" s="12" t="s">
        <v>14</v>
      </c>
      <c r="D310" s="12">
        <v>94</v>
      </c>
    </row>
    <row r="311" spans="1:4" ht="18.75" hidden="1" x14ac:dyDescent="0.3">
      <c r="A311" s="12" t="s">
        <v>74</v>
      </c>
      <c r="B311" s="12">
        <v>75</v>
      </c>
      <c r="C311" s="12" t="s">
        <v>14</v>
      </c>
      <c r="D311" s="12">
        <v>33</v>
      </c>
    </row>
    <row r="312" spans="1:4" ht="18.75" hidden="1" x14ac:dyDescent="0.3">
      <c r="A312" s="12" t="s">
        <v>14</v>
      </c>
      <c r="B312" s="12">
        <v>16</v>
      </c>
      <c r="C312" s="12" t="s">
        <v>14</v>
      </c>
      <c r="D312" s="12">
        <v>1</v>
      </c>
    </row>
    <row r="313" spans="1:4" ht="18.75" x14ac:dyDescent="0.3">
      <c r="A313" s="12" t="s">
        <v>20</v>
      </c>
      <c r="B313" s="12">
        <v>121</v>
      </c>
      <c r="C313" s="12" t="s">
        <v>14</v>
      </c>
      <c r="D313" s="12">
        <v>31</v>
      </c>
    </row>
    <row r="314" spans="1:4" ht="18.75" x14ac:dyDescent="0.3">
      <c r="A314" s="12" t="s">
        <v>20</v>
      </c>
      <c r="B314" s="12">
        <v>3742</v>
      </c>
      <c r="C314" s="12" t="s">
        <v>14</v>
      </c>
      <c r="D314" s="12">
        <v>35</v>
      </c>
    </row>
    <row r="315" spans="1:4" ht="18.75" x14ac:dyDescent="0.3">
      <c r="A315" s="12" t="s">
        <v>20</v>
      </c>
      <c r="B315" s="12">
        <v>223</v>
      </c>
      <c r="C315" s="12" t="s">
        <v>14</v>
      </c>
      <c r="D315" s="12">
        <v>63</v>
      </c>
    </row>
    <row r="316" spans="1:4" ht="18.75" x14ac:dyDescent="0.3">
      <c r="A316" s="12" t="s">
        <v>20</v>
      </c>
      <c r="B316" s="12">
        <v>133</v>
      </c>
      <c r="C316" s="12" t="s">
        <v>14</v>
      </c>
      <c r="D316" s="12">
        <v>526</v>
      </c>
    </row>
    <row r="317" spans="1:4" ht="18.75" hidden="1" x14ac:dyDescent="0.3">
      <c r="A317" s="12" t="s">
        <v>14</v>
      </c>
      <c r="B317" s="12">
        <v>31</v>
      </c>
      <c r="C317" s="12" t="s">
        <v>14</v>
      </c>
      <c r="D317" s="12">
        <v>121</v>
      </c>
    </row>
    <row r="318" spans="1:4" ht="18.75" hidden="1" x14ac:dyDescent="0.3">
      <c r="A318" s="12" t="s">
        <v>14</v>
      </c>
      <c r="B318" s="12">
        <v>108</v>
      </c>
      <c r="C318" s="12" t="s">
        <v>14</v>
      </c>
      <c r="D318" s="12">
        <v>67</v>
      </c>
    </row>
    <row r="319" spans="1:4" ht="18.75" hidden="1" x14ac:dyDescent="0.3">
      <c r="A319" s="12" t="s">
        <v>14</v>
      </c>
      <c r="B319" s="12">
        <v>30</v>
      </c>
      <c r="C319" s="12" t="s">
        <v>14</v>
      </c>
      <c r="D319" s="12">
        <v>57</v>
      </c>
    </row>
    <row r="320" spans="1:4" ht="18.75" hidden="1" x14ac:dyDescent="0.3">
      <c r="A320" s="12" t="s">
        <v>14</v>
      </c>
      <c r="B320" s="12">
        <v>17</v>
      </c>
      <c r="C320" s="12" t="s">
        <v>14</v>
      </c>
      <c r="D320" s="12">
        <v>1229</v>
      </c>
    </row>
    <row r="321" spans="1:4" ht="18.75" hidden="1" x14ac:dyDescent="0.3">
      <c r="A321" s="12" t="s">
        <v>74</v>
      </c>
      <c r="B321" s="12">
        <v>64</v>
      </c>
      <c r="C321" s="12" t="s">
        <v>14</v>
      </c>
      <c r="D321" s="12">
        <v>12</v>
      </c>
    </row>
    <row r="322" spans="1:4" ht="18.75" hidden="1" x14ac:dyDescent="0.3">
      <c r="A322" s="12" t="s">
        <v>14</v>
      </c>
      <c r="B322" s="12">
        <v>80</v>
      </c>
      <c r="C322" s="12" t="s">
        <v>14</v>
      </c>
      <c r="D322" s="12">
        <v>452</v>
      </c>
    </row>
    <row r="323" spans="1:4" ht="18.75" hidden="1" x14ac:dyDescent="0.3">
      <c r="A323" s="12" t="s">
        <v>14</v>
      </c>
      <c r="B323" s="12">
        <v>2468</v>
      </c>
      <c r="C323" s="12" t="s">
        <v>14</v>
      </c>
      <c r="D323" s="12">
        <v>1886</v>
      </c>
    </row>
    <row r="324" spans="1:4" ht="18.75" x14ac:dyDescent="0.3">
      <c r="A324" s="12" t="s">
        <v>20</v>
      </c>
      <c r="B324" s="12">
        <v>5168</v>
      </c>
      <c r="C324" s="12" t="s">
        <v>14</v>
      </c>
      <c r="D324" s="12">
        <v>1825</v>
      </c>
    </row>
    <row r="325" spans="1:4" ht="18.75" hidden="1" x14ac:dyDescent="0.3">
      <c r="A325" s="12" t="s">
        <v>14</v>
      </c>
      <c r="B325" s="12">
        <v>26</v>
      </c>
      <c r="C325" s="12" t="s">
        <v>14</v>
      </c>
      <c r="D325" s="12">
        <v>31</v>
      </c>
    </row>
    <row r="326" spans="1:4" ht="18.75" x14ac:dyDescent="0.3">
      <c r="A326" s="12" t="s">
        <v>20</v>
      </c>
      <c r="B326" s="12">
        <v>307</v>
      </c>
      <c r="C326" s="12" t="s">
        <v>14</v>
      </c>
      <c r="D326" s="12">
        <v>107</v>
      </c>
    </row>
    <row r="327" spans="1:4" ht="18.75" hidden="1" x14ac:dyDescent="0.3">
      <c r="A327" s="12" t="s">
        <v>14</v>
      </c>
      <c r="B327" s="12">
        <v>73</v>
      </c>
      <c r="C327" s="12" t="s">
        <v>14</v>
      </c>
      <c r="D327" s="12">
        <v>27</v>
      </c>
    </row>
    <row r="328" spans="1:4" ht="18.75" hidden="1" x14ac:dyDescent="0.3">
      <c r="A328" s="12" t="s">
        <v>14</v>
      </c>
      <c r="B328" s="12">
        <v>128</v>
      </c>
      <c r="C328" s="12" t="s">
        <v>14</v>
      </c>
      <c r="D328" s="12">
        <v>1221</v>
      </c>
    </row>
    <row r="329" spans="1:4" ht="18.75" hidden="1" x14ac:dyDescent="0.3">
      <c r="A329" s="12" t="s">
        <v>14</v>
      </c>
      <c r="B329" s="12">
        <v>33</v>
      </c>
      <c r="C329" s="12" t="s">
        <v>14</v>
      </c>
      <c r="D329" s="12">
        <v>1</v>
      </c>
    </row>
    <row r="330" spans="1:4" ht="18.75" x14ac:dyDescent="0.3">
      <c r="A330" s="12" t="s">
        <v>20</v>
      </c>
      <c r="B330" s="12">
        <v>2441</v>
      </c>
      <c r="C330" s="12" t="s">
        <v>14</v>
      </c>
      <c r="D330" s="12">
        <v>16</v>
      </c>
    </row>
    <row r="331" spans="1:4" ht="18.75" hidden="1" x14ac:dyDescent="0.3">
      <c r="A331" s="12" t="s">
        <v>47</v>
      </c>
      <c r="B331" s="12">
        <v>211</v>
      </c>
      <c r="C331" s="12" t="s">
        <v>14</v>
      </c>
      <c r="D331" s="12">
        <v>41</v>
      </c>
    </row>
    <row r="332" spans="1:4" ht="18.75" x14ac:dyDescent="0.3">
      <c r="A332" s="12" t="s">
        <v>20</v>
      </c>
      <c r="B332" s="12">
        <v>1385</v>
      </c>
      <c r="C332" s="12" t="s">
        <v>14</v>
      </c>
      <c r="D332" s="12">
        <v>523</v>
      </c>
    </row>
    <row r="333" spans="1:4" ht="18.75" x14ac:dyDescent="0.3">
      <c r="A333" s="12" t="s">
        <v>20</v>
      </c>
      <c r="B333" s="12">
        <v>190</v>
      </c>
      <c r="C333" s="12" t="s">
        <v>14</v>
      </c>
      <c r="D333" s="12">
        <v>141</v>
      </c>
    </row>
    <row r="334" spans="1:4" ht="18.75" x14ac:dyDescent="0.3">
      <c r="A334" s="12" t="s">
        <v>20</v>
      </c>
      <c r="B334" s="12">
        <v>470</v>
      </c>
      <c r="C334" s="12" t="s">
        <v>14</v>
      </c>
      <c r="D334" s="12">
        <v>52</v>
      </c>
    </row>
    <row r="335" spans="1:4" ht="18.75" x14ac:dyDescent="0.3">
      <c r="A335" s="12" t="s">
        <v>20</v>
      </c>
      <c r="B335" s="12">
        <v>253</v>
      </c>
      <c r="C335" s="12" t="s">
        <v>14</v>
      </c>
      <c r="D335" s="12">
        <v>225</v>
      </c>
    </row>
    <row r="336" spans="1:4" ht="18.75" x14ac:dyDescent="0.3">
      <c r="A336" s="12" t="s">
        <v>20</v>
      </c>
      <c r="B336" s="12">
        <v>1113</v>
      </c>
      <c r="C336" s="12" t="s">
        <v>14</v>
      </c>
      <c r="D336" s="12">
        <v>38</v>
      </c>
    </row>
    <row r="337" spans="1:4" ht="18.75" x14ac:dyDescent="0.3">
      <c r="A337" s="12" t="s">
        <v>20</v>
      </c>
      <c r="B337" s="12">
        <v>2283</v>
      </c>
      <c r="C337" s="12" t="s">
        <v>14</v>
      </c>
      <c r="D337" s="12">
        <v>15</v>
      </c>
    </row>
    <row r="338" spans="1:4" ht="18.75" hidden="1" x14ac:dyDescent="0.3">
      <c r="A338" s="12" t="s">
        <v>14</v>
      </c>
      <c r="B338" s="12">
        <v>1072</v>
      </c>
      <c r="C338" s="12" t="s">
        <v>14</v>
      </c>
      <c r="D338" s="12">
        <v>37</v>
      </c>
    </row>
    <row r="339" spans="1:4" ht="18.75" x14ac:dyDescent="0.3">
      <c r="A339" s="12" t="s">
        <v>20</v>
      </c>
      <c r="B339" s="12">
        <v>1095</v>
      </c>
      <c r="C339" s="12" t="s">
        <v>14</v>
      </c>
      <c r="D339" s="12">
        <v>112</v>
      </c>
    </row>
    <row r="340" spans="1:4" ht="18.75" x14ac:dyDescent="0.3">
      <c r="A340" s="12" t="s">
        <v>20</v>
      </c>
      <c r="B340" s="12">
        <v>1690</v>
      </c>
      <c r="C340" s="12" t="s">
        <v>14</v>
      </c>
      <c r="D340" s="12">
        <v>21</v>
      </c>
    </row>
    <row r="341" spans="1:4" ht="18.75" hidden="1" x14ac:dyDescent="0.3">
      <c r="A341" s="12" t="s">
        <v>74</v>
      </c>
      <c r="B341" s="12">
        <v>1297</v>
      </c>
      <c r="C341" s="12" t="s">
        <v>14</v>
      </c>
      <c r="D341" s="12">
        <v>67</v>
      </c>
    </row>
    <row r="342" spans="1:4" ht="18.75" hidden="1" x14ac:dyDescent="0.3">
      <c r="A342" s="12" t="s">
        <v>14</v>
      </c>
      <c r="B342" s="12">
        <v>393</v>
      </c>
      <c r="C342" s="12" t="s">
        <v>14</v>
      </c>
      <c r="D342" s="12">
        <v>78</v>
      </c>
    </row>
    <row r="343" spans="1:4" ht="18.75" hidden="1" x14ac:dyDescent="0.3">
      <c r="A343" s="12" t="s">
        <v>14</v>
      </c>
      <c r="B343" s="12">
        <v>1257</v>
      </c>
      <c r="C343" s="12" t="s">
        <v>14</v>
      </c>
      <c r="D343" s="12">
        <v>67</v>
      </c>
    </row>
    <row r="344" spans="1:4" ht="18.75" hidden="1" x14ac:dyDescent="0.3">
      <c r="A344" s="12" t="s">
        <v>14</v>
      </c>
      <c r="B344" s="12">
        <v>328</v>
      </c>
      <c r="C344" s="12" t="s">
        <v>14</v>
      </c>
      <c r="D344" s="12">
        <v>263</v>
      </c>
    </row>
    <row r="345" spans="1:4" ht="18.75" hidden="1" x14ac:dyDescent="0.3">
      <c r="A345" s="12" t="s">
        <v>14</v>
      </c>
      <c r="B345" s="12">
        <v>147</v>
      </c>
      <c r="C345" s="12" t="s">
        <v>14</v>
      </c>
      <c r="D345" s="12">
        <v>1691</v>
      </c>
    </row>
    <row r="346" spans="1:4" ht="18.75" hidden="1" x14ac:dyDescent="0.3">
      <c r="A346" s="12" t="s">
        <v>14</v>
      </c>
      <c r="B346" s="12">
        <v>830</v>
      </c>
      <c r="C346" s="12" t="s">
        <v>14</v>
      </c>
      <c r="D346" s="12">
        <v>181</v>
      </c>
    </row>
    <row r="347" spans="1:4" ht="18.75" hidden="1" x14ac:dyDescent="0.3">
      <c r="A347" s="12" t="s">
        <v>14</v>
      </c>
      <c r="B347" s="12">
        <v>331</v>
      </c>
      <c r="C347" s="12" t="s">
        <v>14</v>
      </c>
      <c r="D347" s="12">
        <v>13</v>
      </c>
    </row>
    <row r="348" spans="1:4" ht="18.75" hidden="1" x14ac:dyDescent="0.3">
      <c r="A348" s="12" t="s">
        <v>14</v>
      </c>
      <c r="B348" s="12">
        <v>25</v>
      </c>
      <c r="C348" s="12" t="s">
        <v>14</v>
      </c>
      <c r="D348" s="12">
        <v>1</v>
      </c>
    </row>
    <row r="349" spans="1:4" ht="18.75" x14ac:dyDescent="0.3">
      <c r="A349" s="12" t="s">
        <v>20</v>
      </c>
      <c r="B349" s="12">
        <v>191</v>
      </c>
      <c r="C349" s="12" t="s">
        <v>14</v>
      </c>
      <c r="D349" s="12">
        <v>21</v>
      </c>
    </row>
    <row r="350" spans="1:4" ht="18.75" hidden="1" x14ac:dyDescent="0.3">
      <c r="A350" s="12" t="s">
        <v>14</v>
      </c>
      <c r="B350" s="12">
        <v>3483</v>
      </c>
      <c r="C350" s="12" t="s">
        <v>14</v>
      </c>
      <c r="D350" s="12">
        <v>830</v>
      </c>
    </row>
    <row r="351" spans="1:4" ht="18.75" hidden="1" x14ac:dyDescent="0.3">
      <c r="A351" s="12" t="s">
        <v>14</v>
      </c>
      <c r="B351" s="12">
        <v>923</v>
      </c>
      <c r="C351" s="12" t="s">
        <v>14</v>
      </c>
      <c r="D351" s="12">
        <v>130</v>
      </c>
    </row>
    <row r="352" spans="1:4" ht="18.75" hidden="1" x14ac:dyDescent="0.3">
      <c r="A352" s="12" t="s">
        <v>14</v>
      </c>
      <c r="B352" s="12">
        <v>1</v>
      </c>
      <c r="C352" s="12" t="s">
        <v>14</v>
      </c>
      <c r="D352" s="12">
        <v>55</v>
      </c>
    </row>
    <row r="353" spans="1:4" ht="18.75" x14ac:dyDescent="0.3">
      <c r="A353" s="12" t="s">
        <v>20</v>
      </c>
      <c r="B353" s="12">
        <v>2013</v>
      </c>
      <c r="C353" s="12" t="s">
        <v>14</v>
      </c>
      <c r="D353" s="12">
        <v>114</v>
      </c>
    </row>
    <row r="354" spans="1:4" ht="18.75" hidden="1" x14ac:dyDescent="0.3">
      <c r="A354" s="12" t="s">
        <v>14</v>
      </c>
      <c r="B354" s="12">
        <v>33</v>
      </c>
      <c r="C354" s="12" t="s">
        <v>14</v>
      </c>
      <c r="D354" s="12">
        <v>594</v>
      </c>
    </row>
    <row r="355" spans="1:4" ht="18.75" x14ac:dyDescent="0.3">
      <c r="A355" s="12" t="s">
        <v>20</v>
      </c>
      <c r="B355" s="12">
        <v>1703</v>
      </c>
      <c r="C355" s="12" t="s">
        <v>14</v>
      </c>
      <c r="D355" s="12">
        <v>24</v>
      </c>
    </row>
    <row r="356" spans="1:4" ht="18.75" x14ac:dyDescent="0.3">
      <c r="A356" s="12" t="s">
        <v>20</v>
      </c>
      <c r="B356" s="12">
        <v>80</v>
      </c>
      <c r="C356" s="12" t="s">
        <v>14</v>
      </c>
      <c r="D356" s="12">
        <v>252</v>
      </c>
    </row>
    <row r="357" spans="1:4" ht="18.75" hidden="1" x14ac:dyDescent="0.3">
      <c r="A357" s="12" t="s">
        <v>47</v>
      </c>
      <c r="B357" s="12">
        <v>86</v>
      </c>
      <c r="C357" s="12" t="s">
        <v>14</v>
      </c>
      <c r="D357" s="12">
        <v>67</v>
      </c>
    </row>
    <row r="358" spans="1:4" ht="18.75" hidden="1" x14ac:dyDescent="0.3">
      <c r="A358" s="12" t="s">
        <v>14</v>
      </c>
      <c r="B358" s="12">
        <v>40</v>
      </c>
      <c r="C358" s="12" t="s">
        <v>14</v>
      </c>
      <c r="D358" s="12">
        <v>742</v>
      </c>
    </row>
    <row r="359" spans="1:4" ht="18.75" x14ac:dyDescent="0.3">
      <c r="A359" s="12" t="s">
        <v>20</v>
      </c>
      <c r="B359" s="12">
        <v>41</v>
      </c>
      <c r="C359" s="12" t="s">
        <v>14</v>
      </c>
      <c r="D359" s="12">
        <v>75</v>
      </c>
    </row>
    <row r="360" spans="1:4" ht="18.75" hidden="1" x14ac:dyDescent="0.3">
      <c r="A360" s="12" t="s">
        <v>14</v>
      </c>
      <c r="B360" s="12">
        <v>23</v>
      </c>
      <c r="C360" s="12" t="s">
        <v>14</v>
      </c>
      <c r="D360" s="12">
        <v>4405</v>
      </c>
    </row>
    <row r="361" spans="1:4" ht="18.75" x14ac:dyDescent="0.3">
      <c r="A361" s="12" t="s">
        <v>20</v>
      </c>
      <c r="B361" s="12">
        <v>187</v>
      </c>
      <c r="C361" s="12" t="s">
        <v>14</v>
      </c>
      <c r="D361" s="12">
        <v>92</v>
      </c>
    </row>
    <row r="362" spans="1:4" ht="18.75" x14ac:dyDescent="0.3">
      <c r="A362" s="12" t="s">
        <v>20</v>
      </c>
      <c r="B362" s="12">
        <v>2875</v>
      </c>
      <c r="C362" s="12" t="s">
        <v>14</v>
      </c>
      <c r="D362" s="12">
        <v>64</v>
      </c>
    </row>
    <row r="363" spans="1:4" ht="18.75" x14ac:dyDescent="0.3">
      <c r="A363" s="12" t="s">
        <v>20</v>
      </c>
      <c r="B363" s="12">
        <v>88</v>
      </c>
      <c r="C363" s="12" t="s">
        <v>14</v>
      </c>
      <c r="D363" s="12">
        <v>64</v>
      </c>
    </row>
    <row r="364" spans="1:4" ht="18.75" x14ac:dyDescent="0.3">
      <c r="A364" s="12" t="s">
        <v>20</v>
      </c>
      <c r="B364" s="12">
        <v>191</v>
      </c>
      <c r="C364" s="12" t="s">
        <v>14</v>
      </c>
      <c r="D364" s="12">
        <v>842</v>
      </c>
    </row>
    <row r="365" spans="1:4" ht="18.75" x14ac:dyDescent="0.3">
      <c r="A365" s="12" t="s">
        <v>20</v>
      </c>
      <c r="B365" s="12">
        <v>139</v>
      </c>
      <c r="C365" s="12" t="s">
        <v>14</v>
      </c>
      <c r="D365" s="12">
        <v>112</v>
      </c>
    </row>
    <row r="366" spans="1:4" ht="18.75" x14ac:dyDescent="0.3">
      <c r="A366" s="12" t="s">
        <v>20</v>
      </c>
      <c r="B366" s="12">
        <v>186</v>
      </c>
      <c r="C366" s="12" t="s">
        <v>14</v>
      </c>
      <c r="D366" s="12">
        <v>374</v>
      </c>
    </row>
    <row r="367" spans="1:4" ht="18.75" x14ac:dyDescent="0.3">
      <c r="A367" s="12" t="s">
        <v>20</v>
      </c>
      <c r="B367" s="12">
        <v>112</v>
      </c>
      <c r="C367" s="12"/>
      <c r="D367" s="12"/>
    </row>
    <row r="368" spans="1:4" ht="18.75" x14ac:dyDescent="0.3">
      <c r="A368" s="12" t="s">
        <v>20</v>
      </c>
      <c r="B368" s="12">
        <v>101</v>
      </c>
      <c r="C368" s="12"/>
      <c r="D368" s="12"/>
    </row>
    <row r="369" spans="1:4" ht="18.75" hidden="1" x14ac:dyDescent="0.3">
      <c r="A369" s="12" t="s">
        <v>14</v>
      </c>
      <c r="B369" s="12">
        <v>75</v>
      </c>
      <c r="C369" s="12"/>
      <c r="D369" s="12"/>
    </row>
    <row r="370" spans="1:4" ht="18.75" x14ac:dyDescent="0.3">
      <c r="A370" s="12" t="s">
        <v>20</v>
      </c>
      <c r="B370" s="12">
        <v>206</v>
      </c>
      <c r="C370" s="12"/>
      <c r="D370" s="12"/>
    </row>
    <row r="371" spans="1:4" ht="18.75" x14ac:dyDescent="0.3">
      <c r="A371" s="12" t="s">
        <v>20</v>
      </c>
      <c r="B371" s="12">
        <v>154</v>
      </c>
      <c r="C371" s="12"/>
      <c r="D371" s="12"/>
    </row>
    <row r="372" spans="1:4" ht="18.75" x14ac:dyDescent="0.3">
      <c r="A372" s="12" t="s">
        <v>20</v>
      </c>
      <c r="B372" s="12">
        <v>5966</v>
      </c>
      <c r="C372" s="12"/>
      <c r="D372" s="12"/>
    </row>
    <row r="373" spans="1:4" ht="18.75" hidden="1" x14ac:dyDescent="0.3">
      <c r="A373" s="12" t="s">
        <v>14</v>
      </c>
      <c r="B373" s="12">
        <v>2176</v>
      </c>
      <c r="C373" s="12"/>
      <c r="D373" s="12"/>
    </row>
    <row r="374" spans="1:4" ht="18.75" x14ac:dyDescent="0.3">
      <c r="A374" s="12" t="s">
        <v>20</v>
      </c>
      <c r="B374" s="12">
        <v>169</v>
      </c>
      <c r="C374" s="12"/>
      <c r="D374" s="12"/>
    </row>
    <row r="375" spans="1:4" ht="18.75" x14ac:dyDescent="0.3">
      <c r="A375" s="12" t="s">
        <v>20</v>
      </c>
      <c r="B375" s="12">
        <v>2106</v>
      </c>
      <c r="C375" s="12"/>
      <c r="D375" s="12"/>
    </row>
    <row r="376" spans="1:4" ht="18.75" hidden="1" x14ac:dyDescent="0.3">
      <c r="A376" s="12" t="s">
        <v>14</v>
      </c>
      <c r="B376" s="12">
        <v>441</v>
      </c>
      <c r="C376" s="12"/>
      <c r="D376" s="12"/>
    </row>
    <row r="377" spans="1:4" ht="18.75" hidden="1" x14ac:dyDescent="0.3">
      <c r="A377" s="12" t="s">
        <v>14</v>
      </c>
      <c r="B377" s="12">
        <v>25</v>
      </c>
      <c r="C377" s="12"/>
      <c r="D377" s="12"/>
    </row>
    <row r="378" spans="1:4" ht="18.75" x14ac:dyDescent="0.3">
      <c r="A378" s="12" t="s">
        <v>20</v>
      </c>
      <c r="B378" s="12">
        <v>131</v>
      </c>
      <c r="C378" s="12"/>
      <c r="D378" s="12"/>
    </row>
    <row r="379" spans="1:4" ht="18.75" hidden="1" x14ac:dyDescent="0.3">
      <c r="A379" s="12" t="s">
        <v>14</v>
      </c>
      <c r="B379" s="12">
        <v>127</v>
      </c>
      <c r="C379" s="12"/>
      <c r="D379" s="12"/>
    </row>
    <row r="380" spans="1:4" ht="18.75" hidden="1" x14ac:dyDescent="0.3">
      <c r="A380" s="12" t="s">
        <v>14</v>
      </c>
      <c r="B380" s="12">
        <v>355</v>
      </c>
      <c r="C380" s="12"/>
      <c r="D380" s="12"/>
    </row>
    <row r="381" spans="1:4" ht="18.75" hidden="1" x14ac:dyDescent="0.3">
      <c r="A381" s="12" t="s">
        <v>14</v>
      </c>
      <c r="B381" s="12">
        <v>44</v>
      </c>
      <c r="C381" s="12"/>
      <c r="D381" s="12"/>
    </row>
    <row r="382" spans="1:4" ht="18.75" x14ac:dyDescent="0.3">
      <c r="A382" s="12" t="s">
        <v>20</v>
      </c>
      <c r="B382" s="12">
        <v>84</v>
      </c>
      <c r="C382" s="12"/>
      <c r="D382" s="12"/>
    </row>
    <row r="383" spans="1:4" ht="18.75" x14ac:dyDescent="0.3">
      <c r="A383" s="12" t="s">
        <v>20</v>
      </c>
      <c r="B383" s="12">
        <v>155</v>
      </c>
      <c r="C383" s="12"/>
      <c r="D383" s="12"/>
    </row>
    <row r="384" spans="1:4" ht="18.75" hidden="1" x14ac:dyDescent="0.3">
      <c r="A384" s="12" t="s">
        <v>14</v>
      </c>
      <c r="B384" s="12">
        <v>67</v>
      </c>
      <c r="C384" s="12"/>
      <c r="D384" s="12"/>
    </row>
    <row r="385" spans="1:4" ht="18.75" x14ac:dyDescent="0.3">
      <c r="A385" s="12" t="s">
        <v>20</v>
      </c>
      <c r="B385" s="12">
        <v>189</v>
      </c>
      <c r="C385" s="12"/>
      <c r="D385" s="12"/>
    </row>
    <row r="386" spans="1:4" ht="18.75" x14ac:dyDescent="0.3">
      <c r="A386" s="12" t="s">
        <v>20</v>
      </c>
      <c r="B386" s="12">
        <v>4799</v>
      </c>
      <c r="C386" s="12"/>
      <c r="D386" s="12"/>
    </row>
    <row r="387" spans="1:4" ht="18.75" x14ac:dyDescent="0.3">
      <c r="A387" s="12" t="s">
        <v>20</v>
      </c>
      <c r="B387" s="12">
        <v>1137</v>
      </c>
      <c r="C387" s="12"/>
      <c r="D387" s="12"/>
    </row>
    <row r="388" spans="1:4" ht="18.75" hidden="1" x14ac:dyDescent="0.3">
      <c r="A388" s="12" t="s">
        <v>14</v>
      </c>
      <c r="B388" s="12">
        <v>1068</v>
      </c>
      <c r="C388" s="12"/>
      <c r="D388" s="12"/>
    </row>
    <row r="389" spans="1:4" ht="18.75" hidden="1" x14ac:dyDescent="0.3">
      <c r="A389" s="12" t="s">
        <v>14</v>
      </c>
      <c r="B389" s="12">
        <v>424</v>
      </c>
      <c r="C389" s="12"/>
      <c r="D389" s="12"/>
    </row>
    <row r="390" spans="1:4" ht="18.75" hidden="1" x14ac:dyDescent="0.3">
      <c r="A390" s="12" t="s">
        <v>74</v>
      </c>
      <c r="B390" s="12">
        <v>145</v>
      </c>
      <c r="C390" s="12"/>
      <c r="D390" s="12"/>
    </row>
    <row r="391" spans="1:4" ht="18.75" x14ac:dyDescent="0.3">
      <c r="A391" s="12" t="s">
        <v>20</v>
      </c>
      <c r="B391" s="12">
        <v>1152</v>
      </c>
      <c r="C391" s="12"/>
      <c r="D391" s="12"/>
    </row>
    <row r="392" spans="1:4" ht="18.75" x14ac:dyDescent="0.3">
      <c r="A392" s="12" t="s">
        <v>20</v>
      </c>
      <c r="B392" s="12">
        <v>50</v>
      </c>
      <c r="C392" s="12"/>
      <c r="D392" s="12"/>
    </row>
    <row r="393" spans="1:4" ht="18.75" hidden="1" x14ac:dyDescent="0.3">
      <c r="A393" s="12" t="s">
        <v>14</v>
      </c>
      <c r="B393" s="12">
        <v>151</v>
      </c>
      <c r="C393" s="12"/>
      <c r="D393" s="12"/>
    </row>
    <row r="394" spans="1:4" ht="18.75" hidden="1" x14ac:dyDescent="0.3">
      <c r="A394" s="12" t="s">
        <v>14</v>
      </c>
      <c r="B394" s="12">
        <v>1608</v>
      </c>
      <c r="C394" s="12"/>
      <c r="D394" s="12"/>
    </row>
    <row r="395" spans="1:4" ht="18.75" x14ac:dyDescent="0.3">
      <c r="A395" s="12" t="s">
        <v>20</v>
      </c>
      <c r="B395" s="12">
        <v>3059</v>
      </c>
      <c r="C395" s="12"/>
      <c r="D395" s="12"/>
    </row>
    <row r="396" spans="1:4" ht="18.75" x14ac:dyDescent="0.3">
      <c r="A396" s="12" t="s">
        <v>20</v>
      </c>
      <c r="B396" s="12">
        <v>34</v>
      </c>
      <c r="C396" s="12"/>
      <c r="D396" s="12"/>
    </row>
    <row r="397" spans="1:4" ht="18.75" x14ac:dyDescent="0.3">
      <c r="A397" s="12" t="s">
        <v>20</v>
      </c>
      <c r="B397" s="12">
        <v>220</v>
      </c>
      <c r="C397" s="12"/>
      <c r="D397" s="12"/>
    </row>
    <row r="398" spans="1:4" ht="18.75" x14ac:dyDescent="0.3">
      <c r="A398" s="12" t="s">
        <v>20</v>
      </c>
      <c r="B398" s="12">
        <v>1604</v>
      </c>
      <c r="C398" s="12"/>
      <c r="D398" s="12"/>
    </row>
    <row r="399" spans="1:4" ht="18.75" x14ac:dyDescent="0.3">
      <c r="A399" s="12" t="s">
        <v>20</v>
      </c>
      <c r="B399" s="12">
        <v>454</v>
      </c>
      <c r="C399" s="12"/>
      <c r="D399" s="12"/>
    </row>
    <row r="400" spans="1:4" ht="18.75" x14ac:dyDescent="0.3">
      <c r="A400" s="12" t="s">
        <v>20</v>
      </c>
      <c r="B400" s="12">
        <v>123</v>
      </c>
      <c r="C400" s="12"/>
      <c r="D400" s="12"/>
    </row>
    <row r="401" spans="1:4" ht="18.75" hidden="1" x14ac:dyDescent="0.3">
      <c r="A401" s="12" t="s">
        <v>14</v>
      </c>
      <c r="B401" s="12">
        <v>941</v>
      </c>
      <c r="C401" s="12"/>
      <c r="D401" s="12"/>
    </row>
    <row r="402" spans="1:4" ht="18.75" hidden="1" x14ac:dyDescent="0.3">
      <c r="A402" s="12" t="s">
        <v>14</v>
      </c>
      <c r="B402" s="12">
        <v>1</v>
      </c>
      <c r="C402" s="12"/>
      <c r="D402" s="12"/>
    </row>
    <row r="403" spans="1:4" ht="18.75" x14ac:dyDescent="0.3">
      <c r="A403" s="12" t="s">
        <v>20</v>
      </c>
      <c r="B403" s="12">
        <v>299</v>
      </c>
      <c r="C403" s="12"/>
      <c r="D403" s="12"/>
    </row>
    <row r="404" spans="1:4" ht="18.75" hidden="1" x14ac:dyDescent="0.3">
      <c r="A404" s="12" t="s">
        <v>14</v>
      </c>
      <c r="B404" s="12">
        <v>40</v>
      </c>
      <c r="C404" s="12"/>
      <c r="D404" s="12"/>
    </row>
    <row r="405" spans="1:4" ht="18.75" hidden="1" x14ac:dyDescent="0.3">
      <c r="A405" s="12" t="s">
        <v>14</v>
      </c>
      <c r="B405" s="12">
        <v>3015</v>
      </c>
      <c r="C405" s="12"/>
      <c r="D405" s="12"/>
    </row>
    <row r="406" spans="1:4" ht="18.75" x14ac:dyDescent="0.3">
      <c r="A406" s="12" t="s">
        <v>20</v>
      </c>
      <c r="B406" s="12">
        <v>2237</v>
      </c>
      <c r="C406" s="12"/>
      <c r="D406" s="12"/>
    </row>
    <row r="407" spans="1:4" ht="18.75" hidden="1" x14ac:dyDescent="0.3">
      <c r="A407" s="12" t="s">
        <v>14</v>
      </c>
      <c r="B407" s="12">
        <v>435</v>
      </c>
      <c r="C407" s="12"/>
      <c r="D407" s="12"/>
    </row>
    <row r="408" spans="1:4" ht="18.75" x14ac:dyDescent="0.3">
      <c r="A408" s="12" t="s">
        <v>20</v>
      </c>
      <c r="B408" s="12">
        <v>645</v>
      </c>
      <c r="C408" s="12"/>
      <c r="D408" s="12"/>
    </row>
    <row r="409" spans="1:4" ht="18.75" x14ac:dyDescent="0.3">
      <c r="A409" s="12" t="s">
        <v>20</v>
      </c>
      <c r="B409" s="12">
        <v>484</v>
      </c>
      <c r="C409" s="12"/>
      <c r="D409" s="12"/>
    </row>
    <row r="410" spans="1:4" ht="18.75" x14ac:dyDescent="0.3">
      <c r="A410" s="12" t="s">
        <v>20</v>
      </c>
      <c r="B410" s="12">
        <v>154</v>
      </c>
      <c r="C410" s="12"/>
      <c r="D410" s="12"/>
    </row>
    <row r="411" spans="1:4" ht="18.75" hidden="1" x14ac:dyDescent="0.3">
      <c r="A411" s="12" t="s">
        <v>14</v>
      </c>
      <c r="B411" s="12">
        <v>714</v>
      </c>
      <c r="C411" s="12"/>
      <c r="D411" s="12"/>
    </row>
    <row r="412" spans="1:4" ht="18.75" hidden="1" x14ac:dyDescent="0.3">
      <c r="A412" s="12" t="s">
        <v>47</v>
      </c>
      <c r="B412" s="12">
        <v>1111</v>
      </c>
      <c r="C412" s="12"/>
      <c r="D412" s="12"/>
    </row>
    <row r="413" spans="1:4" ht="18.75" x14ac:dyDescent="0.3">
      <c r="A413" s="12" t="s">
        <v>20</v>
      </c>
      <c r="B413" s="12">
        <v>82</v>
      </c>
      <c r="C413" s="12"/>
      <c r="D413" s="12"/>
    </row>
    <row r="414" spans="1:4" ht="18.75" x14ac:dyDescent="0.3">
      <c r="A414" s="12" t="s">
        <v>20</v>
      </c>
      <c r="B414" s="12">
        <v>134</v>
      </c>
      <c r="C414" s="12"/>
      <c r="D414" s="12"/>
    </row>
    <row r="415" spans="1:4" ht="18.75" hidden="1" x14ac:dyDescent="0.3">
      <c r="A415" s="12" t="s">
        <v>47</v>
      </c>
      <c r="B415" s="12">
        <v>1089</v>
      </c>
      <c r="C415" s="12"/>
      <c r="D415" s="12"/>
    </row>
    <row r="416" spans="1:4" ht="18.75" hidden="1" x14ac:dyDescent="0.3">
      <c r="A416" s="12" t="s">
        <v>14</v>
      </c>
      <c r="B416" s="12">
        <v>5497</v>
      </c>
      <c r="C416" s="12"/>
      <c r="D416" s="12"/>
    </row>
    <row r="417" spans="1:4" ht="18.75" hidden="1" x14ac:dyDescent="0.3">
      <c r="A417" s="12" t="s">
        <v>14</v>
      </c>
      <c r="B417" s="12">
        <v>418</v>
      </c>
      <c r="C417" s="12"/>
      <c r="D417" s="12"/>
    </row>
    <row r="418" spans="1:4" ht="18.75" hidden="1" x14ac:dyDescent="0.3">
      <c r="A418" s="12" t="s">
        <v>14</v>
      </c>
      <c r="B418" s="12">
        <v>1439</v>
      </c>
      <c r="C418" s="12"/>
      <c r="D418" s="12"/>
    </row>
    <row r="419" spans="1:4" ht="18.75" hidden="1" x14ac:dyDescent="0.3">
      <c r="A419" s="12" t="s">
        <v>14</v>
      </c>
      <c r="B419" s="12">
        <v>15</v>
      </c>
      <c r="C419" s="12"/>
      <c r="D419" s="12"/>
    </row>
    <row r="420" spans="1:4" ht="18.75" hidden="1" x14ac:dyDescent="0.3">
      <c r="A420" s="12" t="s">
        <v>14</v>
      </c>
      <c r="B420" s="12">
        <v>1999</v>
      </c>
      <c r="C420" s="12"/>
      <c r="D420" s="12"/>
    </row>
    <row r="421" spans="1:4" ht="18.75" x14ac:dyDescent="0.3">
      <c r="A421" s="12" t="s">
        <v>20</v>
      </c>
      <c r="B421" s="12">
        <v>5203</v>
      </c>
      <c r="C421" s="12"/>
      <c r="D421" s="12"/>
    </row>
    <row r="422" spans="1:4" ht="18.75" x14ac:dyDescent="0.3">
      <c r="A422" s="12" t="s">
        <v>20</v>
      </c>
      <c r="B422" s="12">
        <v>94</v>
      </c>
      <c r="C422" s="12"/>
      <c r="D422" s="12"/>
    </row>
    <row r="423" spans="1:4" ht="18.75" hidden="1" x14ac:dyDescent="0.3">
      <c r="A423" s="12" t="s">
        <v>14</v>
      </c>
      <c r="B423" s="12">
        <v>118</v>
      </c>
      <c r="C423" s="12"/>
      <c r="D423" s="12"/>
    </row>
    <row r="424" spans="1:4" ht="18.75" x14ac:dyDescent="0.3">
      <c r="A424" s="12" t="s">
        <v>20</v>
      </c>
      <c r="B424" s="12">
        <v>205</v>
      </c>
      <c r="C424" s="12"/>
      <c r="D424" s="12"/>
    </row>
    <row r="425" spans="1:4" ht="18.75" hidden="1" x14ac:dyDescent="0.3">
      <c r="A425" s="12" t="s">
        <v>14</v>
      </c>
      <c r="B425" s="12">
        <v>162</v>
      </c>
      <c r="C425" s="12"/>
      <c r="D425" s="12"/>
    </row>
    <row r="426" spans="1:4" ht="18.75" hidden="1" x14ac:dyDescent="0.3">
      <c r="A426" s="12" t="s">
        <v>14</v>
      </c>
      <c r="B426" s="12">
        <v>83</v>
      </c>
      <c r="C426" s="12"/>
      <c r="D426" s="12"/>
    </row>
    <row r="427" spans="1:4" ht="18.75" x14ac:dyDescent="0.3">
      <c r="A427" s="12" t="s">
        <v>20</v>
      </c>
      <c r="B427" s="12">
        <v>92</v>
      </c>
      <c r="C427" s="12"/>
      <c r="D427" s="12"/>
    </row>
    <row r="428" spans="1:4" ht="18.75" x14ac:dyDescent="0.3">
      <c r="A428" s="12" t="s">
        <v>20</v>
      </c>
      <c r="B428" s="12">
        <v>219</v>
      </c>
      <c r="C428" s="12"/>
      <c r="D428" s="12"/>
    </row>
    <row r="429" spans="1:4" ht="18.75" x14ac:dyDescent="0.3">
      <c r="A429" s="12" t="s">
        <v>20</v>
      </c>
      <c r="B429" s="12">
        <v>2526</v>
      </c>
      <c r="C429" s="12"/>
      <c r="D429" s="12"/>
    </row>
    <row r="430" spans="1:4" ht="18.75" hidden="1" x14ac:dyDescent="0.3">
      <c r="A430" s="12" t="s">
        <v>14</v>
      </c>
      <c r="B430" s="12">
        <v>747</v>
      </c>
      <c r="C430" s="12"/>
      <c r="D430" s="12"/>
    </row>
    <row r="431" spans="1:4" ht="18.75" hidden="1" x14ac:dyDescent="0.3">
      <c r="A431" s="12" t="s">
        <v>74</v>
      </c>
      <c r="B431" s="12">
        <v>2138</v>
      </c>
      <c r="C431" s="12"/>
      <c r="D431" s="12"/>
    </row>
    <row r="432" spans="1:4" ht="18.75" hidden="1" x14ac:dyDescent="0.3">
      <c r="A432" s="12" t="s">
        <v>14</v>
      </c>
      <c r="B432" s="12">
        <v>84</v>
      </c>
      <c r="C432" s="12"/>
      <c r="D432" s="12"/>
    </row>
    <row r="433" spans="1:4" ht="18.75" x14ac:dyDescent="0.3">
      <c r="A433" s="12" t="s">
        <v>20</v>
      </c>
      <c r="B433" s="12">
        <v>94</v>
      </c>
      <c r="C433" s="12"/>
      <c r="D433" s="12"/>
    </row>
    <row r="434" spans="1:4" ht="18.75" hidden="1" x14ac:dyDescent="0.3">
      <c r="A434" s="12" t="s">
        <v>14</v>
      </c>
      <c r="B434" s="12">
        <v>91</v>
      </c>
      <c r="C434" s="12"/>
      <c r="D434" s="12"/>
    </row>
    <row r="435" spans="1:4" ht="18.75" hidden="1" x14ac:dyDescent="0.3">
      <c r="A435" s="12" t="s">
        <v>14</v>
      </c>
      <c r="B435" s="12">
        <v>792</v>
      </c>
      <c r="C435" s="12"/>
      <c r="D435" s="12"/>
    </row>
    <row r="436" spans="1:4" ht="18.75" hidden="1" x14ac:dyDescent="0.3">
      <c r="A436" s="12" t="s">
        <v>74</v>
      </c>
      <c r="B436" s="12">
        <v>10</v>
      </c>
      <c r="C436" s="12"/>
      <c r="D436" s="12"/>
    </row>
    <row r="437" spans="1:4" ht="18.75" x14ac:dyDescent="0.3">
      <c r="A437" s="12" t="s">
        <v>20</v>
      </c>
      <c r="B437" s="12">
        <v>1713</v>
      </c>
      <c r="C437" s="12"/>
      <c r="D437" s="12"/>
    </row>
    <row r="438" spans="1:4" ht="18.75" x14ac:dyDescent="0.3">
      <c r="A438" s="12" t="s">
        <v>20</v>
      </c>
      <c r="B438" s="12">
        <v>249</v>
      </c>
      <c r="C438" s="12"/>
      <c r="D438" s="12"/>
    </row>
    <row r="439" spans="1:4" ht="18.75" x14ac:dyDescent="0.3">
      <c r="A439" s="12" t="s">
        <v>20</v>
      </c>
      <c r="B439" s="12">
        <v>192</v>
      </c>
      <c r="C439" s="12"/>
      <c r="D439" s="12"/>
    </row>
    <row r="440" spans="1:4" ht="18.75" x14ac:dyDescent="0.3">
      <c r="A440" s="12" t="s">
        <v>20</v>
      </c>
      <c r="B440" s="12">
        <v>247</v>
      </c>
      <c r="C440" s="12"/>
      <c r="D440" s="12"/>
    </row>
    <row r="441" spans="1:4" ht="18.75" x14ac:dyDescent="0.3">
      <c r="A441" s="12" t="s">
        <v>20</v>
      </c>
      <c r="B441" s="12">
        <v>2293</v>
      </c>
      <c r="C441" s="12"/>
      <c r="D441" s="12"/>
    </row>
    <row r="442" spans="1:4" ht="18.75" x14ac:dyDescent="0.3">
      <c r="A442" s="12" t="s">
        <v>20</v>
      </c>
      <c r="B442" s="12">
        <v>3131</v>
      </c>
      <c r="C442" s="12"/>
      <c r="D442" s="12"/>
    </row>
    <row r="443" spans="1:4" ht="18.75" hidden="1" x14ac:dyDescent="0.3">
      <c r="A443" s="12" t="s">
        <v>14</v>
      </c>
      <c r="B443" s="12">
        <v>32</v>
      </c>
      <c r="C443" s="12"/>
      <c r="D443" s="12"/>
    </row>
    <row r="444" spans="1:4" ht="18.75" x14ac:dyDescent="0.3">
      <c r="A444" s="12" t="s">
        <v>20</v>
      </c>
      <c r="B444" s="12">
        <v>143</v>
      </c>
      <c r="C444" s="12"/>
      <c r="D444" s="12"/>
    </row>
    <row r="445" spans="1:4" ht="18.75" hidden="1" x14ac:dyDescent="0.3">
      <c r="A445" s="12" t="s">
        <v>74</v>
      </c>
      <c r="B445" s="12">
        <v>90</v>
      </c>
      <c r="C445" s="12"/>
      <c r="D445" s="12"/>
    </row>
    <row r="446" spans="1:4" ht="18.75" x14ac:dyDescent="0.3">
      <c r="A446" s="12" t="s">
        <v>20</v>
      </c>
      <c r="B446" s="12">
        <v>296</v>
      </c>
      <c r="C446" s="12"/>
      <c r="D446" s="12"/>
    </row>
    <row r="447" spans="1:4" ht="18.75" x14ac:dyDescent="0.3">
      <c r="A447" s="12" t="s">
        <v>20</v>
      </c>
      <c r="B447" s="12">
        <v>170</v>
      </c>
      <c r="C447" s="12"/>
      <c r="D447" s="12"/>
    </row>
    <row r="448" spans="1:4" ht="18.75" hidden="1" x14ac:dyDescent="0.3">
      <c r="A448" s="12" t="s">
        <v>14</v>
      </c>
      <c r="B448" s="12">
        <v>186</v>
      </c>
      <c r="C448" s="12"/>
      <c r="D448" s="12"/>
    </row>
    <row r="449" spans="1:4" ht="18.75" hidden="1" x14ac:dyDescent="0.3">
      <c r="A449" s="12" t="s">
        <v>74</v>
      </c>
      <c r="B449" s="12">
        <v>439</v>
      </c>
      <c r="C449" s="12"/>
      <c r="D449" s="12"/>
    </row>
    <row r="450" spans="1:4" ht="18.75" hidden="1" x14ac:dyDescent="0.3">
      <c r="A450" s="12" t="s">
        <v>14</v>
      </c>
      <c r="B450" s="12">
        <v>605</v>
      </c>
      <c r="C450" s="12"/>
      <c r="D450" s="12"/>
    </row>
    <row r="451" spans="1:4" ht="18.75" x14ac:dyDescent="0.3">
      <c r="A451" s="12" t="s">
        <v>20</v>
      </c>
      <c r="B451" s="12">
        <v>86</v>
      </c>
      <c r="C451" s="12"/>
      <c r="D451" s="12"/>
    </row>
    <row r="452" spans="1:4" ht="18.75" hidden="1" x14ac:dyDescent="0.3">
      <c r="A452" s="12" t="s">
        <v>14</v>
      </c>
      <c r="B452" s="12">
        <v>1</v>
      </c>
      <c r="C452" s="12"/>
      <c r="D452" s="12"/>
    </row>
    <row r="453" spans="1:4" ht="18.75" x14ac:dyDescent="0.3">
      <c r="A453" s="12" t="s">
        <v>20</v>
      </c>
      <c r="B453" s="12">
        <v>6286</v>
      </c>
      <c r="C453" s="12"/>
      <c r="D453" s="12"/>
    </row>
    <row r="454" spans="1:4" ht="18.75" hidden="1" x14ac:dyDescent="0.3">
      <c r="A454" s="12" t="s">
        <v>14</v>
      </c>
      <c r="B454" s="12">
        <v>31</v>
      </c>
      <c r="C454" s="12"/>
      <c r="D454" s="12"/>
    </row>
    <row r="455" spans="1:4" ht="18.75" hidden="1" x14ac:dyDescent="0.3">
      <c r="A455" s="12" t="s">
        <v>14</v>
      </c>
      <c r="B455" s="12">
        <v>1181</v>
      </c>
      <c r="C455" s="12"/>
      <c r="D455" s="12"/>
    </row>
    <row r="456" spans="1:4" ht="18.75" hidden="1" x14ac:dyDescent="0.3">
      <c r="A456" s="12" t="s">
        <v>14</v>
      </c>
      <c r="B456" s="12">
        <v>39</v>
      </c>
      <c r="C456" s="12"/>
      <c r="D456" s="12"/>
    </row>
    <row r="457" spans="1:4" ht="18.75" x14ac:dyDescent="0.3">
      <c r="A457" s="12" t="s">
        <v>20</v>
      </c>
      <c r="B457" s="12">
        <v>3727</v>
      </c>
      <c r="C457" s="12"/>
      <c r="D457" s="12"/>
    </row>
    <row r="458" spans="1:4" ht="18.75" x14ac:dyDescent="0.3">
      <c r="A458" s="12" t="s">
        <v>20</v>
      </c>
      <c r="B458" s="12">
        <v>1605</v>
      </c>
      <c r="C458" s="12"/>
      <c r="D458" s="12"/>
    </row>
    <row r="459" spans="1:4" ht="18.75" hidden="1" x14ac:dyDescent="0.3">
      <c r="A459" s="12" t="s">
        <v>14</v>
      </c>
      <c r="B459" s="12">
        <v>46</v>
      </c>
      <c r="C459" s="12"/>
      <c r="D459" s="12"/>
    </row>
    <row r="460" spans="1:4" ht="18.75" x14ac:dyDescent="0.3">
      <c r="A460" s="12" t="s">
        <v>20</v>
      </c>
      <c r="B460" s="12">
        <v>2120</v>
      </c>
      <c r="C460" s="12"/>
      <c r="D460" s="12"/>
    </row>
    <row r="461" spans="1:4" ht="18.75" hidden="1" x14ac:dyDescent="0.3">
      <c r="A461" s="12" t="s">
        <v>14</v>
      </c>
      <c r="B461" s="12">
        <v>105</v>
      </c>
      <c r="C461" s="12"/>
      <c r="D461" s="12"/>
    </row>
    <row r="462" spans="1:4" ht="18.75" x14ac:dyDescent="0.3">
      <c r="A462" s="12" t="s">
        <v>20</v>
      </c>
      <c r="B462" s="12">
        <v>50</v>
      </c>
      <c r="C462" s="12"/>
      <c r="D462" s="12"/>
    </row>
    <row r="463" spans="1:4" ht="18.75" x14ac:dyDescent="0.3">
      <c r="A463" s="12" t="s">
        <v>20</v>
      </c>
      <c r="B463" s="12">
        <v>2080</v>
      </c>
      <c r="C463" s="12"/>
      <c r="D463" s="12"/>
    </row>
    <row r="464" spans="1:4" ht="18.75" hidden="1" x14ac:dyDescent="0.3">
      <c r="A464" s="12" t="s">
        <v>14</v>
      </c>
      <c r="B464" s="12">
        <v>535</v>
      </c>
      <c r="C464" s="12"/>
      <c r="D464" s="12"/>
    </row>
    <row r="465" spans="1:4" ht="18.75" x14ac:dyDescent="0.3">
      <c r="A465" s="12" t="s">
        <v>20</v>
      </c>
      <c r="B465" s="12">
        <v>2105</v>
      </c>
      <c r="C465" s="12"/>
      <c r="D465" s="12"/>
    </row>
    <row r="466" spans="1:4" ht="18.75" x14ac:dyDescent="0.3">
      <c r="A466" s="12" t="s">
        <v>20</v>
      </c>
      <c r="B466" s="12">
        <v>2436</v>
      </c>
      <c r="C466" s="12"/>
      <c r="D466" s="12"/>
    </row>
    <row r="467" spans="1:4" ht="18.75" x14ac:dyDescent="0.3">
      <c r="A467" s="12" t="s">
        <v>20</v>
      </c>
      <c r="B467" s="12">
        <v>80</v>
      </c>
      <c r="C467" s="12"/>
      <c r="D467" s="12"/>
    </row>
    <row r="468" spans="1:4" ht="18.75" x14ac:dyDescent="0.3">
      <c r="A468" s="12" t="s">
        <v>20</v>
      </c>
      <c r="B468" s="12">
        <v>42</v>
      </c>
      <c r="C468" s="12"/>
      <c r="D468" s="12"/>
    </row>
    <row r="469" spans="1:4" ht="18.75" x14ac:dyDescent="0.3">
      <c r="A469" s="12" t="s">
        <v>20</v>
      </c>
      <c r="B469" s="12">
        <v>139</v>
      </c>
      <c r="C469" s="12"/>
      <c r="D469" s="12"/>
    </row>
    <row r="470" spans="1:4" ht="18.75" hidden="1" x14ac:dyDescent="0.3">
      <c r="A470" s="12" t="s">
        <v>14</v>
      </c>
      <c r="B470" s="12">
        <v>16</v>
      </c>
      <c r="C470" s="12"/>
      <c r="D470" s="12"/>
    </row>
    <row r="471" spans="1:4" ht="18.75" x14ac:dyDescent="0.3">
      <c r="A471" s="12" t="s">
        <v>20</v>
      </c>
      <c r="B471" s="12">
        <v>159</v>
      </c>
      <c r="C471" s="12"/>
      <c r="D471" s="12"/>
    </row>
    <row r="472" spans="1:4" ht="18.75" x14ac:dyDescent="0.3">
      <c r="A472" s="12" t="s">
        <v>20</v>
      </c>
      <c r="B472" s="12">
        <v>381</v>
      </c>
      <c r="C472" s="12"/>
      <c r="D472" s="12"/>
    </row>
    <row r="473" spans="1:4" ht="18.75" x14ac:dyDescent="0.3">
      <c r="A473" s="12" t="s">
        <v>20</v>
      </c>
      <c r="B473" s="12">
        <v>194</v>
      </c>
      <c r="C473" s="12"/>
      <c r="D473" s="12"/>
    </row>
    <row r="474" spans="1:4" ht="18.75" hidden="1" x14ac:dyDescent="0.3">
      <c r="A474" s="12" t="s">
        <v>14</v>
      </c>
      <c r="B474" s="12">
        <v>575</v>
      </c>
      <c r="C474" s="12"/>
      <c r="D474" s="12"/>
    </row>
    <row r="475" spans="1:4" ht="18.75" x14ac:dyDescent="0.3">
      <c r="A475" s="12" t="s">
        <v>20</v>
      </c>
      <c r="B475" s="12">
        <v>106</v>
      </c>
      <c r="C475" s="12"/>
      <c r="D475" s="12"/>
    </row>
    <row r="476" spans="1:4" ht="18.75" x14ac:dyDescent="0.3">
      <c r="A476" s="12" t="s">
        <v>20</v>
      </c>
      <c r="B476" s="12">
        <v>142</v>
      </c>
      <c r="C476" s="12"/>
      <c r="D476" s="12"/>
    </row>
    <row r="477" spans="1:4" ht="18.75" x14ac:dyDescent="0.3">
      <c r="A477" s="12" t="s">
        <v>20</v>
      </c>
      <c r="B477" s="12">
        <v>211</v>
      </c>
      <c r="C477" s="12"/>
      <c r="D477" s="12"/>
    </row>
    <row r="478" spans="1:4" ht="18.75" hidden="1" x14ac:dyDescent="0.3">
      <c r="A478" s="12" t="s">
        <v>14</v>
      </c>
      <c r="B478" s="12">
        <v>1120</v>
      </c>
      <c r="C478" s="12"/>
      <c r="D478" s="12"/>
    </row>
    <row r="479" spans="1:4" ht="18.75" hidden="1" x14ac:dyDescent="0.3">
      <c r="A479" s="12" t="s">
        <v>14</v>
      </c>
      <c r="B479" s="12">
        <v>113</v>
      </c>
      <c r="C479" s="12"/>
      <c r="D479" s="12"/>
    </row>
    <row r="480" spans="1:4" ht="18.75" x14ac:dyDescent="0.3">
      <c r="A480" s="12" t="s">
        <v>20</v>
      </c>
      <c r="B480" s="12">
        <v>2756</v>
      </c>
      <c r="C480" s="12"/>
      <c r="D480" s="12"/>
    </row>
    <row r="481" spans="1:4" ht="18.75" x14ac:dyDescent="0.3">
      <c r="A481" s="12" t="s">
        <v>20</v>
      </c>
      <c r="B481" s="12">
        <v>173</v>
      </c>
      <c r="C481" s="12"/>
      <c r="D481" s="12"/>
    </row>
    <row r="482" spans="1:4" ht="18.75" x14ac:dyDescent="0.3">
      <c r="A482" s="12" t="s">
        <v>20</v>
      </c>
      <c r="B482" s="12">
        <v>87</v>
      </c>
      <c r="C482" s="12"/>
      <c r="D482" s="12"/>
    </row>
    <row r="483" spans="1:4" ht="18.75" hidden="1" x14ac:dyDescent="0.3">
      <c r="A483" s="12" t="s">
        <v>14</v>
      </c>
      <c r="B483" s="12">
        <v>1538</v>
      </c>
      <c r="C483" s="12"/>
      <c r="D483" s="12"/>
    </row>
    <row r="484" spans="1:4" ht="18.75" hidden="1" x14ac:dyDescent="0.3">
      <c r="A484" s="12" t="s">
        <v>14</v>
      </c>
      <c r="B484" s="12">
        <v>9</v>
      </c>
      <c r="C484" s="12"/>
      <c r="D484" s="12"/>
    </row>
    <row r="485" spans="1:4" ht="18.75" hidden="1" x14ac:dyDescent="0.3">
      <c r="A485" s="12" t="s">
        <v>14</v>
      </c>
      <c r="B485" s="12">
        <v>554</v>
      </c>
      <c r="C485" s="12"/>
      <c r="D485" s="12"/>
    </row>
    <row r="486" spans="1:4" ht="18.75" x14ac:dyDescent="0.3">
      <c r="A486" s="12" t="s">
        <v>20</v>
      </c>
      <c r="B486" s="12">
        <v>1572</v>
      </c>
      <c r="C486" s="12"/>
      <c r="D486" s="12"/>
    </row>
    <row r="487" spans="1:4" ht="18.75" hidden="1" x14ac:dyDescent="0.3">
      <c r="A487" s="12" t="s">
        <v>14</v>
      </c>
      <c r="B487" s="12">
        <v>648</v>
      </c>
      <c r="C487" s="12"/>
      <c r="D487" s="12"/>
    </row>
    <row r="488" spans="1:4" ht="18.75" hidden="1" x14ac:dyDescent="0.3">
      <c r="A488" s="12" t="s">
        <v>14</v>
      </c>
      <c r="B488" s="12">
        <v>21</v>
      </c>
      <c r="C488" s="12"/>
      <c r="D488" s="12"/>
    </row>
    <row r="489" spans="1:4" ht="18.75" x14ac:dyDescent="0.3">
      <c r="A489" s="12" t="s">
        <v>20</v>
      </c>
      <c r="B489" s="12">
        <v>2346</v>
      </c>
      <c r="C489" s="12"/>
      <c r="D489" s="12"/>
    </row>
    <row r="490" spans="1:4" ht="18.75" x14ac:dyDescent="0.3">
      <c r="A490" s="12" t="s">
        <v>20</v>
      </c>
      <c r="B490" s="12">
        <v>115</v>
      </c>
      <c r="C490" s="12"/>
      <c r="D490" s="12"/>
    </row>
    <row r="491" spans="1:4" ht="18.75" x14ac:dyDescent="0.3">
      <c r="A491" s="12" t="s">
        <v>20</v>
      </c>
      <c r="B491" s="12">
        <v>85</v>
      </c>
      <c r="C491" s="12"/>
      <c r="D491" s="12"/>
    </row>
    <row r="492" spans="1:4" ht="18.75" x14ac:dyDescent="0.3">
      <c r="A492" s="12" t="s">
        <v>20</v>
      </c>
      <c r="B492" s="12">
        <v>144</v>
      </c>
      <c r="C492" s="12"/>
      <c r="D492" s="12"/>
    </row>
    <row r="493" spans="1:4" ht="18.75" x14ac:dyDescent="0.3">
      <c r="A493" s="12" t="s">
        <v>20</v>
      </c>
      <c r="B493" s="12">
        <v>2443</v>
      </c>
      <c r="C493" s="12"/>
      <c r="D493" s="12"/>
    </row>
    <row r="494" spans="1:4" ht="18.75" hidden="1" x14ac:dyDescent="0.3">
      <c r="A494" s="12" t="s">
        <v>74</v>
      </c>
      <c r="B494" s="12">
        <v>595</v>
      </c>
      <c r="C494" s="12"/>
      <c r="D494" s="12"/>
    </row>
    <row r="495" spans="1:4" ht="18.75" x14ac:dyDescent="0.3">
      <c r="A495" s="12" t="s">
        <v>20</v>
      </c>
      <c r="B495" s="12">
        <v>64</v>
      </c>
      <c r="C495" s="12"/>
      <c r="D495" s="12"/>
    </row>
    <row r="496" spans="1:4" ht="18.75" x14ac:dyDescent="0.3">
      <c r="A496" s="12" t="s">
        <v>20</v>
      </c>
      <c r="B496" s="12">
        <v>268</v>
      </c>
      <c r="C496" s="12"/>
      <c r="D496" s="12"/>
    </row>
    <row r="497" spans="1:4" ht="18.75" x14ac:dyDescent="0.3">
      <c r="A497" s="12" t="s">
        <v>20</v>
      </c>
      <c r="B497" s="12">
        <v>195</v>
      </c>
      <c r="C497" s="12"/>
      <c r="D497" s="12"/>
    </row>
    <row r="498" spans="1:4" ht="18.75" hidden="1" x14ac:dyDescent="0.3">
      <c r="A498" s="12" t="s">
        <v>14</v>
      </c>
      <c r="B498" s="12">
        <v>54</v>
      </c>
      <c r="C498" s="12"/>
      <c r="D498" s="12"/>
    </row>
    <row r="499" spans="1:4" ht="18.75" hidden="1" x14ac:dyDescent="0.3">
      <c r="A499" s="12" t="s">
        <v>14</v>
      </c>
      <c r="B499" s="12">
        <v>120</v>
      </c>
      <c r="C499" s="12"/>
      <c r="D499" s="12"/>
    </row>
    <row r="500" spans="1:4" ht="18.75" hidden="1" x14ac:dyDescent="0.3">
      <c r="A500" s="12" t="s">
        <v>14</v>
      </c>
      <c r="B500" s="12">
        <v>579</v>
      </c>
      <c r="C500" s="12"/>
      <c r="D500" s="12"/>
    </row>
    <row r="501" spans="1:4" ht="18.75" hidden="1" x14ac:dyDescent="0.3">
      <c r="A501" s="12" t="s">
        <v>14</v>
      </c>
      <c r="B501" s="12">
        <v>2072</v>
      </c>
      <c r="C501" s="12"/>
      <c r="D501" s="12"/>
    </row>
    <row r="502" spans="1:4" ht="18.75" hidden="1" x14ac:dyDescent="0.3">
      <c r="A502" s="12" t="s">
        <v>14</v>
      </c>
      <c r="B502" s="12">
        <v>0</v>
      </c>
      <c r="C502" s="12"/>
      <c r="D502" s="12"/>
    </row>
    <row r="503" spans="1:4" ht="18.75" hidden="1" x14ac:dyDescent="0.3">
      <c r="A503" s="12" t="s">
        <v>14</v>
      </c>
      <c r="B503" s="12">
        <v>1796</v>
      </c>
      <c r="C503" s="12"/>
      <c r="D503" s="12"/>
    </row>
    <row r="504" spans="1:4" ht="18.75" x14ac:dyDescent="0.3">
      <c r="A504" s="12" t="s">
        <v>20</v>
      </c>
      <c r="B504" s="12">
        <v>186</v>
      </c>
      <c r="C504" s="12"/>
      <c r="D504" s="12"/>
    </row>
    <row r="505" spans="1:4" ht="18.75" x14ac:dyDescent="0.3">
      <c r="A505" s="12" t="s">
        <v>20</v>
      </c>
      <c r="B505" s="12">
        <v>460</v>
      </c>
      <c r="C505" s="12"/>
      <c r="D505" s="12"/>
    </row>
    <row r="506" spans="1:4" ht="18.75" hidden="1" x14ac:dyDescent="0.3">
      <c r="A506" s="12" t="s">
        <v>14</v>
      </c>
      <c r="B506" s="12">
        <v>62</v>
      </c>
      <c r="C506" s="12"/>
      <c r="D506" s="12"/>
    </row>
    <row r="507" spans="1:4" ht="18.75" hidden="1" x14ac:dyDescent="0.3">
      <c r="A507" s="12" t="s">
        <v>14</v>
      </c>
      <c r="B507" s="12">
        <v>347</v>
      </c>
      <c r="C507" s="12"/>
      <c r="D507" s="12"/>
    </row>
    <row r="508" spans="1:4" ht="18.75" x14ac:dyDescent="0.3">
      <c r="A508" s="12" t="s">
        <v>20</v>
      </c>
      <c r="B508" s="12">
        <v>2528</v>
      </c>
      <c r="C508" s="12"/>
      <c r="D508" s="12"/>
    </row>
    <row r="509" spans="1:4" ht="18.75" hidden="1" x14ac:dyDescent="0.3">
      <c r="A509" s="12" t="s">
        <v>14</v>
      </c>
      <c r="B509" s="12">
        <v>19</v>
      </c>
      <c r="C509" s="12"/>
      <c r="D509" s="12"/>
    </row>
    <row r="510" spans="1:4" ht="18.75" x14ac:dyDescent="0.3">
      <c r="A510" s="12" t="s">
        <v>20</v>
      </c>
      <c r="B510" s="12">
        <v>3657</v>
      </c>
      <c r="C510" s="12"/>
      <c r="D510" s="12"/>
    </row>
    <row r="511" spans="1:4" ht="18.75" hidden="1" x14ac:dyDescent="0.3">
      <c r="A511" s="12" t="s">
        <v>14</v>
      </c>
      <c r="B511" s="12">
        <v>1258</v>
      </c>
      <c r="C511" s="12"/>
      <c r="D511" s="12"/>
    </row>
    <row r="512" spans="1:4" ht="18.75" x14ac:dyDescent="0.3">
      <c r="A512" s="12" t="s">
        <v>20</v>
      </c>
      <c r="B512" s="12">
        <v>131</v>
      </c>
      <c r="C512" s="12"/>
      <c r="D512" s="12"/>
    </row>
    <row r="513" spans="1:4" ht="18.75" hidden="1" x14ac:dyDescent="0.3">
      <c r="A513" s="12" t="s">
        <v>14</v>
      </c>
      <c r="B513" s="12">
        <v>362</v>
      </c>
      <c r="C513" s="12"/>
      <c r="D513" s="12"/>
    </row>
    <row r="514" spans="1:4" ht="18.75" x14ac:dyDescent="0.3">
      <c r="A514" s="12" t="s">
        <v>20</v>
      </c>
      <c r="B514" s="12">
        <v>239</v>
      </c>
      <c r="C514" s="12"/>
      <c r="D514" s="12"/>
    </row>
    <row r="515" spans="1:4" ht="18.75" hidden="1" x14ac:dyDescent="0.3">
      <c r="A515" s="12" t="s">
        <v>74</v>
      </c>
      <c r="B515" s="12">
        <v>35</v>
      </c>
      <c r="C515" s="12"/>
      <c r="D515" s="12"/>
    </row>
    <row r="516" spans="1:4" ht="18.75" hidden="1" x14ac:dyDescent="0.3">
      <c r="A516" s="12" t="s">
        <v>74</v>
      </c>
      <c r="B516" s="12">
        <v>528</v>
      </c>
      <c r="C516" s="12"/>
      <c r="D516" s="12"/>
    </row>
    <row r="517" spans="1:4" ht="18.75" hidden="1" x14ac:dyDescent="0.3">
      <c r="A517" s="12" t="s">
        <v>14</v>
      </c>
      <c r="B517" s="12">
        <v>133</v>
      </c>
      <c r="C517" s="12"/>
      <c r="D517" s="12"/>
    </row>
    <row r="518" spans="1:4" ht="18.75" hidden="1" x14ac:dyDescent="0.3">
      <c r="A518" s="12" t="s">
        <v>14</v>
      </c>
      <c r="B518" s="12">
        <v>846</v>
      </c>
      <c r="C518" s="12"/>
      <c r="D518" s="12"/>
    </row>
    <row r="519" spans="1:4" ht="18.75" x14ac:dyDescent="0.3">
      <c r="A519" s="12" t="s">
        <v>20</v>
      </c>
      <c r="B519" s="12">
        <v>78</v>
      </c>
      <c r="C519" s="12"/>
      <c r="D519" s="12"/>
    </row>
    <row r="520" spans="1:4" ht="18.75" hidden="1" x14ac:dyDescent="0.3">
      <c r="A520" s="12" t="s">
        <v>14</v>
      </c>
      <c r="B520" s="12">
        <v>10</v>
      </c>
      <c r="C520" s="12"/>
      <c r="D520" s="12"/>
    </row>
    <row r="521" spans="1:4" ht="18.75" x14ac:dyDescent="0.3">
      <c r="A521" s="12" t="s">
        <v>20</v>
      </c>
      <c r="B521" s="12">
        <v>1773</v>
      </c>
      <c r="C521" s="12"/>
      <c r="D521" s="12"/>
    </row>
    <row r="522" spans="1:4" ht="18.75" x14ac:dyDescent="0.3">
      <c r="A522" s="12" t="s">
        <v>20</v>
      </c>
      <c r="B522" s="12">
        <v>32</v>
      </c>
      <c r="C522" s="12"/>
      <c r="D522" s="12"/>
    </row>
    <row r="523" spans="1:4" ht="18.75" x14ac:dyDescent="0.3">
      <c r="A523" s="12" t="s">
        <v>20</v>
      </c>
      <c r="B523" s="12">
        <v>369</v>
      </c>
      <c r="C523" s="12"/>
      <c r="D523" s="12"/>
    </row>
    <row r="524" spans="1:4" ht="18.75" hidden="1" x14ac:dyDescent="0.3">
      <c r="A524" s="12" t="s">
        <v>14</v>
      </c>
      <c r="B524" s="12">
        <v>191</v>
      </c>
      <c r="C524" s="12"/>
      <c r="D524" s="12"/>
    </row>
    <row r="525" spans="1:4" ht="18.75" x14ac:dyDescent="0.3">
      <c r="A525" s="12" t="s">
        <v>20</v>
      </c>
      <c r="B525" s="12">
        <v>89</v>
      </c>
      <c r="C525" s="12"/>
      <c r="D525" s="12"/>
    </row>
    <row r="526" spans="1:4" ht="18.75" hidden="1" x14ac:dyDescent="0.3">
      <c r="A526" s="12" t="s">
        <v>14</v>
      </c>
      <c r="B526" s="12">
        <v>1979</v>
      </c>
      <c r="C526" s="12"/>
      <c r="D526" s="12"/>
    </row>
    <row r="527" spans="1:4" ht="18.75" hidden="1" x14ac:dyDescent="0.3">
      <c r="A527" s="12" t="s">
        <v>14</v>
      </c>
      <c r="B527" s="12">
        <v>63</v>
      </c>
      <c r="C527" s="12"/>
      <c r="D527" s="12"/>
    </row>
    <row r="528" spans="1:4" ht="18.75" x14ac:dyDescent="0.3">
      <c r="A528" s="12" t="s">
        <v>20</v>
      </c>
      <c r="B528" s="12">
        <v>147</v>
      </c>
      <c r="C528" s="12"/>
      <c r="D528" s="12"/>
    </row>
    <row r="529" spans="1:4" ht="18.75" hidden="1" x14ac:dyDescent="0.3">
      <c r="A529" s="12" t="s">
        <v>14</v>
      </c>
      <c r="B529" s="12">
        <v>6080</v>
      </c>
      <c r="C529" s="12"/>
      <c r="D529" s="12"/>
    </row>
    <row r="530" spans="1:4" ht="18.75" hidden="1" x14ac:dyDescent="0.3">
      <c r="A530" s="12" t="s">
        <v>14</v>
      </c>
      <c r="B530" s="12">
        <v>80</v>
      </c>
      <c r="C530" s="12"/>
      <c r="D530" s="12"/>
    </row>
    <row r="531" spans="1:4" ht="18.75" hidden="1" x14ac:dyDescent="0.3">
      <c r="A531" s="12" t="s">
        <v>14</v>
      </c>
      <c r="B531" s="12">
        <v>9</v>
      </c>
      <c r="C531" s="12"/>
      <c r="D531" s="12"/>
    </row>
    <row r="532" spans="1:4" ht="18.75" hidden="1" x14ac:dyDescent="0.3">
      <c r="A532" s="12" t="s">
        <v>14</v>
      </c>
      <c r="B532" s="12">
        <v>1784</v>
      </c>
      <c r="C532" s="12"/>
      <c r="D532" s="12"/>
    </row>
    <row r="533" spans="1:4" ht="18.75" hidden="1" x14ac:dyDescent="0.3">
      <c r="A533" s="12" t="s">
        <v>47</v>
      </c>
      <c r="B533" s="12">
        <v>3640</v>
      </c>
      <c r="C533" s="12"/>
      <c r="D533" s="12"/>
    </row>
    <row r="534" spans="1:4" ht="18.75" x14ac:dyDescent="0.3">
      <c r="A534" s="12" t="s">
        <v>20</v>
      </c>
      <c r="B534" s="12">
        <v>126</v>
      </c>
      <c r="C534" s="12"/>
      <c r="D534" s="12"/>
    </row>
    <row r="535" spans="1:4" ht="18.75" x14ac:dyDescent="0.3">
      <c r="A535" s="12" t="s">
        <v>20</v>
      </c>
      <c r="B535" s="12">
        <v>2218</v>
      </c>
      <c r="C535" s="12"/>
      <c r="D535" s="12"/>
    </row>
    <row r="536" spans="1:4" ht="18.75" hidden="1" x14ac:dyDescent="0.3">
      <c r="A536" s="12" t="s">
        <v>14</v>
      </c>
      <c r="B536" s="12">
        <v>243</v>
      </c>
      <c r="C536" s="12"/>
      <c r="D536" s="12"/>
    </row>
    <row r="537" spans="1:4" ht="18.75" x14ac:dyDescent="0.3">
      <c r="A537" s="12" t="s">
        <v>20</v>
      </c>
      <c r="B537" s="12">
        <v>202</v>
      </c>
      <c r="C537" s="12"/>
      <c r="D537" s="12"/>
    </row>
    <row r="538" spans="1:4" ht="18.75" x14ac:dyDescent="0.3">
      <c r="A538" s="12" t="s">
        <v>20</v>
      </c>
      <c r="B538" s="12">
        <v>140</v>
      </c>
      <c r="C538" s="12"/>
      <c r="D538" s="12"/>
    </row>
    <row r="539" spans="1:4" ht="18.75" x14ac:dyDescent="0.3">
      <c r="A539" s="12" t="s">
        <v>20</v>
      </c>
      <c r="B539" s="12">
        <v>1052</v>
      </c>
      <c r="C539" s="12"/>
      <c r="D539" s="12"/>
    </row>
    <row r="540" spans="1:4" ht="18.75" hidden="1" x14ac:dyDescent="0.3">
      <c r="A540" s="12" t="s">
        <v>14</v>
      </c>
      <c r="B540" s="12">
        <v>1296</v>
      </c>
      <c r="C540" s="12"/>
      <c r="D540" s="12"/>
    </row>
    <row r="541" spans="1:4" ht="18.75" hidden="1" x14ac:dyDescent="0.3">
      <c r="A541" s="12" t="s">
        <v>14</v>
      </c>
      <c r="B541" s="12">
        <v>77</v>
      </c>
      <c r="C541" s="12"/>
      <c r="D541" s="12"/>
    </row>
    <row r="542" spans="1:4" ht="18.75" x14ac:dyDescent="0.3">
      <c r="A542" s="12" t="s">
        <v>20</v>
      </c>
      <c r="B542" s="12">
        <v>247</v>
      </c>
      <c r="C542" s="12"/>
      <c r="D542" s="12"/>
    </row>
    <row r="543" spans="1:4" ht="18.75" hidden="1" x14ac:dyDescent="0.3">
      <c r="A543" s="12" t="s">
        <v>14</v>
      </c>
      <c r="B543" s="12">
        <v>395</v>
      </c>
      <c r="C543" s="12"/>
      <c r="D543" s="12"/>
    </row>
    <row r="544" spans="1:4" ht="18.75" hidden="1" x14ac:dyDescent="0.3">
      <c r="A544" s="12" t="s">
        <v>14</v>
      </c>
      <c r="B544" s="12">
        <v>49</v>
      </c>
      <c r="C544" s="12"/>
      <c r="D544" s="12"/>
    </row>
    <row r="545" spans="1:4" ht="18.75" hidden="1" x14ac:dyDescent="0.3">
      <c r="A545" s="12" t="s">
        <v>14</v>
      </c>
      <c r="B545" s="12">
        <v>180</v>
      </c>
      <c r="C545" s="12"/>
      <c r="D545" s="12"/>
    </row>
    <row r="546" spans="1:4" ht="18.75" x14ac:dyDescent="0.3">
      <c r="A546" s="12" t="s">
        <v>20</v>
      </c>
      <c r="B546" s="12">
        <v>84</v>
      </c>
      <c r="C546" s="12"/>
      <c r="D546" s="12"/>
    </row>
    <row r="547" spans="1:4" ht="18.75" hidden="1" x14ac:dyDescent="0.3">
      <c r="A547" s="12" t="s">
        <v>14</v>
      </c>
      <c r="B547" s="12">
        <v>2690</v>
      </c>
      <c r="C547" s="12"/>
      <c r="D547" s="12"/>
    </row>
    <row r="548" spans="1:4" ht="18.75" x14ac:dyDescent="0.3">
      <c r="A548" s="12" t="s">
        <v>20</v>
      </c>
      <c r="B548" s="12">
        <v>88</v>
      </c>
      <c r="C548" s="12"/>
      <c r="D548" s="12"/>
    </row>
    <row r="549" spans="1:4" ht="18.75" x14ac:dyDescent="0.3">
      <c r="A549" s="12" t="s">
        <v>20</v>
      </c>
      <c r="B549" s="12">
        <v>156</v>
      </c>
      <c r="C549" s="12"/>
      <c r="D549" s="12"/>
    </row>
    <row r="550" spans="1:4" ht="18.75" x14ac:dyDescent="0.3">
      <c r="A550" s="12" t="s">
        <v>20</v>
      </c>
      <c r="B550" s="12">
        <v>2985</v>
      </c>
      <c r="C550" s="12"/>
      <c r="D550" s="12"/>
    </row>
    <row r="551" spans="1:4" ht="18.75" x14ac:dyDescent="0.3">
      <c r="A551" s="12" t="s">
        <v>20</v>
      </c>
      <c r="B551" s="12">
        <v>762</v>
      </c>
      <c r="C551" s="12"/>
      <c r="D551" s="12"/>
    </row>
    <row r="552" spans="1:4" ht="18.75" hidden="1" x14ac:dyDescent="0.3">
      <c r="A552" s="12" t="s">
        <v>74</v>
      </c>
      <c r="B552" s="12">
        <v>1</v>
      </c>
      <c r="C552" s="12"/>
      <c r="D552" s="12"/>
    </row>
    <row r="553" spans="1:4" ht="18.75" hidden="1" x14ac:dyDescent="0.3">
      <c r="A553" s="12" t="s">
        <v>14</v>
      </c>
      <c r="B553" s="12">
        <v>2779</v>
      </c>
      <c r="C553" s="12"/>
      <c r="D553" s="12"/>
    </row>
    <row r="554" spans="1:4" ht="18.75" hidden="1" x14ac:dyDescent="0.3">
      <c r="A554" s="12" t="s">
        <v>14</v>
      </c>
      <c r="B554" s="12">
        <v>92</v>
      </c>
      <c r="C554" s="12"/>
      <c r="D554" s="12"/>
    </row>
    <row r="555" spans="1:4" ht="18.75" hidden="1" x14ac:dyDescent="0.3">
      <c r="A555" s="12" t="s">
        <v>14</v>
      </c>
      <c r="B555" s="12">
        <v>1028</v>
      </c>
      <c r="C555" s="12"/>
      <c r="D555" s="12"/>
    </row>
    <row r="556" spans="1:4" ht="18.75" x14ac:dyDescent="0.3">
      <c r="A556" s="12" t="s">
        <v>20</v>
      </c>
      <c r="B556" s="12">
        <v>554</v>
      </c>
      <c r="C556" s="12"/>
      <c r="D556" s="12"/>
    </row>
    <row r="557" spans="1:4" ht="18.75" x14ac:dyDescent="0.3">
      <c r="A557" s="12" t="s">
        <v>20</v>
      </c>
      <c r="B557" s="12">
        <v>135</v>
      </c>
      <c r="C557" s="12"/>
      <c r="D557" s="12"/>
    </row>
    <row r="558" spans="1:4" ht="18.75" x14ac:dyDescent="0.3">
      <c r="A558" s="12" t="s">
        <v>20</v>
      </c>
      <c r="B558" s="12">
        <v>122</v>
      </c>
      <c r="C558" s="12"/>
      <c r="D558" s="12"/>
    </row>
    <row r="559" spans="1:4" ht="18.75" x14ac:dyDescent="0.3">
      <c r="A559" s="12" t="s">
        <v>20</v>
      </c>
      <c r="B559" s="12">
        <v>221</v>
      </c>
      <c r="C559" s="12"/>
      <c r="D559" s="12"/>
    </row>
    <row r="560" spans="1:4" ht="18.75" x14ac:dyDescent="0.3">
      <c r="A560" s="12" t="s">
        <v>20</v>
      </c>
      <c r="B560" s="12">
        <v>126</v>
      </c>
      <c r="C560" s="12"/>
      <c r="D560" s="12"/>
    </row>
    <row r="561" spans="1:4" ht="18.75" x14ac:dyDescent="0.3">
      <c r="A561" s="12" t="s">
        <v>20</v>
      </c>
      <c r="B561" s="12">
        <v>1022</v>
      </c>
      <c r="C561" s="12"/>
      <c r="D561" s="12"/>
    </row>
    <row r="562" spans="1:4" ht="18.75" x14ac:dyDescent="0.3">
      <c r="A562" s="12" t="s">
        <v>20</v>
      </c>
      <c r="B562" s="12">
        <v>3177</v>
      </c>
      <c r="C562" s="12"/>
      <c r="D562" s="12"/>
    </row>
    <row r="563" spans="1:4" ht="18.75" x14ac:dyDescent="0.3">
      <c r="A563" s="12" t="s">
        <v>20</v>
      </c>
      <c r="B563" s="12">
        <v>198</v>
      </c>
      <c r="C563" s="12"/>
      <c r="D563" s="12"/>
    </row>
    <row r="564" spans="1:4" ht="18.75" hidden="1" x14ac:dyDescent="0.3">
      <c r="A564" s="12" t="s">
        <v>14</v>
      </c>
      <c r="B564" s="12">
        <v>26</v>
      </c>
      <c r="C564" s="12"/>
      <c r="D564" s="12"/>
    </row>
    <row r="565" spans="1:4" ht="18.75" x14ac:dyDescent="0.3">
      <c r="A565" s="12" t="s">
        <v>20</v>
      </c>
      <c r="B565" s="12">
        <v>85</v>
      </c>
      <c r="C565" s="12"/>
      <c r="D565" s="12"/>
    </row>
    <row r="566" spans="1:4" ht="18.75" hidden="1" x14ac:dyDescent="0.3">
      <c r="A566" s="12" t="s">
        <v>14</v>
      </c>
      <c r="B566" s="12">
        <v>1790</v>
      </c>
      <c r="C566" s="12"/>
      <c r="D566" s="12"/>
    </row>
    <row r="567" spans="1:4" ht="18.75" x14ac:dyDescent="0.3">
      <c r="A567" s="12" t="s">
        <v>20</v>
      </c>
      <c r="B567" s="12">
        <v>3596</v>
      </c>
      <c r="C567" s="12"/>
      <c r="D567" s="12"/>
    </row>
    <row r="568" spans="1:4" ht="18.75" hidden="1" x14ac:dyDescent="0.3">
      <c r="A568" s="12" t="s">
        <v>14</v>
      </c>
      <c r="B568" s="12">
        <v>37</v>
      </c>
      <c r="C568" s="12"/>
      <c r="D568" s="12"/>
    </row>
    <row r="569" spans="1:4" ht="18.75" x14ac:dyDescent="0.3">
      <c r="A569" s="12" t="s">
        <v>20</v>
      </c>
      <c r="B569" s="12">
        <v>244</v>
      </c>
      <c r="C569" s="12"/>
      <c r="D569" s="12"/>
    </row>
    <row r="570" spans="1:4" ht="18.75" x14ac:dyDescent="0.3">
      <c r="A570" s="12" t="s">
        <v>20</v>
      </c>
      <c r="B570" s="12">
        <v>5180</v>
      </c>
      <c r="C570" s="12"/>
      <c r="D570" s="12"/>
    </row>
    <row r="571" spans="1:4" ht="18.75" x14ac:dyDescent="0.3">
      <c r="A571" s="12" t="s">
        <v>20</v>
      </c>
      <c r="B571" s="12">
        <v>589</v>
      </c>
      <c r="C571" s="12"/>
      <c r="D571" s="12"/>
    </row>
    <row r="572" spans="1:4" ht="18.75" x14ac:dyDescent="0.3">
      <c r="A572" s="12" t="s">
        <v>20</v>
      </c>
      <c r="B572" s="12">
        <v>2725</v>
      </c>
      <c r="C572" s="12"/>
      <c r="D572" s="12"/>
    </row>
    <row r="573" spans="1:4" ht="18.75" hidden="1" x14ac:dyDescent="0.3">
      <c r="A573" s="12" t="s">
        <v>14</v>
      </c>
      <c r="B573" s="12">
        <v>35</v>
      </c>
      <c r="C573" s="12"/>
      <c r="D573" s="12"/>
    </row>
    <row r="574" spans="1:4" ht="18.75" hidden="1" x14ac:dyDescent="0.3">
      <c r="A574" s="12" t="s">
        <v>74</v>
      </c>
      <c r="B574" s="12">
        <v>94</v>
      </c>
      <c r="C574" s="12"/>
      <c r="D574" s="12"/>
    </row>
    <row r="575" spans="1:4" ht="18.75" x14ac:dyDescent="0.3">
      <c r="A575" s="12" t="s">
        <v>20</v>
      </c>
      <c r="B575" s="12">
        <v>300</v>
      </c>
      <c r="C575" s="12"/>
      <c r="D575" s="12"/>
    </row>
    <row r="576" spans="1:4" ht="18.75" x14ac:dyDescent="0.3">
      <c r="A576" s="12" t="s">
        <v>20</v>
      </c>
      <c r="B576" s="12">
        <v>144</v>
      </c>
      <c r="C576" s="12"/>
      <c r="D576" s="12"/>
    </row>
    <row r="577" spans="1:4" ht="18.75" hidden="1" x14ac:dyDescent="0.3">
      <c r="A577" s="12" t="s">
        <v>14</v>
      </c>
      <c r="B577" s="12">
        <v>558</v>
      </c>
      <c r="C577" s="12"/>
      <c r="D577" s="12"/>
    </row>
    <row r="578" spans="1:4" ht="18.75" hidden="1" x14ac:dyDescent="0.3">
      <c r="A578" s="12" t="s">
        <v>14</v>
      </c>
      <c r="B578" s="12">
        <v>64</v>
      </c>
      <c r="C578" s="12"/>
      <c r="D578" s="12"/>
    </row>
    <row r="579" spans="1:4" ht="18.75" hidden="1" x14ac:dyDescent="0.3">
      <c r="A579" s="12" t="s">
        <v>74</v>
      </c>
      <c r="B579" s="12">
        <v>37</v>
      </c>
      <c r="C579" s="12"/>
      <c r="D579" s="12"/>
    </row>
    <row r="580" spans="1:4" ht="18.75" hidden="1" x14ac:dyDescent="0.3">
      <c r="A580" s="12" t="s">
        <v>14</v>
      </c>
      <c r="B580" s="12">
        <v>245</v>
      </c>
      <c r="C580" s="12"/>
      <c r="D580" s="12"/>
    </row>
    <row r="581" spans="1:4" ht="18.75" x14ac:dyDescent="0.3">
      <c r="A581" s="12" t="s">
        <v>20</v>
      </c>
      <c r="B581" s="12">
        <v>87</v>
      </c>
      <c r="C581" s="12"/>
      <c r="D581" s="12"/>
    </row>
    <row r="582" spans="1:4" ht="18.75" x14ac:dyDescent="0.3">
      <c r="A582" s="12" t="s">
        <v>20</v>
      </c>
      <c r="B582" s="12">
        <v>3116</v>
      </c>
      <c r="C582" s="12"/>
      <c r="D582" s="12"/>
    </row>
    <row r="583" spans="1:4" ht="18.75" hidden="1" x14ac:dyDescent="0.3">
      <c r="A583" s="12" t="s">
        <v>14</v>
      </c>
      <c r="B583" s="12">
        <v>71</v>
      </c>
      <c r="C583" s="12"/>
      <c r="D583" s="12"/>
    </row>
    <row r="584" spans="1:4" ht="18.75" hidden="1" x14ac:dyDescent="0.3">
      <c r="A584" s="12" t="s">
        <v>14</v>
      </c>
      <c r="B584" s="12">
        <v>42</v>
      </c>
      <c r="C584" s="12"/>
      <c r="D584" s="12"/>
    </row>
    <row r="585" spans="1:4" ht="18.75" x14ac:dyDescent="0.3">
      <c r="A585" s="12" t="s">
        <v>20</v>
      </c>
      <c r="B585" s="12">
        <v>909</v>
      </c>
      <c r="C585" s="12"/>
      <c r="D585" s="12"/>
    </row>
    <row r="586" spans="1:4" ht="18.75" x14ac:dyDescent="0.3">
      <c r="A586" s="12" t="s">
        <v>20</v>
      </c>
      <c r="B586" s="12">
        <v>1613</v>
      </c>
      <c r="C586" s="12"/>
      <c r="D586" s="12"/>
    </row>
    <row r="587" spans="1:4" ht="18.75" x14ac:dyDescent="0.3">
      <c r="A587" s="12" t="s">
        <v>20</v>
      </c>
      <c r="B587" s="12">
        <v>136</v>
      </c>
      <c r="C587" s="12"/>
      <c r="D587" s="12"/>
    </row>
    <row r="588" spans="1:4" ht="18.75" x14ac:dyDescent="0.3">
      <c r="A588" s="12" t="s">
        <v>20</v>
      </c>
      <c r="B588" s="12">
        <v>130</v>
      </c>
      <c r="C588" s="12"/>
      <c r="D588" s="12"/>
    </row>
    <row r="589" spans="1:4" ht="18.75" hidden="1" x14ac:dyDescent="0.3">
      <c r="A589" s="12" t="s">
        <v>14</v>
      </c>
      <c r="B589" s="12">
        <v>156</v>
      </c>
      <c r="C589" s="12"/>
      <c r="D589" s="12"/>
    </row>
    <row r="590" spans="1:4" ht="18.75" hidden="1" x14ac:dyDescent="0.3">
      <c r="A590" s="12" t="s">
        <v>14</v>
      </c>
      <c r="B590" s="12">
        <v>1368</v>
      </c>
      <c r="C590" s="12"/>
      <c r="D590" s="12"/>
    </row>
    <row r="591" spans="1:4" ht="18.75" hidden="1" x14ac:dyDescent="0.3">
      <c r="A591" s="12" t="s">
        <v>14</v>
      </c>
      <c r="B591" s="12">
        <v>102</v>
      </c>
      <c r="C591" s="12"/>
      <c r="D591" s="12"/>
    </row>
    <row r="592" spans="1:4" ht="18.75" hidden="1" x14ac:dyDescent="0.3">
      <c r="A592" s="12" t="s">
        <v>14</v>
      </c>
      <c r="B592" s="12">
        <v>86</v>
      </c>
      <c r="C592" s="12"/>
      <c r="D592" s="12"/>
    </row>
    <row r="593" spans="1:4" ht="18.75" x14ac:dyDescent="0.3">
      <c r="A593" s="12" t="s">
        <v>20</v>
      </c>
      <c r="B593" s="12">
        <v>102</v>
      </c>
      <c r="C593" s="12"/>
      <c r="D593" s="12"/>
    </row>
    <row r="594" spans="1:4" ht="18.75" hidden="1" x14ac:dyDescent="0.3">
      <c r="A594" s="12" t="s">
        <v>14</v>
      </c>
      <c r="B594" s="12">
        <v>253</v>
      </c>
      <c r="C594" s="12"/>
      <c r="D594" s="12"/>
    </row>
    <row r="595" spans="1:4" ht="18.75" x14ac:dyDescent="0.3">
      <c r="A595" s="12" t="s">
        <v>20</v>
      </c>
      <c r="B595" s="12">
        <v>4006</v>
      </c>
      <c r="C595" s="12"/>
      <c r="D595" s="12"/>
    </row>
    <row r="596" spans="1:4" ht="18.75" hidden="1" x14ac:dyDescent="0.3">
      <c r="A596" s="12" t="s">
        <v>14</v>
      </c>
      <c r="B596" s="12">
        <v>157</v>
      </c>
      <c r="C596" s="12"/>
      <c r="D596" s="12"/>
    </row>
    <row r="597" spans="1:4" ht="18.75" x14ac:dyDescent="0.3">
      <c r="A597" s="12" t="s">
        <v>20</v>
      </c>
      <c r="B597" s="12">
        <v>1629</v>
      </c>
      <c r="C597" s="12"/>
      <c r="D597" s="12"/>
    </row>
    <row r="598" spans="1:4" ht="18.75" hidden="1" x14ac:dyDescent="0.3">
      <c r="A598" s="12" t="s">
        <v>14</v>
      </c>
      <c r="B598" s="12">
        <v>183</v>
      </c>
      <c r="C598" s="12"/>
      <c r="D598" s="12"/>
    </row>
    <row r="599" spans="1:4" ht="18.75" x14ac:dyDescent="0.3">
      <c r="A599" s="12" t="s">
        <v>20</v>
      </c>
      <c r="B599" s="12">
        <v>2188</v>
      </c>
      <c r="C599" s="12"/>
      <c r="D599" s="12"/>
    </row>
    <row r="600" spans="1:4" ht="18.75" x14ac:dyDescent="0.3">
      <c r="A600" s="12" t="s">
        <v>20</v>
      </c>
      <c r="B600" s="12">
        <v>2409</v>
      </c>
      <c r="C600" s="12"/>
      <c r="D600" s="12"/>
    </row>
    <row r="601" spans="1:4" ht="18.75" hidden="1" x14ac:dyDescent="0.3">
      <c r="A601" s="12" t="s">
        <v>14</v>
      </c>
      <c r="B601" s="12">
        <v>82</v>
      </c>
      <c r="C601" s="12"/>
      <c r="D601" s="12"/>
    </row>
    <row r="602" spans="1:4" ht="18.75" hidden="1" x14ac:dyDescent="0.3">
      <c r="A602" s="12" t="s">
        <v>14</v>
      </c>
      <c r="B602" s="12">
        <v>1</v>
      </c>
      <c r="C602" s="12"/>
      <c r="D602" s="12"/>
    </row>
    <row r="603" spans="1:4" ht="18.75" x14ac:dyDescent="0.3">
      <c r="A603" s="12" t="s">
        <v>20</v>
      </c>
      <c r="B603" s="12">
        <v>194</v>
      </c>
      <c r="C603" s="12"/>
      <c r="D603" s="12"/>
    </row>
    <row r="604" spans="1:4" ht="18.75" x14ac:dyDescent="0.3">
      <c r="A604" s="12" t="s">
        <v>20</v>
      </c>
      <c r="B604" s="12">
        <v>1140</v>
      </c>
      <c r="C604" s="12"/>
      <c r="D604" s="12"/>
    </row>
    <row r="605" spans="1:4" ht="18.75" x14ac:dyDescent="0.3">
      <c r="A605" s="12" t="s">
        <v>20</v>
      </c>
      <c r="B605" s="12">
        <v>102</v>
      </c>
      <c r="C605" s="12"/>
      <c r="D605" s="12"/>
    </row>
    <row r="606" spans="1:4" ht="18.75" x14ac:dyDescent="0.3">
      <c r="A606" s="12" t="s">
        <v>20</v>
      </c>
      <c r="B606" s="12">
        <v>2857</v>
      </c>
      <c r="C606" s="12"/>
      <c r="D606" s="12"/>
    </row>
    <row r="607" spans="1:4" ht="18.75" x14ac:dyDescent="0.3">
      <c r="A607" s="12" t="s">
        <v>20</v>
      </c>
      <c r="B607" s="12">
        <v>107</v>
      </c>
      <c r="C607" s="12"/>
      <c r="D607" s="12"/>
    </row>
    <row r="608" spans="1:4" ht="18.75" x14ac:dyDescent="0.3">
      <c r="A608" s="12" t="s">
        <v>20</v>
      </c>
      <c r="B608" s="12">
        <v>160</v>
      </c>
      <c r="C608" s="12"/>
      <c r="D608" s="12"/>
    </row>
    <row r="609" spans="1:4" ht="18.75" x14ac:dyDescent="0.3">
      <c r="A609" s="12" t="s">
        <v>20</v>
      </c>
      <c r="B609" s="12">
        <v>2230</v>
      </c>
      <c r="C609" s="12"/>
      <c r="D609" s="12"/>
    </row>
    <row r="610" spans="1:4" ht="18.75" x14ac:dyDescent="0.3">
      <c r="A610" s="12" t="s">
        <v>20</v>
      </c>
      <c r="B610" s="12">
        <v>316</v>
      </c>
      <c r="C610" s="12"/>
      <c r="D610" s="12"/>
    </row>
    <row r="611" spans="1:4" ht="18.75" x14ac:dyDescent="0.3">
      <c r="A611" s="12" t="s">
        <v>20</v>
      </c>
      <c r="B611" s="12">
        <v>117</v>
      </c>
      <c r="C611" s="12"/>
      <c r="D611" s="12"/>
    </row>
    <row r="612" spans="1:4" ht="18.75" x14ac:dyDescent="0.3">
      <c r="A612" s="12" t="s">
        <v>20</v>
      </c>
      <c r="B612" s="12">
        <v>6406</v>
      </c>
      <c r="C612" s="12"/>
      <c r="D612" s="12"/>
    </row>
    <row r="613" spans="1:4" ht="18.75" hidden="1" x14ac:dyDescent="0.3">
      <c r="A613" s="12" t="s">
        <v>74</v>
      </c>
      <c r="B613" s="12">
        <v>15</v>
      </c>
      <c r="C613" s="12"/>
      <c r="D613" s="12"/>
    </row>
    <row r="614" spans="1:4" ht="18.75" x14ac:dyDescent="0.3">
      <c r="A614" s="12" t="s">
        <v>20</v>
      </c>
      <c r="B614" s="12">
        <v>192</v>
      </c>
      <c r="C614" s="12"/>
      <c r="D614" s="12"/>
    </row>
    <row r="615" spans="1:4" ht="18.75" x14ac:dyDescent="0.3">
      <c r="A615" s="12" t="s">
        <v>20</v>
      </c>
      <c r="B615" s="12">
        <v>26</v>
      </c>
      <c r="C615" s="12"/>
      <c r="D615" s="12"/>
    </row>
    <row r="616" spans="1:4" ht="18.75" x14ac:dyDescent="0.3">
      <c r="A616" s="12" t="s">
        <v>20</v>
      </c>
      <c r="B616" s="12">
        <v>723</v>
      </c>
      <c r="C616" s="12"/>
      <c r="D616" s="12"/>
    </row>
    <row r="617" spans="1:4" ht="18.75" x14ac:dyDescent="0.3">
      <c r="A617" s="12" t="s">
        <v>20</v>
      </c>
      <c r="B617" s="12">
        <v>170</v>
      </c>
      <c r="C617" s="12"/>
      <c r="D617" s="12"/>
    </row>
    <row r="618" spans="1:4" ht="18.75" x14ac:dyDescent="0.3">
      <c r="A618" s="12" t="s">
        <v>20</v>
      </c>
      <c r="B618" s="12">
        <v>238</v>
      </c>
      <c r="C618" s="12"/>
      <c r="D618" s="12"/>
    </row>
    <row r="619" spans="1:4" ht="18.75" x14ac:dyDescent="0.3">
      <c r="A619" s="12" t="s">
        <v>20</v>
      </c>
      <c r="B619" s="12">
        <v>55</v>
      </c>
      <c r="C619" s="12"/>
      <c r="D619" s="12"/>
    </row>
    <row r="620" spans="1:4" ht="18.75" hidden="1" x14ac:dyDescent="0.3">
      <c r="A620" s="12" t="s">
        <v>14</v>
      </c>
      <c r="B620" s="12">
        <v>1198</v>
      </c>
      <c r="C620" s="12"/>
      <c r="D620" s="12"/>
    </row>
    <row r="621" spans="1:4" ht="18.75" hidden="1" x14ac:dyDescent="0.3">
      <c r="A621" s="12" t="s">
        <v>14</v>
      </c>
      <c r="B621" s="12">
        <v>648</v>
      </c>
      <c r="C621" s="12"/>
      <c r="D621" s="12"/>
    </row>
    <row r="622" spans="1:4" ht="18.75" x14ac:dyDescent="0.3">
      <c r="A622" s="12" t="s">
        <v>20</v>
      </c>
      <c r="B622" s="12">
        <v>128</v>
      </c>
      <c r="C622" s="12"/>
      <c r="D622" s="12"/>
    </row>
    <row r="623" spans="1:4" ht="18.75" x14ac:dyDescent="0.3">
      <c r="A623" s="12" t="s">
        <v>20</v>
      </c>
      <c r="B623" s="12">
        <v>2144</v>
      </c>
      <c r="C623" s="12"/>
      <c r="D623" s="12"/>
    </row>
    <row r="624" spans="1:4" ht="18.75" hidden="1" x14ac:dyDescent="0.3">
      <c r="A624" s="12" t="s">
        <v>14</v>
      </c>
      <c r="B624" s="12">
        <v>64</v>
      </c>
      <c r="C624" s="12"/>
      <c r="D624" s="12"/>
    </row>
    <row r="625" spans="1:4" ht="18.75" x14ac:dyDescent="0.3">
      <c r="A625" s="12" t="s">
        <v>20</v>
      </c>
      <c r="B625" s="12">
        <v>2693</v>
      </c>
      <c r="C625" s="12"/>
      <c r="D625" s="12"/>
    </row>
    <row r="626" spans="1:4" ht="18.75" x14ac:dyDescent="0.3">
      <c r="A626" s="12" t="s">
        <v>20</v>
      </c>
      <c r="B626" s="12">
        <v>432</v>
      </c>
      <c r="C626" s="12"/>
      <c r="D626" s="12"/>
    </row>
    <row r="627" spans="1:4" ht="18.75" hidden="1" x14ac:dyDescent="0.3">
      <c r="A627" s="12" t="s">
        <v>14</v>
      </c>
      <c r="B627" s="12">
        <v>62</v>
      </c>
      <c r="C627" s="12"/>
      <c r="D627" s="12"/>
    </row>
    <row r="628" spans="1:4" ht="18.75" x14ac:dyDescent="0.3">
      <c r="A628" s="12" t="s">
        <v>20</v>
      </c>
      <c r="B628" s="12">
        <v>189</v>
      </c>
      <c r="C628" s="12"/>
      <c r="D628" s="12"/>
    </row>
    <row r="629" spans="1:4" ht="18.75" x14ac:dyDescent="0.3">
      <c r="A629" s="12" t="s">
        <v>20</v>
      </c>
      <c r="B629" s="12">
        <v>154</v>
      </c>
      <c r="C629" s="12"/>
      <c r="D629" s="12"/>
    </row>
    <row r="630" spans="1:4" ht="18.75" x14ac:dyDescent="0.3">
      <c r="A630" s="12" t="s">
        <v>20</v>
      </c>
      <c r="B630" s="12">
        <v>96</v>
      </c>
      <c r="C630" s="12"/>
      <c r="D630" s="12"/>
    </row>
    <row r="631" spans="1:4" ht="18.75" hidden="1" x14ac:dyDescent="0.3">
      <c r="A631" s="12" t="s">
        <v>14</v>
      </c>
      <c r="B631" s="12">
        <v>750</v>
      </c>
      <c r="C631" s="12"/>
      <c r="D631" s="12"/>
    </row>
    <row r="632" spans="1:4" ht="18.75" hidden="1" x14ac:dyDescent="0.3">
      <c r="A632" s="12" t="s">
        <v>74</v>
      </c>
      <c r="B632" s="12">
        <v>87</v>
      </c>
      <c r="C632" s="12"/>
      <c r="D632" s="12"/>
    </row>
    <row r="633" spans="1:4" ht="18.75" x14ac:dyDescent="0.3">
      <c r="A633" s="12" t="s">
        <v>20</v>
      </c>
      <c r="B633" s="12">
        <v>3063</v>
      </c>
      <c r="C633" s="12"/>
      <c r="D633" s="12"/>
    </row>
    <row r="634" spans="1:4" ht="18.75" hidden="1" x14ac:dyDescent="0.3">
      <c r="A634" s="12" t="s">
        <v>47</v>
      </c>
      <c r="B634" s="12">
        <v>278</v>
      </c>
      <c r="C634" s="12"/>
      <c r="D634" s="12"/>
    </row>
    <row r="635" spans="1:4" ht="18.75" hidden="1" x14ac:dyDescent="0.3">
      <c r="A635" s="12" t="s">
        <v>14</v>
      </c>
      <c r="B635" s="12">
        <v>105</v>
      </c>
      <c r="C635" s="12"/>
      <c r="D635" s="12"/>
    </row>
    <row r="636" spans="1:4" ht="18.75" hidden="1" x14ac:dyDescent="0.3">
      <c r="A636" s="12" t="s">
        <v>74</v>
      </c>
      <c r="B636" s="12">
        <v>1658</v>
      </c>
      <c r="C636" s="12"/>
      <c r="D636" s="12"/>
    </row>
    <row r="637" spans="1:4" ht="18.75" x14ac:dyDescent="0.3">
      <c r="A637" s="12" t="s">
        <v>20</v>
      </c>
      <c r="B637" s="12">
        <v>2266</v>
      </c>
      <c r="C637" s="12"/>
      <c r="D637" s="12"/>
    </row>
    <row r="638" spans="1:4" ht="18.75" hidden="1" x14ac:dyDescent="0.3">
      <c r="A638" s="12" t="s">
        <v>14</v>
      </c>
      <c r="B638" s="12">
        <v>2604</v>
      </c>
      <c r="C638" s="12"/>
      <c r="D638" s="12"/>
    </row>
    <row r="639" spans="1:4" ht="18.75" hidden="1" x14ac:dyDescent="0.3">
      <c r="A639" s="12" t="s">
        <v>14</v>
      </c>
      <c r="B639" s="12">
        <v>65</v>
      </c>
      <c r="C639" s="12"/>
      <c r="D639" s="12"/>
    </row>
    <row r="640" spans="1:4" ht="18.75" hidden="1" x14ac:dyDescent="0.3">
      <c r="A640" s="12" t="s">
        <v>14</v>
      </c>
      <c r="B640" s="12">
        <v>94</v>
      </c>
      <c r="C640" s="12"/>
      <c r="D640" s="12"/>
    </row>
    <row r="641" spans="1:4" ht="18.75" hidden="1" x14ac:dyDescent="0.3">
      <c r="A641" s="12" t="s">
        <v>47</v>
      </c>
      <c r="B641" s="12">
        <v>45</v>
      </c>
      <c r="C641" s="12"/>
      <c r="D641" s="12"/>
    </row>
    <row r="642" spans="1:4" ht="18.75" hidden="1" x14ac:dyDescent="0.3">
      <c r="A642" s="12" t="s">
        <v>14</v>
      </c>
      <c r="B642" s="12">
        <v>257</v>
      </c>
      <c r="C642" s="12"/>
      <c r="D642" s="12"/>
    </row>
    <row r="643" spans="1:4" ht="18.75" x14ac:dyDescent="0.3">
      <c r="A643" s="12" t="s">
        <v>20</v>
      </c>
      <c r="B643" s="12">
        <v>194</v>
      </c>
      <c r="C643" s="12"/>
      <c r="D643" s="12"/>
    </row>
    <row r="644" spans="1:4" ht="18.75" x14ac:dyDescent="0.3">
      <c r="A644" s="12" t="s">
        <v>20</v>
      </c>
      <c r="B644" s="12">
        <v>129</v>
      </c>
      <c r="C644" s="12"/>
      <c r="D644" s="12"/>
    </row>
    <row r="645" spans="1:4" ht="18.75" x14ac:dyDescent="0.3">
      <c r="A645" s="12" t="s">
        <v>20</v>
      </c>
      <c r="B645" s="12">
        <v>375</v>
      </c>
      <c r="C645" s="12"/>
      <c r="D645" s="12"/>
    </row>
    <row r="646" spans="1:4" ht="18.75" hidden="1" x14ac:dyDescent="0.3">
      <c r="A646" s="12" t="s">
        <v>14</v>
      </c>
      <c r="B646" s="12">
        <v>2928</v>
      </c>
      <c r="C646" s="12"/>
      <c r="D646" s="12"/>
    </row>
    <row r="647" spans="1:4" ht="18.75" hidden="1" x14ac:dyDescent="0.3">
      <c r="A647" s="12" t="s">
        <v>14</v>
      </c>
      <c r="B647" s="12">
        <v>4697</v>
      </c>
      <c r="C647" s="12"/>
      <c r="D647" s="12"/>
    </row>
    <row r="648" spans="1:4" ht="18.75" hidden="1" x14ac:dyDescent="0.3">
      <c r="A648" s="12" t="s">
        <v>14</v>
      </c>
      <c r="B648" s="12">
        <v>2915</v>
      </c>
      <c r="C648" s="12"/>
      <c r="D648" s="12"/>
    </row>
    <row r="649" spans="1:4" ht="18.75" hidden="1" x14ac:dyDescent="0.3">
      <c r="A649" s="12" t="s">
        <v>14</v>
      </c>
      <c r="B649" s="12">
        <v>18</v>
      </c>
      <c r="C649" s="12"/>
      <c r="D649" s="12"/>
    </row>
    <row r="650" spans="1:4" ht="18.75" hidden="1" x14ac:dyDescent="0.3">
      <c r="A650" s="12" t="s">
        <v>74</v>
      </c>
      <c r="B650" s="12">
        <v>723</v>
      </c>
      <c r="C650" s="12"/>
      <c r="D650" s="12"/>
    </row>
    <row r="651" spans="1:4" ht="18.75" hidden="1" x14ac:dyDescent="0.3">
      <c r="A651" s="12" t="s">
        <v>14</v>
      </c>
      <c r="B651" s="12">
        <v>602</v>
      </c>
      <c r="C651" s="12"/>
      <c r="D651" s="12"/>
    </row>
    <row r="652" spans="1:4" ht="18.75" hidden="1" x14ac:dyDescent="0.3">
      <c r="A652" s="12" t="s">
        <v>14</v>
      </c>
      <c r="B652" s="12">
        <v>1</v>
      </c>
      <c r="C652" s="12"/>
      <c r="D652" s="12"/>
    </row>
    <row r="653" spans="1:4" ht="18.75" hidden="1" x14ac:dyDescent="0.3">
      <c r="A653" s="12" t="s">
        <v>14</v>
      </c>
      <c r="B653" s="12">
        <v>3868</v>
      </c>
      <c r="C653" s="12"/>
      <c r="D653" s="12"/>
    </row>
    <row r="654" spans="1:4" ht="18.75" x14ac:dyDescent="0.3">
      <c r="A654" s="12" t="s">
        <v>20</v>
      </c>
      <c r="B654" s="12">
        <v>409</v>
      </c>
      <c r="C654" s="12"/>
      <c r="D654" s="12"/>
    </row>
    <row r="655" spans="1:4" ht="18.75" x14ac:dyDescent="0.3">
      <c r="A655" s="12" t="s">
        <v>20</v>
      </c>
      <c r="B655" s="12">
        <v>234</v>
      </c>
      <c r="C655" s="12"/>
      <c r="D655" s="12"/>
    </row>
    <row r="656" spans="1:4" ht="18.75" x14ac:dyDescent="0.3">
      <c r="A656" s="12" t="s">
        <v>20</v>
      </c>
      <c r="B656" s="12">
        <v>3016</v>
      </c>
      <c r="C656" s="12"/>
      <c r="D656" s="12"/>
    </row>
    <row r="657" spans="1:4" ht="18.75" x14ac:dyDescent="0.3">
      <c r="A657" s="12" t="s">
        <v>20</v>
      </c>
      <c r="B657" s="12">
        <v>264</v>
      </c>
      <c r="C657" s="12"/>
      <c r="D657" s="12"/>
    </row>
    <row r="658" spans="1:4" ht="18.75" hidden="1" x14ac:dyDescent="0.3">
      <c r="A658" s="12" t="s">
        <v>14</v>
      </c>
      <c r="B658" s="12">
        <v>504</v>
      </c>
      <c r="C658" s="12"/>
      <c r="D658" s="12"/>
    </row>
    <row r="659" spans="1:4" ht="18.75" hidden="1" x14ac:dyDescent="0.3">
      <c r="A659" s="12" t="s">
        <v>14</v>
      </c>
      <c r="B659" s="12">
        <v>14</v>
      </c>
      <c r="C659" s="12"/>
      <c r="D659" s="12"/>
    </row>
    <row r="660" spans="1:4" ht="18.75" hidden="1" x14ac:dyDescent="0.3">
      <c r="A660" s="12" t="s">
        <v>74</v>
      </c>
      <c r="B660" s="12">
        <v>390</v>
      </c>
      <c r="C660" s="12"/>
      <c r="D660" s="12"/>
    </row>
    <row r="661" spans="1:4" ht="18.75" hidden="1" x14ac:dyDescent="0.3">
      <c r="A661" s="12" t="s">
        <v>14</v>
      </c>
      <c r="B661" s="12">
        <v>750</v>
      </c>
      <c r="C661" s="12"/>
      <c r="D661" s="12"/>
    </row>
    <row r="662" spans="1:4" ht="18.75" hidden="1" x14ac:dyDescent="0.3">
      <c r="A662" s="12" t="s">
        <v>14</v>
      </c>
      <c r="B662" s="12">
        <v>77</v>
      </c>
      <c r="C662" s="12"/>
      <c r="D662" s="12"/>
    </row>
    <row r="663" spans="1:4" ht="18.75" hidden="1" x14ac:dyDescent="0.3">
      <c r="A663" s="12" t="s">
        <v>14</v>
      </c>
      <c r="B663" s="12">
        <v>752</v>
      </c>
      <c r="C663" s="12"/>
      <c r="D663" s="12"/>
    </row>
    <row r="664" spans="1:4" ht="18.75" hidden="1" x14ac:dyDescent="0.3">
      <c r="A664" s="12" t="s">
        <v>14</v>
      </c>
      <c r="B664" s="12">
        <v>131</v>
      </c>
      <c r="C664" s="12"/>
      <c r="D664" s="12"/>
    </row>
    <row r="665" spans="1:4" ht="18.75" hidden="1" x14ac:dyDescent="0.3">
      <c r="A665" s="12" t="s">
        <v>14</v>
      </c>
      <c r="B665" s="12">
        <v>87</v>
      </c>
      <c r="C665" s="12"/>
      <c r="D665" s="12"/>
    </row>
    <row r="666" spans="1:4" ht="18.75" hidden="1" x14ac:dyDescent="0.3">
      <c r="A666" s="12" t="s">
        <v>14</v>
      </c>
      <c r="B666" s="12">
        <v>1063</v>
      </c>
      <c r="C666" s="12"/>
      <c r="D666" s="12"/>
    </row>
    <row r="667" spans="1:4" ht="18.75" x14ac:dyDescent="0.3">
      <c r="A667" s="12" t="s">
        <v>20</v>
      </c>
      <c r="B667" s="12">
        <v>272</v>
      </c>
      <c r="C667" s="12"/>
      <c r="D667" s="12"/>
    </row>
    <row r="668" spans="1:4" ht="18.75" hidden="1" x14ac:dyDescent="0.3">
      <c r="A668" s="12" t="s">
        <v>74</v>
      </c>
      <c r="B668" s="12">
        <v>25</v>
      </c>
      <c r="C668" s="12"/>
      <c r="D668" s="12"/>
    </row>
    <row r="669" spans="1:4" ht="18.75" x14ac:dyDescent="0.3">
      <c r="A669" s="12" t="s">
        <v>20</v>
      </c>
      <c r="B669" s="12">
        <v>419</v>
      </c>
      <c r="C669" s="12"/>
      <c r="D669" s="12"/>
    </row>
    <row r="670" spans="1:4" ht="18.75" hidden="1" x14ac:dyDescent="0.3">
      <c r="A670" s="12" t="s">
        <v>14</v>
      </c>
      <c r="B670" s="12">
        <v>76</v>
      </c>
      <c r="C670" s="12"/>
      <c r="D670" s="12"/>
    </row>
    <row r="671" spans="1:4" ht="18.75" x14ac:dyDescent="0.3">
      <c r="A671" s="12" t="s">
        <v>20</v>
      </c>
      <c r="B671" s="12">
        <v>1621</v>
      </c>
      <c r="C671" s="12"/>
      <c r="D671" s="12"/>
    </row>
    <row r="672" spans="1:4" ht="18.75" x14ac:dyDescent="0.3">
      <c r="A672" s="12" t="s">
        <v>20</v>
      </c>
      <c r="B672" s="12">
        <v>1101</v>
      </c>
      <c r="C672" s="12"/>
      <c r="D672" s="12"/>
    </row>
    <row r="673" spans="1:4" ht="18.75" x14ac:dyDescent="0.3">
      <c r="A673" s="12" t="s">
        <v>20</v>
      </c>
      <c r="B673" s="12">
        <v>1073</v>
      </c>
      <c r="C673" s="12"/>
      <c r="D673" s="12"/>
    </row>
    <row r="674" spans="1:4" ht="18.75" hidden="1" x14ac:dyDescent="0.3">
      <c r="A674" s="12" t="s">
        <v>14</v>
      </c>
      <c r="B674" s="12">
        <v>4428</v>
      </c>
      <c r="C674" s="12"/>
      <c r="D674" s="12"/>
    </row>
    <row r="675" spans="1:4" ht="18.75" hidden="1" x14ac:dyDescent="0.3">
      <c r="A675" s="12" t="s">
        <v>14</v>
      </c>
      <c r="B675" s="12">
        <v>58</v>
      </c>
      <c r="C675" s="12"/>
      <c r="D675" s="12"/>
    </row>
    <row r="676" spans="1:4" ht="18.75" hidden="1" x14ac:dyDescent="0.3">
      <c r="A676" s="12" t="s">
        <v>74</v>
      </c>
      <c r="B676" s="12">
        <v>1218</v>
      </c>
      <c r="C676" s="12"/>
      <c r="D676" s="12"/>
    </row>
    <row r="677" spans="1:4" ht="18.75" x14ac:dyDescent="0.3">
      <c r="A677" s="12" t="s">
        <v>20</v>
      </c>
      <c r="B677" s="12">
        <v>331</v>
      </c>
      <c r="C677" s="12"/>
      <c r="D677" s="12"/>
    </row>
    <row r="678" spans="1:4" ht="18.75" x14ac:dyDescent="0.3">
      <c r="A678" s="12" t="s">
        <v>20</v>
      </c>
      <c r="B678" s="12">
        <v>1170</v>
      </c>
      <c r="C678" s="12"/>
      <c r="D678" s="12"/>
    </row>
    <row r="679" spans="1:4" ht="18.75" hidden="1" x14ac:dyDescent="0.3">
      <c r="A679" s="12" t="s">
        <v>14</v>
      </c>
      <c r="B679" s="12">
        <v>111</v>
      </c>
      <c r="C679" s="12"/>
      <c r="D679" s="12"/>
    </row>
    <row r="680" spans="1:4" ht="18.75" hidden="1" x14ac:dyDescent="0.3">
      <c r="A680" s="12" t="s">
        <v>74</v>
      </c>
      <c r="B680" s="12">
        <v>215</v>
      </c>
      <c r="C680" s="12"/>
      <c r="D680" s="12"/>
    </row>
    <row r="681" spans="1:4" ht="18.75" x14ac:dyDescent="0.3">
      <c r="A681" s="12" t="s">
        <v>20</v>
      </c>
      <c r="B681" s="12">
        <v>363</v>
      </c>
      <c r="C681" s="12"/>
      <c r="D681" s="12"/>
    </row>
    <row r="682" spans="1:4" ht="18.75" hidden="1" x14ac:dyDescent="0.3">
      <c r="A682" s="12" t="s">
        <v>14</v>
      </c>
      <c r="B682" s="12">
        <v>2955</v>
      </c>
      <c r="C682" s="12"/>
      <c r="D682" s="12"/>
    </row>
    <row r="683" spans="1:4" ht="18.75" hidden="1" x14ac:dyDescent="0.3">
      <c r="A683" s="12" t="s">
        <v>14</v>
      </c>
      <c r="B683" s="12">
        <v>1657</v>
      </c>
      <c r="C683" s="12"/>
      <c r="D683" s="12"/>
    </row>
    <row r="684" spans="1:4" ht="18.75" x14ac:dyDescent="0.3">
      <c r="A684" s="12" t="s">
        <v>20</v>
      </c>
      <c r="B684" s="12">
        <v>103</v>
      </c>
      <c r="C684" s="12"/>
      <c r="D684" s="12"/>
    </row>
    <row r="685" spans="1:4" ht="18.75" x14ac:dyDescent="0.3">
      <c r="A685" s="12" t="s">
        <v>20</v>
      </c>
      <c r="B685" s="12">
        <v>147</v>
      </c>
      <c r="C685" s="12"/>
      <c r="D685" s="12"/>
    </row>
    <row r="686" spans="1:4" ht="18.75" x14ac:dyDescent="0.3">
      <c r="A686" s="12" t="s">
        <v>20</v>
      </c>
      <c r="B686" s="12">
        <v>110</v>
      </c>
      <c r="C686" s="12"/>
      <c r="D686" s="12"/>
    </row>
    <row r="687" spans="1:4" ht="18.75" hidden="1" x14ac:dyDescent="0.3">
      <c r="A687" s="12" t="s">
        <v>14</v>
      </c>
      <c r="B687" s="12">
        <v>926</v>
      </c>
      <c r="C687" s="12"/>
      <c r="D687" s="12"/>
    </row>
    <row r="688" spans="1:4" ht="18.75" x14ac:dyDescent="0.3">
      <c r="A688" s="12" t="s">
        <v>20</v>
      </c>
      <c r="B688" s="12">
        <v>134</v>
      </c>
      <c r="C688" s="12"/>
      <c r="D688" s="12"/>
    </row>
    <row r="689" spans="1:4" ht="18.75" x14ac:dyDescent="0.3">
      <c r="A689" s="12" t="s">
        <v>20</v>
      </c>
      <c r="B689" s="12">
        <v>269</v>
      </c>
      <c r="C689" s="12"/>
      <c r="D689" s="12"/>
    </row>
    <row r="690" spans="1:4" ht="18.75" x14ac:dyDescent="0.3">
      <c r="A690" s="12" t="s">
        <v>20</v>
      </c>
      <c r="B690" s="12">
        <v>175</v>
      </c>
      <c r="C690" s="12"/>
      <c r="D690" s="12"/>
    </row>
    <row r="691" spans="1:4" ht="18.75" x14ac:dyDescent="0.3">
      <c r="A691" s="12" t="s">
        <v>20</v>
      </c>
      <c r="B691" s="12">
        <v>69</v>
      </c>
      <c r="C691" s="12"/>
      <c r="D691" s="12"/>
    </row>
    <row r="692" spans="1:4" ht="18.75" x14ac:dyDescent="0.3">
      <c r="A692" s="12" t="s">
        <v>20</v>
      </c>
      <c r="B692" s="12">
        <v>190</v>
      </c>
      <c r="C692" s="12"/>
      <c r="D692" s="12"/>
    </row>
    <row r="693" spans="1:4" ht="18.75" x14ac:dyDescent="0.3">
      <c r="A693" s="12" t="s">
        <v>20</v>
      </c>
      <c r="B693" s="12">
        <v>237</v>
      </c>
      <c r="C693" s="12"/>
      <c r="D693" s="12"/>
    </row>
    <row r="694" spans="1:4" ht="18.75" hidden="1" x14ac:dyDescent="0.3">
      <c r="A694" s="12" t="s">
        <v>14</v>
      </c>
      <c r="B694" s="12">
        <v>77</v>
      </c>
      <c r="C694" s="12"/>
      <c r="D694" s="12"/>
    </row>
    <row r="695" spans="1:4" ht="18.75" hidden="1" x14ac:dyDescent="0.3">
      <c r="A695" s="12" t="s">
        <v>14</v>
      </c>
      <c r="B695" s="12">
        <v>1748</v>
      </c>
      <c r="C695" s="12"/>
      <c r="D695" s="12"/>
    </row>
    <row r="696" spans="1:4" ht="18.75" hidden="1" x14ac:dyDescent="0.3">
      <c r="A696" s="12" t="s">
        <v>14</v>
      </c>
      <c r="B696" s="12">
        <v>79</v>
      </c>
      <c r="C696" s="12"/>
      <c r="D696" s="12"/>
    </row>
    <row r="697" spans="1:4" ht="18.75" x14ac:dyDescent="0.3">
      <c r="A697" s="12" t="s">
        <v>20</v>
      </c>
      <c r="B697" s="12">
        <v>196</v>
      </c>
      <c r="C697" s="12"/>
      <c r="D697" s="12"/>
    </row>
    <row r="698" spans="1:4" ht="18.75" hidden="1" x14ac:dyDescent="0.3">
      <c r="A698" s="12" t="s">
        <v>14</v>
      </c>
      <c r="B698" s="12">
        <v>889</v>
      </c>
      <c r="C698" s="12"/>
      <c r="D698" s="12"/>
    </row>
    <row r="699" spans="1:4" ht="18.75" x14ac:dyDescent="0.3">
      <c r="A699" s="12" t="s">
        <v>20</v>
      </c>
      <c r="B699" s="12">
        <v>7295</v>
      </c>
      <c r="C699" s="12"/>
      <c r="D699" s="12"/>
    </row>
    <row r="700" spans="1:4" ht="18.75" x14ac:dyDescent="0.3">
      <c r="A700" s="12" t="s">
        <v>20</v>
      </c>
      <c r="B700" s="12">
        <v>2893</v>
      </c>
      <c r="C700" s="12"/>
      <c r="D700" s="12"/>
    </row>
    <row r="701" spans="1:4" ht="18.75" hidden="1" x14ac:dyDescent="0.3">
      <c r="A701" s="12" t="s">
        <v>14</v>
      </c>
      <c r="B701" s="12">
        <v>56</v>
      </c>
      <c r="C701" s="12"/>
      <c r="D701" s="12"/>
    </row>
    <row r="702" spans="1:4" ht="18.75" hidden="1" x14ac:dyDescent="0.3">
      <c r="A702" s="12" t="s">
        <v>14</v>
      </c>
      <c r="B702" s="12">
        <v>1</v>
      </c>
      <c r="C702" s="12"/>
      <c r="D702" s="12"/>
    </row>
    <row r="703" spans="1:4" ht="18.75" x14ac:dyDescent="0.3">
      <c r="A703" s="12" t="s">
        <v>20</v>
      </c>
      <c r="B703" s="12">
        <v>820</v>
      </c>
      <c r="C703" s="12"/>
      <c r="D703" s="12"/>
    </row>
    <row r="704" spans="1:4" ht="18.75" hidden="1" x14ac:dyDescent="0.3">
      <c r="A704" s="12" t="s">
        <v>14</v>
      </c>
      <c r="B704" s="12">
        <v>83</v>
      </c>
      <c r="C704" s="12"/>
      <c r="D704" s="12"/>
    </row>
    <row r="705" spans="1:4" ht="18.75" x14ac:dyDescent="0.3">
      <c r="A705" s="12" t="s">
        <v>20</v>
      </c>
      <c r="B705" s="12">
        <v>2038</v>
      </c>
      <c r="C705" s="12"/>
      <c r="D705" s="12"/>
    </row>
    <row r="706" spans="1:4" ht="18.75" x14ac:dyDescent="0.3">
      <c r="A706" s="12" t="s">
        <v>20</v>
      </c>
      <c r="B706" s="12">
        <v>116</v>
      </c>
      <c r="C706" s="12"/>
      <c r="D706" s="12"/>
    </row>
    <row r="707" spans="1:4" ht="18.75" hidden="1" x14ac:dyDescent="0.3">
      <c r="A707" s="12" t="s">
        <v>14</v>
      </c>
      <c r="B707" s="12">
        <v>2025</v>
      </c>
      <c r="C707" s="12"/>
      <c r="D707" s="12"/>
    </row>
    <row r="708" spans="1:4" ht="18.75" x14ac:dyDescent="0.3">
      <c r="A708" s="12" t="s">
        <v>20</v>
      </c>
      <c r="B708" s="12">
        <v>1345</v>
      </c>
      <c r="C708" s="12"/>
      <c r="D708" s="12"/>
    </row>
    <row r="709" spans="1:4" ht="18.75" x14ac:dyDescent="0.3">
      <c r="A709" s="12" t="s">
        <v>20</v>
      </c>
      <c r="B709" s="12">
        <v>168</v>
      </c>
      <c r="C709" s="12"/>
      <c r="D709" s="12"/>
    </row>
    <row r="710" spans="1:4" ht="18.75" x14ac:dyDescent="0.3">
      <c r="A710" s="12" t="s">
        <v>20</v>
      </c>
      <c r="B710" s="12">
        <v>137</v>
      </c>
      <c r="C710" s="12"/>
      <c r="D710" s="12"/>
    </row>
    <row r="711" spans="1:4" ht="18.75" x14ac:dyDescent="0.3">
      <c r="A711" s="12" t="s">
        <v>20</v>
      </c>
      <c r="B711" s="12">
        <v>186</v>
      </c>
      <c r="C711" s="12"/>
      <c r="D711" s="12"/>
    </row>
    <row r="712" spans="1:4" ht="18.75" x14ac:dyDescent="0.3">
      <c r="A712" s="12" t="s">
        <v>20</v>
      </c>
      <c r="B712" s="12">
        <v>125</v>
      </c>
      <c r="C712" s="12"/>
      <c r="D712" s="12"/>
    </row>
    <row r="713" spans="1:4" ht="18.75" hidden="1" x14ac:dyDescent="0.3">
      <c r="A713" s="12" t="s">
        <v>14</v>
      </c>
      <c r="B713" s="12">
        <v>14</v>
      </c>
      <c r="C713" s="12"/>
      <c r="D713" s="12"/>
    </row>
    <row r="714" spans="1:4" ht="18.75" x14ac:dyDescent="0.3">
      <c r="A714" s="12" t="s">
        <v>20</v>
      </c>
      <c r="B714" s="12">
        <v>202</v>
      </c>
      <c r="C714" s="12"/>
      <c r="D714" s="12"/>
    </row>
    <row r="715" spans="1:4" ht="18.75" x14ac:dyDescent="0.3">
      <c r="A715" s="12" t="s">
        <v>20</v>
      </c>
      <c r="B715" s="12">
        <v>103</v>
      </c>
      <c r="C715" s="12"/>
      <c r="D715" s="12"/>
    </row>
    <row r="716" spans="1:4" ht="18.75" x14ac:dyDescent="0.3">
      <c r="A716" s="12" t="s">
        <v>20</v>
      </c>
      <c r="B716" s="12">
        <v>1785</v>
      </c>
      <c r="C716" s="12"/>
      <c r="D716" s="12"/>
    </row>
    <row r="717" spans="1:4" ht="18.75" hidden="1" x14ac:dyDescent="0.3">
      <c r="A717" s="12" t="s">
        <v>14</v>
      </c>
      <c r="B717" s="12">
        <v>656</v>
      </c>
      <c r="C717" s="12"/>
      <c r="D717" s="12"/>
    </row>
    <row r="718" spans="1:4" ht="18.75" x14ac:dyDescent="0.3">
      <c r="A718" s="12" t="s">
        <v>20</v>
      </c>
      <c r="B718" s="12">
        <v>157</v>
      </c>
      <c r="C718" s="12"/>
      <c r="D718" s="12"/>
    </row>
    <row r="719" spans="1:4" ht="18.75" x14ac:dyDescent="0.3">
      <c r="A719" s="12" t="s">
        <v>20</v>
      </c>
      <c r="B719" s="12">
        <v>555</v>
      </c>
      <c r="C719" s="12"/>
      <c r="D719" s="12"/>
    </row>
    <row r="720" spans="1:4" ht="18.75" x14ac:dyDescent="0.3">
      <c r="A720" s="12" t="s">
        <v>20</v>
      </c>
      <c r="B720" s="12">
        <v>297</v>
      </c>
      <c r="C720" s="12"/>
      <c r="D720" s="12"/>
    </row>
    <row r="721" spans="1:4" ht="18.75" x14ac:dyDescent="0.3">
      <c r="A721" s="12" t="s">
        <v>20</v>
      </c>
      <c r="B721" s="12">
        <v>123</v>
      </c>
      <c r="C721" s="12"/>
      <c r="D721" s="12"/>
    </row>
    <row r="722" spans="1:4" ht="18.75" hidden="1" x14ac:dyDescent="0.3">
      <c r="A722" s="12" t="s">
        <v>74</v>
      </c>
      <c r="B722" s="12">
        <v>38</v>
      </c>
      <c r="C722" s="12"/>
      <c r="D722" s="12"/>
    </row>
    <row r="723" spans="1:4" ht="18.75" hidden="1" x14ac:dyDescent="0.3">
      <c r="A723" s="12" t="s">
        <v>74</v>
      </c>
      <c r="B723" s="12">
        <v>60</v>
      </c>
      <c r="C723" s="12"/>
      <c r="D723" s="12"/>
    </row>
    <row r="724" spans="1:4" ht="18.75" x14ac:dyDescent="0.3">
      <c r="A724" s="12" t="s">
        <v>20</v>
      </c>
      <c r="B724" s="12">
        <v>3036</v>
      </c>
      <c r="C724" s="12"/>
      <c r="D724" s="12"/>
    </row>
    <row r="725" spans="1:4" ht="18.75" x14ac:dyDescent="0.3">
      <c r="A725" s="12" t="s">
        <v>20</v>
      </c>
      <c r="B725" s="12">
        <v>144</v>
      </c>
      <c r="C725" s="12"/>
      <c r="D725" s="12"/>
    </row>
    <row r="726" spans="1:4" ht="18.75" x14ac:dyDescent="0.3">
      <c r="A726" s="12" t="s">
        <v>20</v>
      </c>
      <c r="B726" s="12">
        <v>121</v>
      </c>
      <c r="C726" s="12"/>
      <c r="D726" s="12"/>
    </row>
    <row r="727" spans="1:4" ht="18.75" hidden="1" x14ac:dyDescent="0.3">
      <c r="A727" s="12" t="s">
        <v>14</v>
      </c>
      <c r="B727" s="12">
        <v>1596</v>
      </c>
      <c r="C727" s="12"/>
      <c r="D727" s="12"/>
    </row>
    <row r="728" spans="1:4" ht="18.75" hidden="1" x14ac:dyDescent="0.3">
      <c r="A728" s="12" t="s">
        <v>74</v>
      </c>
      <c r="B728" s="12">
        <v>524</v>
      </c>
      <c r="C728" s="12"/>
      <c r="D728" s="12"/>
    </row>
    <row r="729" spans="1:4" ht="18.75" x14ac:dyDescent="0.3">
      <c r="A729" s="12" t="s">
        <v>20</v>
      </c>
      <c r="B729" s="12">
        <v>181</v>
      </c>
      <c r="C729" s="12"/>
      <c r="D729" s="12"/>
    </row>
    <row r="730" spans="1:4" ht="18.75" hidden="1" x14ac:dyDescent="0.3">
      <c r="A730" s="12" t="s">
        <v>14</v>
      </c>
      <c r="B730" s="12">
        <v>10</v>
      </c>
      <c r="C730" s="12"/>
      <c r="D730" s="12"/>
    </row>
    <row r="731" spans="1:4" ht="18.75" x14ac:dyDescent="0.3">
      <c r="A731" s="12" t="s">
        <v>20</v>
      </c>
      <c r="B731" s="12">
        <v>122</v>
      </c>
      <c r="C731" s="12"/>
      <c r="D731" s="12"/>
    </row>
    <row r="732" spans="1:4" ht="18.75" x14ac:dyDescent="0.3">
      <c r="A732" s="12" t="s">
        <v>20</v>
      </c>
      <c r="B732" s="12">
        <v>1071</v>
      </c>
      <c r="C732" s="12"/>
      <c r="D732" s="12"/>
    </row>
    <row r="733" spans="1:4" ht="18.75" hidden="1" x14ac:dyDescent="0.3">
      <c r="A733" s="12" t="s">
        <v>74</v>
      </c>
      <c r="B733" s="12">
        <v>219</v>
      </c>
      <c r="C733" s="12"/>
      <c r="D733" s="12"/>
    </row>
    <row r="734" spans="1:4" ht="18.75" hidden="1" x14ac:dyDescent="0.3">
      <c r="A734" s="12" t="s">
        <v>14</v>
      </c>
      <c r="B734" s="12">
        <v>1121</v>
      </c>
      <c r="C734" s="12"/>
      <c r="D734" s="12"/>
    </row>
    <row r="735" spans="1:4" ht="18.75" x14ac:dyDescent="0.3">
      <c r="A735" s="12" t="s">
        <v>20</v>
      </c>
      <c r="B735" s="12">
        <v>980</v>
      </c>
      <c r="C735" s="12"/>
      <c r="D735" s="12"/>
    </row>
    <row r="736" spans="1:4" ht="18.75" x14ac:dyDescent="0.3">
      <c r="A736" s="12" t="s">
        <v>20</v>
      </c>
      <c r="B736" s="12">
        <v>536</v>
      </c>
      <c r="C736" s="12"/>
      <c r="D736" s="12"/>
    </row>
    <row r="737" spans="1:4" ht="18.75" x14ac:dyDescent="0.3">
      <c r="A737" s="12" t="s">
        <v>20</v>
      </c>
      <c r="B737" s="12">
        <v>1991</v>
      </c>
      <c r="C737" s="12"/>
      <c r="D737" s="12"/>
    </row>
    <row r="738" spans="1:4" ht="18.75" hidden="1" x14ac:dyDescent="0.3">
      <c r="A738" s="12" t="s">
        <v>74</v>
      </c>
      <c r="B738" s="12">
        <v>29</v>
      </c>
      <c r="C738" s="12"/>
      <c r="D738" s="12"/>
    </row>
    <row r="739" spans="1:4" ht="18.75" x14ac:dyDescent="0.3">
      <c r="A739" s="12" t="s">
        <v>20</v>
      </c>
      <c r="B739" s="12">
        <v>180</v>
      </c>
      <c r="C739" s="12"/>
      <c r="D739" s="12"/>
    </row>
    <row r="740" spans="1:4" ht="18.75" hidden="1" x14ac:dyDescent="0.3">
      <c r="A740" s="12" t="s">
        <v>14</v>
      </c>
      <c r="B740" s="12">
        <v>15</v>
      </c>
      <c r="C740" s="12"/>
      <c r="D740" s="12"/>
    </row>
    <row r="741" spans="1:4" ht="18.75" hidden="1" x14ac:dyDescent="0.3">
      <c r="A741" s="12" t="s">
        <v>14</v>
      </c>
      <c r="B741" s="12">
        <v>191</v>
      </c>
      <c r="C741" s="12"/>
      <c r="D741" s="12"/>
    </row>
    <row r="742" spans="1:4" ht="18.75" hidden="1" x14ac:dyDescent="0.3">
      <c r="A742" s="12" t="s">
        <v>14</v>
      </c>
      <c r="B742" s="12">
        <v>16</v>
      </c>
      <c r="C742" s="12"/>
      <c r="D742" s="12"/>
    </row>
    <row r="743" spans="1:4" ht="18.75" x14ac:dyDescent="0.3">
      <c r="A743" s="12" t="s">
        <v>20</v>
      </c>
      <c r="B743" s="12">
        <v>130</v>
      </c>
      <c r="C743" s="12"/>
      <c r="D743" s="12"/>
    </row>
    <row r="744" spans="1:4" ht="18.75" x14ac:dyDescent="0.3">
      <c r="A744" s="12" t="s">
        <v>20</v>
      </c>
      <c r="B744" s="12">
        <v>122</v>
      </c>
      <c r="C744" s="12"/>
      <c r="D744" s="12"/>
    </row>
    <row r="745" spans="1:4" ht="18.75" hidden="1" x14ac:dyDescent="0.3">
      <c r="A745" s="12" t="s">
        <v>14</v>
      </c>
      <c r="B745" s="12">
        <v>17</v>
      </c>
      <c r="C745" s="12"/>
      <c r="D745" s="12"/>
    </row>
    <row r="746" spans="1:4" ht="18.75" x14ac:dyDescent="0.3">
      <c r="A746" s="12" t="s">
        <v>20</v>
      </c>
      <c r="B746" s="12">
        <v>140</v>
      </c>
      <c r="C746" s="12"/>
      <c r="D746" s="12"/>
    </row>
    <row r="747" spans="1:4" ht="18.75" hidden="1" x14ac:dyDescent="0.3">
      <c r="A747" s="12" t="s">
        <v>14</v>
      </c>
      <c r="B747" s="12">
        <v>34</v>
      </c>
      <c r="C747" s="12"/>
      <c r="D747" s="12"/>
    </row>
    <row r="748" spans="1:4" ht="18.75" x14ac:dyDescent="0.3">
      <c r="A748" s="12" t="s">
        <v>20</v>
      </c>
      <c r="B748" s="12">
        <v>3388</v>
      </c>
      <c r="C748" s="12"/>
      <c r="D748" s="12"/>
    </row>
    <row r="749" spans="1:4" ht="18.75" x14ac:dyDescent="0.3">
      <c r="A749" s="12" t="s">
        <v>20</v>
      </c>
      <c r="B749" s="12">
        <v>280</v>
      </c>
      <c r="C749" s="12"/>
      <c r="D749" s="12"/>
    </row>
    <row r="750" spans="1:4" ht="18.75" hidden="1" x14ac:dyDescent="0.3">
      <c r="A750" s="12" t="s">
        <v>74</v>
      </c>
      <c r="B750" s="12">
        <v>614</v>
      </c>
      <c r="C750" s="12"/>
      <c r="D750" s="12"/>
    </row>
    <row r="751" spans="1:4" ht="18.75" x14ac:dyDescent="0.3">
      <c r="A751" s="12" t="s">
        <v>20</v>
      </c>
      <c r="B751" s="12">
        <v>366</v>
      </c>
      <c r="C751" s="12"/>
      <c r="D751" s="12"/>
    </row>
    <row r="752" spans="1:4" ht="18.75" hidden="1" x14ac:dyDescent="0.3">
      <c r="A752" s="12" t="s">
        <v>14</v>
      </c>
      <c r="B752" s="12">
        <v>1</v>
      </c>
      <c r="C752" s="12"/>
      <c r="D752" s="12"/>
    </row>
    <row r="753" spans="1:4" ht="18.75" x14ac:dyDescent="0.3">
      <c r="A753" s="12" t="s">
        <v>20</v>
      </c>
      <c r="B753" s="12">
        <v>270</v>
      </c>
      <c r="C753" s="12"/>
      <c r="D753" s="12"/>
    </row>
    <row r="754" spans="1:4" ht="18.75" hidden="1" x14ac:dyDescent="0.3">
      <c r="A754" s="12" t="s">
        <v>74</v>
      </c>
      <c r="B754" s="12">
        <v>114</v>
      </c>
      <c r="C754" s="12"/>
      <c r="D754" s="12"/>
    </row>
    <row r="755" spans="1:4" ht="18.75" x14ac:dyDescent="0.3">
      <c r="A755" s="12" t="s">
        <v>20</v>
      </c>
      <c r="B755" s="12">
        <v>137</v>
      </c>
      <c r="C755" s="12"/>
      <c r="D755" s="12"/>
    </row>
    <row r="756" spans="1:4" ht="18.75" x14ac:dyDescent="0.3">
      <c r="A756" s="12" t="s">
        <v>20</v>
      </c>
      <c r="B756" s="12">
        <v>3205</v>
      </c>
      <c r="C756" s="12"/>
      <c r="D756" s="12"/>
    </row>
    <row r="757" spans="1:4" ht="18.75" x14ac:dyDescent="0.3">
      <c r="A757" s="12" t="s">
        <v>20</v>
      </c>
      <c r="B757" s="12">
        <v>288</v>
      </c>
      <c r="C757" s="12"/>
      <c r="D757" s="12"/>
    </row>
    <row r="758" spans="1:4" ht="18.75" x14ac:dyDescent="0.3">
      <c r="A758" s="12" t="s">
        <v>20</v>
      </c>
      <c r="B758" s="12">
        <v>148</v>
      </c>
      <c r="C758" s="12"/>
      <c r="D758" s="12"/>
    </row>
    <row r="759" spans="1:4" ht="18.75" x14ac:dyDescent="0.3">
      <c r="A759" s="12" t="s">
        <v>20</v>
      </c>
      <c r="B759" s="12">
        <v>114</v>
      </c>
      <c r="C759" s="12"/>
      <c r="D759" s="12"/>
    </row>
    <row r="760" spans="1:4" ht="18.75" x14ac:dyDescent="0.3">
      <c r="A760" s="12" t="s">
        <v>20</v>
      </c>
      <c r="B760" s="12">
        <v>1518</v>
      </c>
      <c r="C760" s="12"/>
      <c r="D760" s="12"/>
    </row>
    <row r="761" spans="1:4" ht="18.75" hidden="1" x14ac:dyDescent="0.3">
      <c r="A761" s="12" t="s">
        <v>14</v>
      </c>
      <c r="B761" s="12">
        <v>1274</v>
      </c>
      <c r="C761" s="12"/>
      <c r="D761" s="12"/>
    </row>
    <row r="762" spans="1:4" ht="18.75" hidden="1" x14ac:dyDescent="0.3">
      <c r="A762" s="12" t="s">
        <v>14</v>
      </c>
      <c r="B762" s="12">
        <v>210</v>
      </c>
      <c r="C762" s="12"/>
      <c r="D762" s="12"/>
    </row>
    <row r="763" spans="1:4" ht="18.75" x14ac:dyDescent="0.3">
      <c r="A763" s="12" t="s">
        <v>20</v>
      </c>
      <c r="B763" s="12">
        <v>166</v>
      </c>
      <c r="C763" s="12"/>
      <c r="D763" s="12"/>
    </row>
    <row r="764" spans="1:4" ht="18.75" x14ac:dyDescent="0.3">
      <c r="A764" s="12" t="s">
        <v>20</v>
      </c>
      <c r="B764" s="12">
        <v>100</v>
      </c>
      <c r="C764" s="12"/>
      <c r="D764" s="12"/>
    </row>
    <row r="765" spans="1:4" ht="18.75" x14ac:dyDescent="0.3">
      <c r="A765" s="12" t="s">
        <v>20</v>
      </c>
      <c r="B765" s="12">
        <v>235</v>
      </c>
      <c r="C765" s="12"/>
      <c r="D765" s="12"/>
    </row>
    <row r="766" spans="1:4" ht="18.75" x14ac:dyDescent="0.3">
      <c r="A766" s="12" t="s">
        <v>20</v>
      </c>
      <c r="B766" s="12">
        <v>148</v>
      </c>
      <c r="C766" s="12"/>
      <c r="D766" s="12"/>
    </row>
    <row r="767" spans="1:4" ht="18.75" x14ac:dyDescent="0.3">
      <c r="A767" s="12" t="s">
        <v>20</v>
      </c>
      <c r="B767" s="12">
        <v>198</v>
      </c>
      <c r="C767" s="12"/>
      <c r="D767" s="12"/>
    </row>
    <row r="768" spans="1:4" ht="18.75" hidden="1" x14ac:dyDescent="0.3">
      <c r="A768" s="12" t="s">
        <v>14</v>
      </c>
      <c r="B768" s="12">
        <v>248</v>
      </c>
      <c r="C768" s="12"/>
      <c r="D768" s="12"/>
    </row>
    <row r="769" spans="1:4" ht="18.75" hidden="1" x14ac:dyDescent="0.3">
      <c r="A769" s="12" t="s">
        <v>14</v>
      </c>
      <c r="B769" s="12">
        <v>513</v>
      </c>
      <c r="C769" s="12"/>
      <c r="D769" s="12"/>
    </row>
    <row r="770" spans="1:4" ht="18.75" x14ac:dyDescent="0.3">
      <c r="A770" s="12" t="s">
        <v>20</v>
      </c>
      <c r="B770" s="12">
        <v>150</v>
      </c>
      <c r="C770" s="12"/>
      <c r="D770" s="12"/>
    </row>
    <row r="771" spans="1:4" ht="18.75" hidden="1" x14ac:dyDescent="0.3">
      <c r="A771" s="12" t="s">
        <v>14</v>
      </c>
      <c r="B771" s="12">
        <v>3410</v>
      </c>
      <c r="C771" s="12"/>
      <c r="D771" s="12"/>
    </row>
    <row r="772" spans="1:4" ht="18.75" x14ac:dyDescent="0.3">
      <c r="A772" s="12" t="s">
        <v>20</v>
      </c>
      <c r="B772" s="12">
        <v>216</v>
      </c>
      <c r="C772" s="12"/>
      <c r="D772" s="12"/>
    </row>
    <row r="773" spans="1:4" ht="18.75" hidden="1" x14ac:dyDescent="0.3">
      <c r="A773" s="12" t="s">
        <v>74</v>
      </c>
      <c r="B773" s="12">
        <v>26</v>
      </c>
      <c r="C773" s="12"/>
      <c r="D773" s="12"/>
    </row>
    <row r="774" spans="1:4" ht="18.75" x14ac:dyDescent="0.3">
      <c r="A774" s="12" t="s">
        <v>20</v>
      </c>
      <c r="B774" s="12">
        <v>5139</v>
      </c>
      <c r="C774" s="12"/>
      <c r="D774" s="12"/>
    </row>
    <row r="775" spans="1:4" ht="18.75" x14ac:dyDescent="0.3">
      <c r="A775" s="12" t="s">
        <v>20</v>
      </c>
      <c r="B775" s="12">
        <v>2353</v>
      </c>
      <c r="C775" s="12"/>
      <c r="D775" s="12"/>
    </row>
    <row r="776" spans="1:4" ht="18.75" x14ac:dyDescent="0.3">
      <c r="A776" s="12" t="s">
        <v>20</v>
      </c>
      <c r="B776" s="12">
        <v>78</v>
      </c>
      <c r="C776" s="12"/>
      <c r="D776" s="12"/>
    </row>
    <row r="777" spans="1:4" ht="18.75" hidden="1" x14ac:dyDescent="0.3">
      <c r="A777" s="12" t="s">
        <v>14</v>
      </c>
      <c r="B777" s="12">
        <v>10</v>
      </c>
      <c r="C777" s="12"/>
      <c r="D777" s="12"/>
    </row>
    <row r="778" spans="1:4" ht="18.75" hidden="1" x14ac:dyDescent="0.3">
      <c r="A778" s="12" t="s">
        <v>14</v>
      </c>
      <c r="B778" s="12">
        <v>2201</v>
      </c>
      <c r="C778" s="12"/>
      <c r="D778" s="12"/>
    </row>
    <row r="779" spans="1:4" ht="18.75" hidden="1" x14ac:dyDescent="0.3">
      <c r="A779" s="12" t="s">
        <v>14</v>
      </c>
      <c r="B779" s="12">
        <v>676</v>
      </c>
      <c r="C779" s="12"/>
      <c r="D779" s="12"/>
    </row>
    <row r="780" spans="1:4" ht="18.75" x14ac:dyDescent="0.3">
      <c r="A780" s="12" t="s">
        <v>20</v>
      </c>
      <c r="B780" s="12">
        <v>174</v>
      </c>
      <c r="C780" s="12"/>
      <c r="D780" s="12"/>
    </row>
    <row r="781" spans="1:4" ht="18.75" hidden="1" x14ac:dyDescent="0.3">
      <c r="A781" s="12" t="s">
        <v>14</v>
      </c>
      <c r="B781" s="12">
        <v>831</v>
      </c>
      <c r="C781" s="12"/>
      <c r="D781" s="12"/>
    </row>
    <row r="782" spans="1:4" ht="18.75" x14ac:dyDescent="0.3">
      <c r="A782" s="12" t="s">
        <v>20</v>
      </c>
      <c r="B782" s="12">
        <v>164</v>
      </c>
      <c r="C782" s="12"/>
      <c r="D782" s="12"/>
    </row>
    <row r="783" spans="1:4" ht="18.75" hidden="1" x14ac:dyDescent="0.3">
      <c r="A783" s="12" t="s">
        <v>74</v>
      </c>
      <c r="B783" s="12">
        <v>56</v>
      </c>
      <c r="C783" s="12"/>
      <c r="D783" s="12"/>
    </row>
    <row r="784" spans="1:4" ht="18.75" x14ac:dyDescent="0.3">
      <c r="A784" s="12" t="s">
        <v>20</v>
      </c>
      <c r="B784" s="12">
        <v>161</v>
      </c>
      <c r="C784" s="12"/>
      <c r="D784" s="12"/>
    </row>
    <row r="785" spans="1:4" ht="18.75" x14ac:dyDescent="0.3">
      <c r="A785" s="12" t="s">
        <v>20</v>
      </c>
      <c r="B785" s="12">
        <v>138</v>
      </c>
      <c r="C785" s="12"/>
      <c r="D785" s="12"/>
    </row>
    <row r="786" spans="1:4" ht="18.75" x14ac:dyDescent="0.3">
      <c r="A786" s="12" t="s">
        <v>20</v>
      </c>
      <c r="B786" s="12">
        <v>3308</v>
      </c>
      <c r="C786" s="12"/>
      <c r="D786" s="12"/>
    </row>
    <row r="787" spans="1:4" ht="18.75" x14ac:dyDescent="0.3">
      <c r="A787" s="12" t="s">
        <v>20</v>
      </c>
      <c r="B787" s="12">
        <v>127</v>
      </c>
      <c r="C787" s="12"/>
      <c r="D787" s="12"/>
    </row>
    <row r="788" spans="1:4" ht="18.75" x14ac:dyDescent="0.3">
      <c r="A788" s="12" t="s">
        <v>20</v>
      </c>
      <c r="B788" s="12">
        <v>207</v>
      </c>
      <c r="C788" s="12"/>
      <c r="D788" s="12"/>
    </row>
    <row r="789" spans="1:4" ht="18.75" hidden="1" x14ac:dyDescent="0.3">
      <c r="A789" s="12" t="s">
        <v>14</v>
      </c>
      <c r="B789" s="12">
        <v>859</v>
      </c>
      <c r="C789" s="12"/>
      <c r="D789" s="12"/>
    </row>
    <row r="790" spans="1:4" ht="18.75" hidden="1" x14ac:dyDescent="0.3">
      <c r="A790" s="12" t="s">
        <v>47</v>
      </c>
      <c r="B790" s="12">
        <v>31</v>
      </c>
      <c r="C790" s="12"/>
      <c r="D790" s="12"/>
    </row>
    <row r="791" spans="1:4" ht="18.75" hidden="1" x14ac:dyDescent="0.3">
      <c r="A791" s="12" t="s">
        <v>14</v>
      </c>
      <c r="B791" s="12">
        <v>45</v>
      </c>
      <c r="C791" s="12"/>
      <c r="D791" s="12"/>
    </row>
    <row r="792" spans="1:4" ht="18.75" hidden="1" x14ac:dyDescent="0.3">
      <c r="A792" s="12" t="s">
        <v>74</v>
      </c>
      <c r="B792" s="12">
        <v>1113</v>
      </c>
      <c r="C792" s="12"/>
      <c r="D792" s="12"/>
    </row>
    <row r="793" spans="1:4" ht="18.75" hidden="1" x14ac:dyDescent="0.3">
      <c r="A793" s="12" t="s">
        <v>14</v>
      </c>
      <c r="B793" s="12">
        <v>6</v>
      </c>
      <c r="C793" s="12"/>
      <c r="D793" s="12"/>
    </row>
    <row r="794" spans="1:4" ht="18.75" hidden="1" x14ac:dyDescent="0.3">
      <c r="A794" s="12" t="s">
        <v>14</v>
      </c>
      <c r="B794" s="12">
        <v>7</v>
      </c>
      <c r="C794" s="12"/>
      <c r="D794" s="12"/>
    </row>
    <row r="795" spans="1:4" ht="18.75" x14ac:dyDescent="0.3">
      <c r="A795" s="12" t="s">
        <v>20</v>
      </c>
      <c r="B795" s="12">
        <v>181</v>
      </c>
      <c r="C795" s="12"/>
      <c r="D795" s="12"/>
    </row>
    <row r="796" spans="1:4" ht="18.75" x14ac:dyDescent="0.3">
      <c r="A796" s="12" t="s">
        <v>20</v>
      </c>
      <c r="B796" s="12">
        <v>110</v>
      </c>
      <c r="C796" s="12"/>
      <c r="D796" s="12"/>
    </row>
    <row r="797" spans="1:4" ht="18.75" hidden="1" x14ac:dyDescent="0.3">
      <c r="A797" s="12" t="s">
        <v>14</v>
      </c>
      <c r="B797" s="12">
        <v>31</v>
      </c>
      <c r="C797" s="12"/>
      <c r="D797" s="12"/>
    </row>
    <row r="798" spans="1:4" ht="18.75" hidden="1" x14ac:dyDescent="0.3">
      <c r="A798" s="12" t="s">
        <v>14</v>
      </c>
      <c r="B798" s="12">
        <v>78</v>
      </c>
      <c r="C798" s="12"/>
      <c r="D798" s="12"/>
    </row>
    <row r="799" spans="1:4" ht="18.75" x14ac:dyDescent="0.3">
      <c r="A799" s="12" t="s">
        <v>20</v>
      </c>
      <c r="B799" s="12">
        <v>185</v>
      </c>
      <c r="C799" s="12"/>
      <c r="D799" s="12"/>
    </row>
    <row r="800" spans="1:4" ht="18.75" x14ac:dyDescent="0.3">
      <c r="A800" s="12" t="s">
        <v>20</v>
      </c>
      <c r="B800" s="12">
        <v>121</v>
      </c>
      <c r="C800" s="12"/>
      <c r="D800" s="12"/>
    </row>
    <row r="801" spans="1:4" ht="18.75" hidden="1" x14ac:dyDescent="0.3">
      <c r="A801" s="12" t="s">
        <v>14</v>
      </c>
      <c r="B801" s="12">
        <v>1225</v>
      </c>
      <c r="C801" s="12"/>
      <c r="D801" s="12"/>
    </row>
    <row r="802" spans="1:4" ht="18.75" hidden="1" x14ac:dyDescent="0.3">
      <c r="A802" s="12" t="s">
        <v>14</v>
      </c>
      <c r="B802" s="12">
        <v>1</v>
      </c>
      <c r="C802" s="12"/>
      <c r="D802" s="12"/>
    </row>
    <row r="803" spans="1:4" ht="18.75" x14ac:dyDescent="0.3">
      <c r="A803" s="12" t="s">
        <v>20</v>
      </c>
      <c r="B803" s="12">
        <v>106</v>
      </c>
      <c r="C803" s="12"/>
      <c r="D803" s="12"/>
    </row>
    <row r="804" spans="1:4" ht="18.75" x14ac:dyDescent="0.3">
      <c r="A804" s="12" t="s">
        <v>20</v>
      </c>
      <c r="B804" s="12">
        <v>142</v>
      </c>
      <c r="C804" s="12"/>
      <c r="D804" s="12"/>
    </row>
    <row r="805" spans="1:4" ht="18.75" x14ac:dyDescent="0.3">
      <c r="A805" s="12" t="s">
        <v>20</v>
      </c>
      <c r="B805" s="12">
        <v>233</v>
      </c>
      <c r="C805" s="12"/>
      <c r="D805" s="12"/>
    </row>
    <row r="806" spans="1:4" ht="18.75" x14ac:dyDescent="0.3">
      <c r="A806" s="12" t="s">
        <v>20</v>
      </c>
      <c r="B806" s="12">
        <v>218</v>
      </c>
      <c r="C806" s="12"/>
      <c r="D806" s="12"/>
    </row>
    <row r="807" spans="1:4" ht="18.75" hidden="1" x14ac:dyDescent="0.3">
      <c r="A807" s="12" t="s">
        <v>14</v>
      </c>
      <c r="B807" s="12">
        <v>67</v>
      </c>
      <c r="C807" s="12"/>
      <c r="D807" s="12"/>
    </row>
    <row r="808" spans="1:4" ht="18.75" x14ac:dyDescent="0.3">
      <c r="A808" s="12" t="s">
        <v>20</v>
      </c>
      <c r="B808" s="12">
        <v>76</v>
      </c>
      <c r="C808" s="12"/>
      <c r="D808" s="12"/>
    </row>
    <row r="809" spans="1:4" ht="18.75" x14ac:dyDescent="0.3">
      <c r="A809" s="12" t="s">
        <v>20</v>
      </c>
      <c r="B809" s="12">
        <v>43</v>
      </c>
      <c r="C809" s="12"/>
      <c r="D809" s="12"/>
    </row>
    <row r="810" spans="1:4" ht="18.75" hidden="1" x14ac:dyDescent="0.3">
      <c r="A810" s="12" t="s">
        <v>14</v>
      </c>
      <c r="B810" s="12">
        <v>19</v>
      </c>
      <c r="C810" s="12"/>
      <c r="D810" s="12"/>
    </row>
    <row r="811" spans="1:4" ht="18.75" hidden="1" x14ac:dyDescent="0.3">
      <c r="A811" s="12" t="s">
        <v>14</v>
      </c>
      <c r="B811" s="12">
        <v>2108</v>
      </c>
      <c r="C811" s="12"/>
      <c r="D811" s="12"/>
    </row>
    <row r="812" spans="1:4" ht="18.75" x14ac:dyDescent="0.3">
      <c r="A812" s="12" t="s">
        <v>20</v>
      </c>
      <c r="B812" s="12">
        <v>221</v>
      </c>
      <c r="C812" s="12"/>
      <c r="D812" s="12"/>
    </row>
    <row r="813" spans="1:4" ht="18.75" hidden="1" x14ac:dyDescent="0.3">
      <c r="A813" s="12" t="s">
        <v>14</v>
      </c>
      <c r="B813" s="12">
        <v>679</v>
      </c>
      <c r="C813" s="12"/>
      <c r="D813" s="12"/>
    </row>
    <row r="814" spans="1:4" ht="18.75" x14ac:dyDescent="0.3">
      <c r="A814" s="12" t="s">
        <v>20</v>
      </c>
      <c r="B814" s="12">
        <v>2805</v>
      </c>
      <c r="C814" s="12"/>
      <c r="D814" s="12"/>
    </row>
    <row r="815" spans="1:4" ht="18.75" x14ac:dyDescent="0.3">
      <c r="A815" s="12" t="s">
        <v>20</v>
      </c>
      <c r="B815" s="12">
        <v>68</v>
      </c>
      <c r="C815" s="12"/>
      <c r="D815" s="12"/>
    </row>
    <row r="816" spans="1:4" ht="18.75" hidden="1" x14ac:dyDescent="0.3">
      <c r="A816" s="12" t="s">
        <v>14</v>
      </c>
      <c r="B816" s="12">
        <v>36</v>
      </c>
      <c r="C816" s="12"/>
      <c r="D816" s="12"/>
    </row>
    <row r="817" spans="1:4" ht="18.75" x14ac:dyDescent="0.3">
      <c r="A817" s="12" t="s">
        <v>20</v>
      </c>
      <c r="B817" s="12">
        <v>183</v>
      </c>
      <c r="C817" s="12"/>
      <c r="D817" s="12"/>
    </row>
    <row r="818" spans="1:4" ht="18.75" x14ac:dyDescent="0.3">
      <c r="A818" s="12" t="s">
        <v>20</v>
      </c>
      <c r="B818" s="12">
        <v>133</v>
      </c>
      <c r="C818" s="12"/>
      <c r="D818" s="12"/>
    </row>
    <row r="819" spans="1:4" ht="18.75" x14ac:dyDescent="0.3">
      <c r="A819" s="12" t="s">
        <v>20</v>
      </c>
      <c r="B819" s="12">
        <v>2489</v>
      </c>
      <c r="C819" s="12"/>
      <c r="D819" s="12"/>
    </row>
    <row r="820" spans="1:4" ht="18.75" x14ac:dyDescent="0.3">
      <c r="A820" s="12" t="s">
        <v>20</v>
      </c>
      <c r="B820" s="12">
        <v>69</v>
      </c>
      <c r="C820" s="12"/>
      <c r="D820" s="12"/>
    </row>
    <row r="821" spans="1:4" ht="18.75" hidden="1" x14ac:dyDescent="0.3">
      <c r="A821" s="12" t="s">
        <v>14</v>
      </c>
      <c r="B821" s="12">
        <v>47</v>
      </c>
      <c r="C821" s="12"/>
      <c r="D821" s="12"/>
    </row>
    <row r="822" spans="1:4" ht="18.75" x14ac:dyDescent="0.3">
      <c r="A822" s="12" t="s">
        <v>20</v>
      </c>
      <c r="B822" s="12">
        <v>279</v>
      </c>
      <c r="C822" s="12"/>
      <c r="D822" s="12"/>
    </row>
    <row r="823" spans="1:4" ht="18.75" x14ac:dyDescent="0.3">
      <c r="A823" s="12" t="s">
        <v>20</v>
      </c>
      <c r="B823" s="12">
        <v>210</v>
      </c>
      <c r="C823" s="12"/>
      <c r="D823" s="12"/>
    </row>
    <row r="824" spans="1:4" ht="18.75" x14ac:dyDescent="0.3">
      <c r="A824" s="12" t="s">
        <v>20</v>
      </c>
      <c r="B824" s="12">
        <v>2100</v>
      </c>
      <c r="C824" s="12"/>
      <c r="D824" s="12"/>
    </row>
    <row r="825" spans="1:4" ht="18.75" x14ac:dyDescent="0.3">
      <c r="A825" s="12" t="s">
        <v>20</v>
      </c>
      <c r="B825" s="12">
        <v>252</v>
      </c>
      <c r="C825" s="12"/>
      <c r="D825" s="12"/>
    </row>
    <row r="826" spans="1:4" ht="18.75" x14ac:dyDescent="0.3">
      <c r="A826" s="12" t="s">
        <v>20</v>
      </c>
      <c r="B826" s="12">
        <v>1280</v>
      </c>
      <c r="C826" s="12"/>
      <c r="D826" s="12"/>
    </row>
    <row r="827" spans="1:4" ht="18.75" x14ac:dyDescent="0.3">
      <c r="A827" s="12" t="s">
        <v>20</v>
      </c>
      <c r="B827" s="12">
        <v>157</v>
      </c>
      <c r="C827" s="12"/>
      <c r="D827" s="12"/>
    </row>
    <row r="828" spans="1:4" ht="18.75" x14ac:dyDescent="0.3">
      <c r="A828" s="12" t="s">
        <v>20</v>
      </c>
      <c r="B828" s="12">
        <v>194</v>
      </c>
      <c r="C828" s="12"/>
      <c r="D828" s="12"/>
    </row>
    <row r="829" spans="1:4" ht="18.75" x14ac:dyDescent="0.3">
      <c r="A829" s="12" t="s">
        <v>20</v>
      </c>
      <c r="B829" s="12">
        <v>82</v>
      </c>
      <c r="C829" s="12"/>
      <c r="D829" s="12"/>
    </row>
    <row r="830" spans="1:4" ht="18.75" hidden="1" x14ac:dyDescent="0.3">
      <c r="A830" s="12" t="s">
        <v>14</v>
      </c>
      <c r="B830" s="12">
        <v>70</v>
      </c>
      <c r="C830" s="12"/>
      <c r="D830" s="12"/>
    </row>
    <row r="831" spans="1:4" ht="18.75" hidden="1" x14ac:dyDescent="0.3">
      <c r="A831" s="12" t="s">
        <v>14</v>
      </c>
      <c r="B831" s="12">
        <v>154</v>
      </c>
      <c r="C831" s="12"/>
      <c r="D831" s="12"/>
    </row>
    <row r="832" spans="1:4" ht="18.75" hidden="1" x14ac:dyDescent="0.3">
      <c r="A832" s="12" t="s">
        <v>14</v>
      </c>
      <c r="B832" s="12">
        <v>22</v>
      </c>
      <c r="C832" s="12"/>
      <c r="D832" s="12"/>
    </row>
    <row r="833" spans="1:4" ht="18.75" x14ac:dyDescent="0.3">
      <c r="A833" s="12" t="s">
        <v>20</v>
      </c>
      <c r="B833" s="12">
        <v>4233</v>
      </c>
      <c r="C833" s="12"/>
      <c r="D833" s="12"/>
    </row>
    <row r="834" spans="1:4" ht="18.75" x14ac:dyDescent="0.3">
      <c r="A834" s="12" t="s">
        <v>20</v>
      </c>
      <c r="B834" s="12">
        <v>1297</v>
      </c>
      <c r="C834" s="12"/>
      <c r="D834" s="12"/>
    </row>
    <row r="835" spans="1:4" ht="18.75" x14ac:dyDescent="0.3">
      <c r="A835" s="12" t="s">
        <v>20</v>
      </c>
      <c r="B835" s="12">
        <v>165</v>
      </c>
      <c r="C835" s="12"/>
      <c r="D835" s="12"/>
    </row>
    <row r="836" spans="1:4" ht="18.75" x14ac:dyDescent="0.3">
      <c r="A836" s="12" t="s">
        <v>20</v>
      </c>
      <c r="B836" s="12">
        <v>119</v>
      </c>
      <c r="C836" s="12"/>
      <c r="D836" s="12"/>
    </row>
    <row r="837" spans="1:4" ht="18.75" hidden="1" x14ac:dyDescent="0.3">
      <c r="A837" s="12" t="s">
        <v>14</v>
      </c>
      <c r="B837" s="12">
        <v>1758</v>
      </c>
      <c r="C837" s="12"/>
      <c r="D837" s="12"/>
    </row>
    <row r="838" spans="1:4" ht="18.75" hidden="1" x14ac:dyDescent="0.3">
      <c r="A838" s="12" t="s">
        <v>14</v>
      </c>
      <c r="B838" s="12">
        <v>94</v>
      </c>
      <c r="C838" s="12"/>
      <c r="D838" s="12"/>
    </row>
    <row r="839" spans="1:4" ht="18.75" x14ac:dyDescent="0.3">
      <c r="A839" s="12" t="s">
        <v>20</v>
      </c>
      <c r="B839" s="12">
        <v>1797</v>
      </c>
      <c r="C839" s="12"/>
      <c r="D839" s="12"/>
    </row>
    <row r="840" spans="1:4" ht="18.75" x14ac:dyDescent="0.3">
      <c r="A840" s="12" t="s">
        <v>20</v>
      </c>
      <c r="B840" s="12">
        <v>261</v>
      </c>
      <c r="C840" s="12"/>
      <c r="D840" s="12"/>
    </row>
    <row r="841" spans="1:4" ht="18.75" x14ac:dyDescent="0.3">
      <c r="A841" s="12" t="s">
        <v>20</v>
      </c>
      <c r="B841" s="12">
        <v>157</v>
      </c>
      <c r="C841" s="12"/>
      <c r="D841" s="12"/>
    </row>
    <row r="842" spans="1:4" ht="18.75" x14ac:dyDescent="0.3">
      <c r="A842" s="12" t="s">
        <v>20</v>
      </c>
      <c r="B842" s="12">
        <v>3533</v>
      </c>
      <c r="C842" s="12"/>
      <c r="D842" s="12"/>
    </row>
    <row r="843" spans="1:4" ht="18.75" x14ac:dyDescent="0.3">
      <c r="A843" s="12" t="s">
        <v>20</v>
      </c>
      <c r="B843" s="12">
        <v>155</v>
      </c>
      <c r="C843" s="12"/>
      <c r="D843" s="12"/>
    </row>
    <row r="844" spans="1:4" ht="18.75" x14ac:dyDescent="0.3">
      <c r="A844" s="12" t="s">
        <v>20</v>
      </c>
      <c r="B844" s="12">
        <v>132</v>
      </c>
      <c r="C844" s="12"/>
      <c r="D844" s="12"/>
    </row>
    <row r="845" spans="1:4" ht="18.75" hidden="1" x14ac:dyDescent="0.3">
      <c r="A845" s="12" t="s">
        <v>14</v>
      </c>
      <c r="B845" s="12">
        <v>33</v>
      </c>
      <c r="C845" s="12"/>
      <c r="D845" s="12"/>
    </row>
    <row r="846" spans="1:4" ht="18.75" hidden="1" x14ac:dyDescent="0.3">
      <c r="A846" s="12" t="s">
        <v>74</v>
      </c>
      <c r="B846" s="12">
        <v>94</v>
      </c>
      <c r="C846" s="12"/>
      <c r="D846" s="12"/>
    </row>
    <row r="847" spans="1:4" ht="18.75" x14ac:dyDescent="0.3">
      <c r="A847" s="12" t="s">
        <v>20</v>
      </c>
      <c r="B847" s="12">
        <v>1354</v>
      </c>
      <c r="C847" s="12"/>
      <c r="D847" s="12"/>
    </row>
    <row r="848" spans="1:4" ht="18.75" x14ac:dyDescent="0.3">
      <c r="A848" s="12" t="s">
        <v>20</v>
      </c>
      <c r="B848" s="12">
        <v>48</v>
      </c>
      <c r="C848" s="12"/>
      <c r="D848" s="12"/>
    </row>
    <row r="849" spans="1:4" ht="18.75" x14ac:dyDescent="0.3">
      <c r="A849" s="12" t="s">
        <v>20</v>
      </c>
      <c r="B849" s="12">
        <v>110</v>
      </c>
      <c r="C849" s="12"/>
      <c r="D849" s="12"/>
    </row>
    <row r="850" spans="1:4" ht="18.75" x14ac:dyDescent="0.3">
      <c r="A850" s="12" t="s">
        <v>20</v>
      </c>
      <c r="B850" s="12">
        <v>172</v>
      </c>
      <c r="C850" s="12"/>
      <c r="D850" s="12"/>
    </row>
    <row r="851" spans="1:4" ht="18.75" x14ac:dyDescent="0.3">
      <c r="A851" s="12" t="s">
        <v>20</v>
      </c>
      <c r="B851" s="12">
        <v>307</v>
      </c>
      <c r="C851" s="12"/>
      <c r="D851" s="12"/>
    </row>
    <row r="852" spans="1:4" ht="18.75" hidden="1" x14ac:dyDescent="0.3">
      <c r="A852" s="12" t="s">
        <v>14</v>
      </c>
      <c r="B852" s="12">
        <v>1</v>
      </c>
      <c r="C852" s="12"/>
      <c r="D852" s="12"/>
    </row>
    <row r="853" spans="1:4" ht="18.75" x14ac:dyDescent="0.3">
      <c r="A853" s="12" t="s">
        <v>20</v>
      </c>
      <c r="B853" s="12">
        <v>160</v>
      </c>
      <c r="C853" s="12"/>
      <c r="D853" s="12"/>
    </row>
    <row r="854" spans="1:4" ht="18.75" hidden="1" x14ac:dyDescent="0.3">
      <c r="A854" s="12" t="s">
        <v>14</v>
      </c>
      <c r="B854" s="12">
        <v>31</v>
      </c>
      <c r="C854" s="12"/>
      <c r="D854" s="12"/>
    </row>
    <row r="855" spans="1:4" ht="18.75" x14ac:dyDescent="0.3">
      <c r="A855" s="12" t="s">
        <v>20</v>
      </c>
      <c r="B855" s="12">
        <v>1467</v>
      </c>
      <c r="C855" s="12"/>
      <c r="D855" s="12"/>
    </row>
    <row r="856" spans="1:4" ht="18.75" x14ac:dyDescent="0.3">
      <c r="A856" s="12" t="s">
        <v>20</v>
      </c>
      <c r="B856" s="12">
        <v>2662</v>
      </c>
      <c r="C856" s="12"/>
      <c r="D856" s="12"/>
    </row>
    <row r="857" spans="1:4" ht="18.75" x14ac:dyDescent="0.3">
      <c r="A857" s="12" t="s">
        <v>20</v>
      </c>
      <c r="B857" s="12">
        <v>452</v>
      </c>
      <c r="C857" s="12"/>
      <c r="D857" s="12"/>
    </row>
    <row r="858" spans="1:4" ht="18.75" x14ac:dyDescent="0.3">
      <c r="A858" s="12" t="s">
        <v>20</v>
      </c>
      <c r="B858" s="12">
        <v>158</v>
      </c>
      <c r="C858" s="12"/>
      <c r="D858" s="12"/>
    </row>
    <row r="859" spans="1:4" ht="18.75" x14ac:dyDescent="0.3">
      <c r="A859" s="12" t="s">
        <v>20</v>
      </c>
      <c r="B859" s="12">
        <v>225</v>
      </c>
      <c r="C859" s="12"/>
      <c r="D859" s="12"/>
    </row>
    <row r="860" spans="1:4" ht="18.75" hidden="1" x14ac:dyDescent="0.3">
      <c r="A860" s="12" t="s">
        <v>14</v>
      </c>
      <c r="B860" s="12">
        <v>35</v>
      </c>
      <c r="C860" s="12"/>
      <c r="D860" s="12"/>
    </row>
    <row r="861" spans="1:4" ht="18.75" hidden="1" x14ac:dyDescent="0.3">
      <c r="A861" s="12" t="s">
        <v>14</v>
      </c>
      <c r="B861" s="12">
        <v>63</v>
      </c>
      <c r="C861" s="12"/>
      <c r="D861" s="12"/>
    </row>
    <row r="862" spans="1:4" ht="18.75" x14ac:dyDescent="0.3">
      <c r="A862" s="12" t="s">
        <v>20</v>
      </c>
      <c r="B862" s="12">
        <v>65</v>
      </c>
      <c r="C862" s="12"/>
      <c r="D862" s="12"/>
    </row>
    <row r="863" spans="1:4" ht="18.75" x14ac:dyDescent="0.3">
      <c r="A863" s="12" t="s">
        <v>20</v>
      </c>
      <c r="B863" s="12">
        <v>163</v>
      </c>
      <c r="C863" s="12"/>
      <c r="D863" s="12"/>
    </row>
    <row r="864" spans="1:4" ht="18.75" x14ac:dyDescent="0.3">
      <c r="A864" s="12" t="s">
        <v>20</v>
      </c>
      <c r="B864" s="12">
        <v>85</v>
      </c>
      <c r="C864" s="12"/>
      <c r="D864" s="12"/>
    </row>
    <row r="865" spans="1:4" ht="18.75" x14ac:dyDescent="0.3">
      <c r="A865" s="12" t="s">
        <v>20</v>
      </c>
      <c r="B865" s="12">
        <v>217</v>
      </c>
      <c r="C865" s="12"/>
      <c r="D865" s="12"/>
    </row>
    <row r="866" spans="1:4" ht="18.75" x14ac:dyDescent="0.3">
      <c r="A866" s="12" t="s">
        <v>20</v>
      </c>
      <c r="B866" s="12">
        <v>150</v>
      </c>
      <c r="C866" s="12"/>
      <c r="D866" s="12"/>
    </row>
    <row r="867" spans="1:4" ht="18.75" x14ac:dyDescent="0.3">
      <c r="A867" s="12" t="s">
        <v>20</v>
      </c>
      <c r="B867" s="12">
        <v>3272</v>
      </c>
      <c r="C867" s="12"/>
      <c r="D867" s="12"/>
    </row>
    <row r="868" spans="1:4" ht="18.75" hidden="1" x14ac:dyDescent="0.3">
      <c r="A868" s="12" t="s">
        <v>74</v>
      </c>
      <c r="B868" s="12">
        <v>898</v>
      </c>
      <c r="C868" s="12"/>
      <c r="D868" s="12"/>
    </row>
    <row r="869" spans="1:4" ht="18.75" x14ac:dyDescent="0.3">
      <c r="A869" s="12" t="s">
        <v>20</v>
      </c>
      <c r="B869" s="12">
        <v>300</v>
      </c>
      <c r="C869" s="12"/>
      <c r="D869" s="12"/>
    </row>
    <row r="870" spans="1:4" ht="18.75" x14ac:dyDescent="0.3">
      <c r="A870" s="12" t="s">
        <v>20</v>
      </c>
      <c r="B870" s="12">
        <v>126</v>
      </c>
      <c r="C870" s="12"/>
      <c r="D870" s="12"/>
    </row>
    <row r="871" spans="1:4" ht="18.75" hidden="1" x14ac:dyDescent="0.3">
      <c r="A871" s="12" t="s">
        <v>14</v>
      </c>
      <c r="B871" s="12">
        <v>526</v>
      </c>
      <c r="C871" s="12"/>
      <c r="D871" s="12"/>
    </row>
    <row r="872" spans="1:4" ht="18.75" hidden="1" x14ac:dyDescent="0.3">
      <c r="A872" s="12" t="s">
        <v>14</v>
      </c>
      <c r="B872" s="12">
        <v>121</v>
      </c>
      <c r="C872" s="12"/>
      <c r="D872" s="12"/>
    </row>
    <row r="873" spans="1:4" ht="18.75" x14ac:dyDescent="0.3">
      <c r="A873" s="12" t="s">
        <v>20</v>
      </c>
      <c r="B873" s="12">
        <v>2320</v>
      </c>
      <c r="C873" s="12"/>
      <c r="D873" s="12"/>
    </row>
    <row r="874" spans="1:4" ht="18.75" x14ac:dyDescent="0.3">
      <c r="A874" s="12" t="s">
        <v>20</v>
      </c>
      <c r="B874" s="12">
        <v>81</v>
      </c>
      <c r="C874" s="12"/>
      <c r="D874" s="12"/>
    </row>
    <row r="875" spans="1:4" ht="18.75" x14ac:dyDescent="0.3">
      <c r="A875" s="12" t="s">
        <v>20</v>
      </c>
      <c r="B875" s="12">
        <v>1887</v>
      </c>
      <c r="C875" s="12"/>
      <c r="D875" s="12"/>
    </row>
    <row r="876" spans="1:4" ht="18.75" x14ac:dyDescent="0.3">
      <c r="A876" s="12" t="s">
        <v>20</v>
      </c>
      <c r="B876" s="12">
        <v>4358</v>
      </c>
      <c r="C876" s="12"/>
      <c r="D876" s="12"/>
    </row>
    <row r="877" spans="1:4" ht="18.75" hidden="1" x14ac:dyDescent="0.3">
      <c r="A877" s="12" t="s">
        <v>14</v>
      </c>
      <c r="B877" s="12">
        <v>67</v>
      </c>
      <c r="C877" s="12"/>
      <c r="D877" s="12"/>
    </row>
    <row r="878" spans="1:4" ht="18.75" hidden="1" x14ac:dyDescent="0.3">
      <c r="A878" s="12" t="s">
        <v>14</v>
      </c>
      <c r="B878" s="12">
        <v>57</v>
      </c>
      <c r="C878" s="12"/>
      <c r="D878" s="12"/>
    </row>
    <row r="879" spans="1:4" ht="18.75" hidden="1" x14ac:dyDescent="0.3">
      <c r="A879" s="12" t="s">
        <v>14</v>
      </c>
      <c r="B879" s="12">
        <v>1229</v>
      </c>
      <c r="C879" s="12"/>
      <c r="D879" s="12"/>
    </row>
    <row r="880" spans="1:4" ht="18.75" hidden="1" x14ac:dyDescent="0.3">
      <c r="A880" s="12" t="s">
        <v>14</v>
      </c>
      <c r="B880" s="12">
        <v>12</v>
      </c>
      <c r="C880" s="12"/>
      <c r="D880" s="12"/>
    </row>
    <row r="881" spans="1:4" ht="18.75" x14ac:dyDescent="0.3">
      <c r="A881" s="12" t="s">
        <v>20</v>
      </c>
      <c r="B881" s="12">
        <v>53</v>
      </c>
      <c r="C881" s="12"/>
      <c r="D881" s="12"/>
    </row>
    <row r="882" spans="1:4" ht="18.75" x14ac:dyDescent="0.3">
      <c r="A882" s="12" t="s">
        <v>20</v>
      </c>
      <c r="B882" s="12">
        <v>2414</v>
      </c>
      <c r="C882" s="12"/>
      <c r="D882" s="12"/>
    </row>
    <row r="883" spans="1:4" ht="18.75" hidden="1" x14ac:dyDescent="0.3">
      <c r="A883" s="12" t="s">
        <v>14</v>
      </c>
      <c r="B883" s="12">
        <v>452</v>
      </c>
      <c r="C883" s="12"/>
      <c r="D883" s="12"/>
    </row>
    <row r="884" spans="1:4" ht="18.75" x14ac:dyDescent="0.3">
      <c r="A884" s="12" t="s">
        <v>20</v>
      </c>
      <c r="B884" s="12">
        <v>80</v>
      </c>
      <c r="C884" s="12"/>
      <c r="D884" s="12"/>
    </row>
    <row r="885" spans="1:4" ht="18.75" x14ac:dyDescent="0.3">
      <c r="A885" s="12" t="s">
        <v>20</v>
      </c>
      <c r="B885" s="12">
        <v>193</v>
      </c>
      <c r="C885" s="12"/>
      <c r="D885" s="12"/>
    </row>
    <row r="886" spans="1:4" ht="18.75" hidden="1" x14ac:dyDescent="0.3">
      <c r="A886" s="12" t="s">
        <v>14</v>
      </c>
      <c r="B886" s="12">
        <v>1886</v>
      </c>
      <c r="C886" s="12"/>
      <c r="D886" s="12"/>
    </row>
    <row r="887" spans="1:4" ht="18.75" x14ac:dyDescent="0.3">
      <c r="A887" s="12" t="s">
        <v>20</v>
      </c>
      <c r="B887" s="12">
        <v>52</v>
      </c>
      <c r="C887" s="12"/>
      <c r="D887" s="12"/>
    </row>
    <row r="888" spans="1:4" ht="18.75" hidden="1" x14ac:dyDescent="0.3">
      <c r="A888" s="12" t="s">
        <v>14</v>
      </c>
      <c r="B888" s="12">
        <v>1825</v>
      </c>
      <c r="C888" s="12"/>
      <c r="D888" s="12"/>
    </row>
    <row r="889" spans="1:4" ht="18.75" hidden="1" x14ac:dyDescent="0.3">
      <c r="A889" s="12" t="s">
        <v>14</v>
      </c>
      <c r="B889" s="12">
        <v>31</v>
      </c>
      <c r="C889" s="12"/>
      <c r="D889" s="12"/>
    </row>
    <row r="890" spans="1:4" ht="18.75" x14ac:dyDescent="0.3">
      <c r="A890" s="12" t="s">
        <v>20</v>
      </c>
      <c r="B890" s="12">
        <v>290</v>
      </c>
      <c r="C890" s="12"/>
      <c r="D890" s="12"/>
    </row>
    <row r="891" spans="1:4" ht="18.75" x14ac:dyDescent="0.3">
      <c r="A891" s="12" t="s">
        <v>20</v>
      </c>
      <c r="B891" s="12">
        <v>122</v>
      </c>
      <c r="C891" s="12"/>
      <c r="D891" s="12"/>
    </row>
    <row r="892" spans="1:4" ht="18.75" x14ac:dyDescent="0.3">
      <c r="A892" s="12" t="s">
        <v>20</v>
      </c>
      <c r="B892" s="12">
        <v>1470</v>
      </c>
      <c r="C892" s="12"/>
      <c r="D892" s="12"/>
    </row>
    <row r="893" spans="1:4" ht="18.75" x14ac:dyDescent="0.3">
      <c r="A893" s="12" t="s">
        <v>20</v>
      </c>
      <c r="B893" s="12">
        <v>165</v>
      </c>
      <c r="C893" s="12"/>
      <c r="D893" s="12"/>
    </row>
    <row r="894" spans="1:4" ht="18.75" x14ac:dyDescent="0.3">
      <c r="A894" s="12" t="s">
        <v>20</v>
      </c>
      <c r="B894" s="12">
        <v>182</v>
      </c>
      <c r="C894" s="12"/>
      <c r="D894" s="12"/>
    </row>
    <row r="895" spans="1:4" ht="18.75" x14ac:dyDescent="0.3">
      <c r="A895" s="12" t="s">
        <v>20</v>
      </c>
      <c r="B895" s="12">
        <v>199</v>
      </c>
      <c r="C895" s="12"/>
      <c r="D895" s="12"/>
    </row>
    <row r="896" spans="1:4" ht="18.75" x14ac:dyDescent="0.3">
      <c r="A896" s="12" t="s">
        <v>20</v>
      </c>
      <c r="B896" s="12">
        <v>56</v>
      </c>
      <c r="C896" s="12"/>
      <c r="D896" s="12"/>
    </row>
    <row r="897" spans="1:4" ht="18.75" hidden="1" x14ac:dyDescent="0.3">
      <c r="A897" s="12" t="s">
        <v>14</v>
      </c>
      <c r="B897" s="12">
        <v>107</v>
      </c>
      <c r="C897" s="12"/>
      <c r="D897" s="12"/>
    </row>
    <row r="898" spans="1:4" ht="18.75" x14ac:dyDescent="0.3">
      <c r="A898" s="12" t="s">
        <v>20</v>
      </c>
      <c r="B898" s="12">
        <v>1460</v>
      </c>
      <c r="C898" s="12"/>
      <c r="D898" s="12"/>
    </row>
    <row r="899" spans="1:4" ht="18.75" hidden="1" x14ac:dyDescent="0.3">
      <c r="A899" s="12" t="s">
        <v>14</v>
      </c>
      <c r="B899" s="12">
        <v>27</v>
      </c>
      <c r="C899" s="12"/>
      <c r="D899" s="12"/>
    </row>
    <row r="900" spans="1:4" ht="18.75" hidden="1" x14ac:dyDescent="0.3">
      <c r="A900" s="12" t="s">
        <v>14</v>
      </c>
      <c r="B900" s="12">
        <v>1221</v>
      </c>
      <c r="C900" s="12"/>
      <c r="D900" s="12"/>
    </row>
    <row r="901" spans="1:4" ht="18.75" x14ac:dyDescent="0.3">
      <c r="A901" s="12" t="s">
        <v>20</v>
      </c>
      <c r="B901" s="12">
        <v>123</v>
      </c>
      <c r="C901" s="12"/>
      <c r="D901" s="12"/>
    </row>
    <row r="902" spans="1:4" ht="18.75" hidden="1" x14ac:dyDescent="0.3">
      <c r="A902" s="12" t="s">
        <v>14</v>
      </c>
      <c r="B902" s="12">
        <v>1</v>
      </c>
      <c r="C902" s="12"/>
      <c r="D902" s="12"/>
    </row>
    <row r="903" spans="1:4" ht="18.75" x14ac:dyDescent="0.3">
      <c r="A903" s="12" t="s">
        <v>20</v>
      </c>
      <c r="B903" s="12">
        <v>159</v>
      </c>
      <c r="C903" s="12"/>
      <c r="D903" s="12"/>
    </row>
    <row r="904" spans="1:4" ht="18.75" x14ac:dyDescent="0.3">
      <c r="A904" s="12" t="s">
        <v>20</v>
      </c>
      <c r="B904" s="12">
        <v>110</v>
      </c>
      <c r="C904" s="12"/>
      <c r="D904" s="12"/>
    </row>
    <row r="905" spans="1:4" ht="18.75" hidden="1" x14ac:dyDescent="0.3">
      <c r="A905" s="12" t="s">
        <v>47</v>
      </c>
      <c r="B905" s="12">
        <v>14</v>
      </c>
      <c r="C905" s="12"/>
      <c r="D905" s="12"/>
    </row>
    <row r="906" spans="1:4" ht="18.75" hidden="1" x14ac:dyDescent="0.3">
      <c r="A906" s="12" t="s">
        <v>14</v>
      </c>
      <c r="B906" s="12">
        <v>16</v>
      </c>
      <c r="C906" s="12"/>
      <c r="D906" s="12"/>
    </row>
    <row r="907" spans="1:4" ht="18.75" x14ac:dyDescent="0.3">
      <c r="A907" s="12" t="s">
        <v>20</v>
      </c>
      <c r="B907" s="12">
        <v>236</v>
      </c>
      <c r="C907" s="12"/>
      <c r="D907" s="12"/>
    </row>
    <row r="908" spans="1:4" ht="18.75" x14ac:dyDescent="0.3">
      <c r="A908" s="12" t="s">
        <v>20</v>
      </c>
      <c r="B908" s="12">
        <v>191</v>
      </c>
      <c r="C908" s="12"/>
      <c r="D908" s="12"/>
    </row>
    <row r="909" spans="1:4" ht="18.75" hidden="1" x14ac:dyDescent="0.3">
      <c r="A909" s="12" t="s">
        <v>14</v>
      </c>
      <c r="B909" s="12">
        <v>41</v>
      </c>
      <c r="C909" s="12"/>
      <c r="D909" s="12"/>
    </row>
    <row r="910" spans="1:4" ht="18.75" x14ac:dyDescent="0.3">
      <c r="A910" s="12" t="s">
        <v>20</v>
      </c>
      <c r="B910" s="12">
        <v>3934</v>
      </c>
      <c r="C910" s="12"/>
      <c r="D910" s="12"/>
    </row>
    <row r="911" spans="1:4" ht="18.75" x14ac:dyDescent="0.3">
      <c r="A911" s="12" t="s">
        <v>20</v>
      </c>
      <c r="B911" s="12">
        <v>80</v>
      </c>
      <c r="C911" s="12"/>
      <c r="D911" s="12"/>
    </row>
    <row r="912" spans="1:4" ht="18.75" hidden="1" x14ac:dyDescent="0.3">
      <c r="A912" s="12" t="s">
        <v>74</v>
      </c>
      <c r="B912" s="12">
        <v>296</v>
      </c>
      <c r="C912" s="12"/>
      <c r="D912" s="12"/>
    </row>
    <row r="913" spans="1:4" ht="18.75" x14ac:dyDescent="0.3">
      <c r="A913" s="12" t="s">
        <v>20</v>
      </c>
      <c r="B913" s="12">
        <v>462</v>
      </c>
      <c r="C913" s="12"/>
      <c r="D913" s="12"/>
    </row>
    <row r="914" spans="1:4" ht="18.75" x14ac:dyDescent="0.3">
      <c r="A914" s="12" t="s">
        <v>20</v>
      </c>
      <c r="B914" s="12">
        <v>179</v>
      </c>
      <c r="C914" s="12"/>
      <c r="D914" s="12"/>
    </row>
    <row r="915" spans="1:4" ht="18.75" hidden="1" x14ac:dyDescent="0.3">
      <c r="A915" s="12" t="s">
        <v>14</v>
      </c>
      <c r="B915" s="12">
        <v>523</v>
      </c>
      <c r="C915" s="12"/>
      <c r="D915" s="12"/>
    </row>
    <row r="916" spans="1:4" ht="18.75" hidden="1" x14ac:dyDescent="0.3">
      <c r="A916" s="12" t="s">
        <v>14</v>
      </c>
      <c r="B916" s="12">
        <v>141</v>
      </c>
      <c r="C916" s="12"/>
      <c r="D916" s="12"/>
    </row>
    <row r="917" spans="1:4" ht="18.75" x14ac:dyDescent="0.3">
      <c r="A917" s="12" t="s">
        <v>20</v>
      </c>
      <c r="B917" s="12">
        <v>1866</v>
      </c>
      <c r="C917" s="12"/>
      <c r="D917" s="12"/>
    </row>
    <row r="918" spans="1:4" ht="18.75" hidden="1" x14ac:dyDescent="0.3">
      <c r="A918" s="12" t="s">
        <v>14</v>
      </c>
      <c r="B918" s="12">
        <v>52</v>
      </c>
      <c r="C918" s="12"/>
      <c r="D918" s="12"/>
    </row>
    <row r="919" spans="1:4" ht="18.75" hidden="1" x14ac:dyDescent="0.3">
      <c r="A919" s="12" t="s">
        <v>47</v>
      </c>
      <c r="B919" s="12">
        <v>27</v>
      </c>
      <c r="C919" s="12"/>
      <c r="D919" s="12"/>
    </row>
    <row r="920" spans="1:4" ht="18.75" x14ac:dyDescent="0.3">
      <c r="A920" s="12" t="s">
        <v>20</v>
      </c>
      <c r="B920" s="12">
        <v>156</v>
      </c>
      <c r="C920" s="12"/>
      <c r="D920" s="12"/>
    </row>
    <row r="921" spans="1:4" ht="18.75" hidden="1" x14ac:dyDescent="0.3">
      <c r="A921" s="12" t="s">
        <v>14</v>
      </c>
      <c r="B921" s="12">
        <v>225</v>
      </c>
      <c r="C921" s="12"/>
      <c r="D921" s="12"/>
    </row>
    <row r="922" spans="1:4" ht="18.75" x14ac:dyDescent="0.3">
      <c r="A922" s="12" t="s">
        <v>20</v>
      </c>
      <c r="B922" s="12">
        <v>255</v>
      </c>
      <c r="C922" s="12"/>
      <c r="D922" s="12"/>
    </row>
    <row r="923" spans="1:4" ht="18.75" hidden="1" x14ac:dyDescent="0.3">
      <c r="A923" s="12" t="s">
        <v>14</v>
      </c>
      <c r="B923" s="12">
        <v>38</v>
      </c>
      <c r="C923" s="12"/>
      <c r="D923" s="12"/>
    </row>
    <row r="924" spans="1:4" ht="18.75" x14ac:dyDescent="0.3">
      <c r="A924" s="12" t="s">
        <v>20</v>
      </c>
      <c r="B924" s="12">
        <v>2261</v>
      </c>
      <c r="C924" s="12"/>
      <c r="D924" s="12"/>
    </row>
    <row r="925" spans="1:4" ht="18.75" x14ac:dyDescent="0.3">
      <c r="A925" s="12" t="s">
        <v>20</v>
      </c>
      <c r="B925" s="12">
        <v>40</v>
      </c>
      <c r="C925" s="12"/>
      <c r="D925" s="12"/>
    </row>
    <row r="926" spans="1:4" ht="18.75" x14ac:dyDescent="0.3">
      <c r="A926" s="12" t="s">
        <v>20</v>
      </c>
      <c r="B926" s="12">
        <v>2289</v>
      </c>
      <c r="C926" s="12"/>
      <c r="D926" s="12"/>
    </row>
    <row r="927" spans="1:4" ht="18.75" x14ac:dyDescent="0.3">
      <c r="A927" s="12" t="s">
        <v>20</v>
      </c>
      <c r="B927" s="12">
        <v>65</v>
      </c>
      <c r="C927" s="12"/>
      <c r="D927" s="12"/>
    </row>
    <row r="928" spans="1:4" ht="18.75" hidden="1" x14ac:dyDescent="0.3">
      <c r="A928" s="12" t="s">
        <v>14</v>
      </c>
      <c r="B928" s="12">
        <v>15</v>
      </c>
      <c r="C928" s="12"/>
      <c r="D928" s="12"/>
    </row>
    <row r="929" spans="1:4" ht="18.75" hidden="1" x14ac:dyDescent="0.3">
      <c r="A929" s="12" t="s">
        <v>14</v>
      </c>
      <c r="B929" s="12">
        <v>37</v>
      </c>
      <c r="C929" s="12"/>
      <c r="D929" s="12"/>
    </row>
    <row r="930" spans="1:4" ht="18.75" x14ac:dyDescent="0.3">
      <c r="A930" s="12" t="s">
        <v>20</v>
      </c>
      <c r="B930" s="12">
        <v>3777</v>
      </c>
      <c r="C930" s="12"/>
      <c r="D930" s="12"/>
    </row>
    <row r="931" spans="1:4" ht="18.75" x14ac:dyDescent="0.3">
      <c r="A931" s="12" t="s">
        <v>20</v>
      </c>
      <c r="B931" s="12">
        <v>184</v>
      </c>
      <c r="C931" s="12"/>
      <c r="D931" s="12"/>
    </row>
    <row r="932" spans="1:4" ht="18.75" x14ac:dyDescent="0.3">
      <c r="A932" s="12" t="s">
        <v>20</v>
      </c>
      <c r="B932" s="12">
        <v>85</v>
      </c>
      <c r="C932" s="12"/>
      <c r="D932" s="12"/>
    </row>
    <row r="933" spans="1:4" ht="18.75" hidden="1" x14ac:dyDescent="0.3">
      <c r="A933" s="12" t="s">
        <v>14</v>
      </c>
      <c r="B933" s="12">
        <v>112</v>
      </c>
      <c r="C933" s="12"/>
      <c r="D933" s="12"/>
    </row>
    <row r="934" spans="1:4" ht="18.75" x14ac:dyDescent="0.3">
      <c r="A934" s="12" t="s">
        <v>20</v>
      </c>
      <c r="B934" s="12">
        <v>144</v>
      </c>
      <c r="C934" s="12"/>
      <c r="D934" s="12"/>
    </row>
    <row r="935" spans="1:4" ht="18.75" x14ac:dyDescent="0.3">
      <c r="A935" s="12" t="s">
        <v>20</v>
      </c>
      <c r="B935" s="12">
        <v>1902</v>
      </c>
      <c r="C935" s="12"/>
      <c r="D935" s="12"/>
    </row>
    <row r="936" spans="1:4" ht="18.75" x14ac:dyDescent="0.3">
      <c r="A936" s="12" t="s">
        <v>20</v>
      </c>
      <c r="B936" s="12">
        <v>105</v>
      </c>
      <c r="C936" s="12"/>
      <c r="D936" s="12"/>
    </row>
    <row r="937" spans="1:4" ht="18.75" x14ac:dyDescent="0.3">
      <c r="A937" s="12" t="s">
        <v>20</v>
      </c>
      <c r="B937" s="12">
        <v>132</v>
      </c>
      <c r="C937" s="12"/>
      <c r="D937" s="12"/>
    </row>
    <row r="938" spans="1:4" ht="18.75" hidden="1" x14ac:dyDescent="0.3">
      <c r="A938" s="12" t="s">
        <v>14</v>
      </c>
      <c r="B938" s="12">
        <v>21</v>
      </c>
      <c r="C938" s="12"/>
      <c r="D938" s="12"/>
    </row>
    <row r="939" spans="1:4" ht="18.75" hidden="1" x14ac:dyDescent="0.3">
      <c r="A939" s="12" t="s">
        <v>74</v>
      </c>
      <c r="B939" s="12">
        <v>976</v>
      </c>
      <c r="C939" s="12"/>
      <c r="D939" s="12"/>
    </row>
    <row r="940" spans="1:4" ht="18.75" x14ac:dyDescent="0.3">
      <c r="A940" s="12" t="s">
        <v>20</v>
      </c>
      <c r="B940" s="12">
        <v>96</v>
      </c>
      <c r="C940" s="12"/>
      <c r="D940" s="12"/>
    </row>
    <row r="941" spans="1:4" ht="18.75" hidden="1" x14ac:dyDescent="0.3">
      <c r="A941" s="12" t="s">
        <v>14</v>
      </c>
      <c r="B941" s="12">
        <v>67</v>
      </c>
      <c r="C941" s="12"/>
      <c r="D941" s="12"/>
    </row>
    <row r="942" spans="1:4" ht="18.75" hidden="1" x14ac:dyDescent="0.3">
      <c r="A942" s="12" t="s">
        <v>47</v>
      </c>
      <c r="B942" s="12">
        <v>66</v>
      </c>
      <c r="C942" s="12"/>
      <c r="D942" s="12"/>
    </row>
    <row r="943" spans="1:4" ht="18.75" hidden="1" x14ac:dyDescent="0.3">
      <c r="A943" s="12" t="s">
        <v>14</v>
      </c>
      <c r="B943" s="12">
        <v>78</v>
      </c>
      <c r="C943" s="12"/>
      <c r="D943" s="12"/>
    </row>
    <row r="944" spans="1:4" ht="18.75" hidden="1" x14ac:dyDescent="0.3">
      <c r="A944" s="12" t="s">
        <v>14</v>
      </c>
      <c r="B944" s="12">
        <v>67</v>
      </c>
      <c r="C944" s="12"/>
      <c r="D944" s="12"/>
    </row>
    <row r="945" spans="1:4" ht="18.75" x14ac:dyDescent="0.3">
      <c r="A945" s="12" t="s">
        <v>20</v>
      </c>
      <c r="B945" s="12">
        <v>114</v>
      </c>
      <c r="C945" s="12"/>
      <c r="D945" s="12"/>
    </row>
    <row r="946" spans="1:4" ht="18.75" hidden="1" x14ac:dyDescent="0.3">
      <c r="A946" s="12" t="s">
        <v>14</v>
      </c>
      <c r="B946" s="12">
        <v>263</v>
      </c>
      <c r="C946" s="12"/>
      <c r="D946" s="12"/>
    </row>
    <row r="947" spans="1:4" ht="18.75" hidden="1" x14ac:dyDescent="0.3">
      <c r="A947" s="12" t="s">
        <v>14</v>
      </c>
      <c r="B947" s="12">
        <v>1691</v>
      </c>
      <c r="C947" s="12"/>
      <c r="D947" s="12"/>
    </row>
    <row r="948" spans="1:4" ht="18.75" hidden="1" x14ac:dyDescent="0.3">
      <c r="A948" s="12" t="s">
        <v>14</v>
      </c>
      <c r="B948" s="12">
        <v>181</v>
      </c>
      <c r="C948" s="12"/>
      <c r="D948" s="12"/>
    </row>
    <row r="949" spans="1:4" ht="18.75" hidden="1" x14ac:dyDescent="0.3">
      <c r="A949" s="12" t="s">
        <v>14</v>
      </c>
      <c r="B949" s="12">
        <v>13</v>
      </c>
      <c r="C949" s="12"/>
      <c r="D949" s="12"/>
    </row>
    <row r="950" spans="1:4" ht="18.75" hidden="1" x14ac:dyDescent="0.3">
      <c r="A950" s="12" t="s">
        <v>74</v>
      </c>
      <c r="B950" s="12">
        <v>160</v>
      </c>
      <c r="C950" s="12"/>
      <c r="D950" s="12"/>
    </row>
    <row r="951" spans="1:4" ht="18.75" x14ac:dyDescent="0.3">
      <c r="A951" s="12" t="s">
        <v>20</v>
      </c>
      <c r="B951" s="12">
        <v>203</v>
      </c>
      <c r="C951" s="12"/>
      <c r="D951" s="12"/>
    </row>
    <row r="952" spans="1:4" ht="18.75" hidden="1" x14ac:dyDescent="0.3">
      <c r="A952" s="12" t="s">
        <v>14</v>
      </c>
      <c r="B952" s="12">
        <v>1</v>
      </c>
      <c r="C952" s="12"/>
      <c r="D952" s="12"/>
    </row>
    <row r="953" spans="1:4" ht="18.75" x14ac:dyDescent="0.3">
      <c r="A953" s="12" t="s">
        <v>20</v>
      </c>
      <c r="B953" s="12">
        <v>1559</v>
      </c>
      <c r="C953" s="12"/>
      <c r="D953" s="12"/>
    </row>
    <row r="954" spans="1:4" ht="18.75" hidden="1" x14ac:dyDescent="0.3">
      <c r="A954" s="12" t="s">
        <v>74</v>
      </c>
      <c r="B954" s="12">
        <v>2266</v>
      </c>
      <c r="C954" s="12"/>
      <c r="D954" s="12"/>
    </row>
    <row r="955" spans="1:4" ht="18.75" hidden="1" x14ac:dyDescent="0.3">
      <c r="A955" s="12" t="s">
        <v>14</v>
      </c>
      <c r="B955" s="12">
        <v>21</v>
      </c>
      <c r="C955" s="12"/>
      <c r="D955" s="12"/>
    </row>
    <row r="956" spans="1:4" ht="18.75" x14ac:dyDescent="0.3">
      <c r="A956" s="12" t="s">
        <v>20</v>
      </c>
      <c r="B956" s="12">
        <v>1548</v>
      </c>
      <c r="C956" s="12"/>
      <c r="D956" s="12"/>
    </row>
    <row r="957" spans="1:4" ht="18.75" x14ac:dyDescent="0.3">
      <c r="A957" s="12" t="s">
        <v>20</v>
      </c>
      <c r="B957" s="12">
        <v>80</v>
      </c>
      <c r="C957" s="12"/>
      <c r="D957" s="12"/>
    </row>
    <row r="958" spans="1:4" ht="18.75" hidden="1" x14ac:dyDescent="0.3">
      <c r="A958" s="12" t="s">
        <v>14</v>
      </c>
      <c r="B958" s="12">
        <v>830</v>
      </c>
      <c r="C958" s="12"/>
      <c r="D958" s="12"/>
    </row>
    <row r="959" spans="1:4" ht="18.75" x14ac:dyDescent="0.3">
      <c r="A959" s="12" t="s">
        <v>20</v>
      </c>
      <c r="B959" s="12">
        <v>131</v>
      </c>
      <c r="C959" s="12"/>
      <c r="D959" s="12"/>
    </row>
    <row r="960" spans="1:4" ht="18.75" x14ac:dyDescent="0.3">
      <c r="A960" s="12" t="s">
        <v>20</v>
      </c>
      <c r="B960" s="12">
        <v>112</v>
      </c>
      <c r="C960" s="12"/>
      <c r="D960" s="12"/>
    </row>
    <row r="961" spans="1:4" ht="18.75" hidden="1" x14ac:dyDescent="0.3">
      <c r="A961" s="12" t="s">
        <v>14</v>
      </c>
      <c r="B961" s="12">
        <v>130</v>
      </c>
      <c r="C961" s="12"/>
      <c r="D961" s="12"/>
    </row>
    <row r="962" spans="1:4" ht="18.75" hidden="1" x14ac:dyDescent="0.3">
      <c r="A962" s="12" t="s">
        <v>14</v>
      </c>
      <c r="B962" s="12">
        <v>55</v>
      </c>
      <c r="C962" s="12"/>
      <c r="D962" s="12"/>
    </row>
    <row r="963" spans="1:4" ht="18.75" x14ac:dyDescent="0.3">
      <c r="A963" s="12" t="s">
        <v>20</v>
      </c>
      <c r="B963" s="12">
        <v>155</v>
      </c>
      <c r="C963" s="12"/>
      <c r="D963" s="12"/>
    </row>
    <row r="964" spans="1:4" ht="18.75" x14ac:dyDescent="0.3">
      <c r="A964" s="12" t="s">
        <v>20</v>
      </c>
      <c r="B964" s="12">
        <v>266</v>
      </c>
      <c r="C964" s="12"/>
      <c r="D964" s="12"/>
    </row>
    <row r="965" spans="1:4" ht="18.75" hidden="1" x14ac:dyDescent="0.3">
      <c r="A965" s="12" t="s">
        <v>14</v>
      </c>
      <c r="B965" s="12">
        <v>114</v>
      </c>
      <c r="C965" s="12"/>
      <c r="D965" s="12"/>
    </row>
    <row r="966" spans="1:4" ht="18.75" x14ac:dyDescent="0.3">
      <c r="A966" s="12" t="s">
        <v>20</v>
      </c>
      <c r="B966" s="12">
        <v>155</v>
      </c>
      <c r="C966" s="12"/>
      <c r="D966" s="12"/>
    </row>
    <row r="967" spans="1:4" ht="18.75" x14ac:dyDescent="0.3">
      <c r="A967" s="12" t="s">
        <v>20</v>
      </c>
      <c r="B967" s="12">
        <v>207</v>
      </c>
      <c r="C967" s="12"/>
      <c r="D967" s="12"/>
    </row>
    <row r="968" spans="1:4" ht="18.75" x14ac:dyDescent="0.3">
      <c r="A968" s="12" t="s">
        <v>20</v>
      </c>
      <c r="B968" s="12">
        <v>245</v>
      </c>
      <c r="C968" s="12"/>
      <c r="D968" s="12"/>
    </row>
    <row r="969" spans="1:4" ht="18.75" x14ac:dyDescent="0.3">
      <c r="A969" s="12" t="s">
        <v>20</v>
      </c>
      <c r="B969" s="12">
        <v>1573</v>
      </c>
      <c r="C969" s="12"/>
      <c r="D969" s="12"/>
    </row>
    <row r="970" spans="1:4" ht="18.75" x14ac:dyDescent="0.3">
      <c r="A970" s="12" t="s">
        <v>20</v>
      </c>
      <c r="B970" s="12">
        <v>114</v>
      </c>
      <c r="C970" s="12"/>
      <c r="D970" s="12"/>
    </row>
    <row r="971" spans="1:4" ht="18.75" x14ac:dyDescent="0.3">
      <c r="A971" s="12" t="s">
        <v>20</v>
      </c>
      <c r="B971" s="12">
        <v>93</v>
      </c>
      <c r="C971" s="12"/>
      <c r="D971" s="12"/>
    </row>
    <row r="972" spans="1:4" ht="18.75" hidden="1" x14ac:dyDescent="0.3">
      <c r="A972" s="12" t="s">
        <v>14</v>
      </c>
      <c r="B972" s="12">
        <v>594</v>
      </c>
      <c r="C972" s="12"/>
      <c r="D972" s="12"/>
    </row>
    <row r="973" spans="1:4" ht="18.75" hidden="1" x14ac:dyDescent="0.3">
      <c r="A973" s="12" t="s">
        <v>14</v>
      </c>
      <c r="B973" s="12">
        <v>24</v>
      </c>
      <c r="C973" s="12"/>
      <c r="D973" s="12"/>
    </row>
    <row r="974" spans="1:4" ht="18.75" x14ac:dyDescent="0.3">
      <c r="A974" s="12" t="s">
        <v>20</v>
      </c>
      <c r="B974" s="12">
        <v>1681</v>
      </c>
      <c r="C974" s="12"/>
      <c r="D974" s="12"/>
    </row>
    <row r="975" spans="1:4" ht="18.75" hidden="1" x14ac:dyDescent="0.3">
      <c r="A975" s="12" t="s">
        <v>14</v>
      </c>
      <c r="B975" s="12">
        <v>252</v>
      </c>
      <c r="C975" s="12"/>
      <c r="D975" s="12"/>
    </row>
    <row r="976" spans="1:4" ht="18.75" x14ac:dyDescent="0.3">
      <c r="A976" s="12" t="s">
        <v>20</v>
      </c>
      <c r="B976" s="12">
        <v>32</v>
      </c>
      <c r="C976" s="12"/>
      <c r="D976" s="12"/>
    </row>
    <row r="977" spans="1:4" ht="18.75" x14ac:dyDescent="0.3">
      <c r="A977" s="12" t="s">
        <v>20</v>
      </c>
      <c r="B977" s="12">
        <v>135</v>
      </c>
      <c r="C977" s="12"/>
      <c r="D977" s="12"/>
    </row>
    <row r="978" spans="1:4" ht="18.75" x14ac:dyDescent="0.3">
      <c r="A978" s="12" t="s">
        <v>20</v>
      </c>
      <c r="B978" s="12">
        <v>140</v>
      </c>
      <c r="C978" s="12"/>
      <c r="D978" s="12"/>
    </row>
    <row r="979" spans="1:4" ht="18.75" hidden="1" x14ac:dyDescent="0.3">
      <c r="A979" s="12" t="s">
        <v>14</v>
      </c>
      <c r="B979" s="12">
        <v>67</v>
      </c>
      <c r="C979" s="12"/>
      <c r="D979" s="12"/>
    </row>
    <row r="980" spans="1:4" ht="18.75" x14ac:dyDescent="0.3">
      <c r="A980" s="12" t="s">
        <v>20</v>
      </c>
      <c r="B980" s="12">
        <v>92</v>
      </c>
      <c r="C980" s="12"/>
      <c r="D980" s="12"/>
    </row>
    <row r="981" spans="1:4" ht="18.75" x14ac:dyDescent="0.3">
      <c r="A981" s="12" t="s">
        <v>20</v>
      </c>
      <c r="B981" s="12">
        <v>1015</v>
      </c>
      <c r="C981" s="12"/>
      <c r="D981" s="12"/>
    </row>
    <row r="982" spans="1:4" ht="18.75" hidden="1" x14ac:dyDescent="0.3">
      <c r="A982" s="12" t="s">
        <v>14</v>
      </c>
      <c r="B982" s="12">
        <v>742</v>
      </c>
      <c r="C982" s="12"/>
      <c r="D982" s="12"/>
    </row>
    <row r="983" spans="1:4" ht="18.75" x14ac:dyDescent="0.3">
      <c r="A983" s="12" t="s">
        <v>20</v>
      </c>
      <c r="B983" s="12">
        <v>323</v>
      </c>
      <c r="C983" s="12"/>
      <c r="D983" s="12"/>
    </row>
    <row r="984" spans="1:4" ht="18.75" hidden="1" x14ac:dyDescent="0.3">
      <c r="A984" s="12" t="s">
        <v>14</v>
      </c>
      <c r="B984" s="12">
        <v>75</v>
      </c>
      <c r="C984" s="12"/>
      <c r="D984" s="12"/>
    </row>
    <row r="985" spans="1:4" ht="18.75" x14ac:dyDescent="0.3">
      <c r="A985" s="12" t="s">
        <v>20</v>
      </c>
      <c r="B985" s="12">
        <v>2326</v>
      </c>
      <c r="C985" s="12"/>
      <c r="D985" s="12"/>
    </row>
    <row r="986" spans="1:4" ht="18.75" x14ac:dyDescent="0.3">
      <c r="A986" s="12" t="s">
        <v>20</v>
      </c>
      <c r="B986" s="12">
        <v>381</v>
      </c>
      <c r="C986" s="12"/>
      <c r="D986" s="12"/>
    </row>
    <row r="987" spans="1:4" ht="18.75" hidden="1" x14ac:dyDescent="0.3">
      <c r="A987" s="12" t="s">
        <v>14</v>
      </c>
      <c r="B987" s="12">
        <v>4405</v>
      </c>
      <c r="C987" s="12"/>
      <c r="D987" s="12"/>
    </row>
    <row r="988" spans="1:4" ht="18.75" hidden="1" x14ac:dyDescent="0.3">
      <c r="A988" s="12" t="s">
        <v>14</v>
      </c>
      <c r="B988" s="12">
        <v>92</v>
      </c>
      <c r="C988" s="12"/>
      <c r="D988" s="12"/>
    </row>
    <row r="989" spans="1:4" ht="18.75" x14ac:dyDescent="0.3">
      <c r="A989" s="12" t="s">
        <v>20</v>
      </c>
      <c r="B989" s="12">
        <v>480</v>
      </c>
      <c r="C989" s="12"/>
      <c r="D989" s="12"/>
    </row>
    <row r="990" spans="1:4" ht="18.75" hidden="1" x14ac:dyDescent="0.3">
      <c r="A990" s="12" t="s">
        <v>14</v>
      </c>
      <c r="B990" s="12">
        <v>64</v>
      </c>
      <c r="C990" s="12"/>
      <c r="D990" s="12"/>
    </row>
    <row r="991" spans="1:4" ht="18.75" x14ac:dyDescent="0.3">
      <c r="A991" s="12" t="s">
        <v>20</v>
      </c>
      <c r="B991" s="12">
        <v>226</v>
      </c>
      <c r="C991" s="12"/>
      <c r="D991" s="12"/>
    </row>
    <row r="992" spans="1:4" ht="18.75" hidden="1" x14ac:dyDescent="0.3">
      <c r="A992" s="12" t="s">
        <v>14</v>
      </c>
      <c r="B992" s="12">
        <v>64</v>
      </c>
      <c r="C992" s="12"/>
      <c r="D992" s="12"/>
    </row>
    <row r="993" spans="1:4" ht="18.75" x14ac:dyDescent="0.3">
      <c r="A993" s="12" t="s">
        <v>20</v>
      </c>
      <c r="B993" s="12">
        <v>241</v>
      </c>
      <c r="C993" s="12"/>
      <c r="D993" s="12"/>
    </row>
    <row r="994" spans="1:4" ht="18.75" x14ac:dyDescent="0.3">
      <c r="A994" s="12" t="s">
        <v>20</v>
      </c>
      <c r="B994" s="12">
        <v>132</v>
      </c>
      <c r="C994" s="12"/>
      <c r="D994" s="12"/>
    </row>
    <row r="995" spans="1:4" ht="18.75" hidden="1" x14ac:dyDescent="0.3">
      <c r="A995" s="12" t="s">
        <v>74</v>
      </c>
      <c r="B995" s="12">
        <v>75</v>
      </c>
      <c r="C995" s="12"/>
      <c r="D995" s="12"/>
    </row>
    <row r="996" spans="1:4" ht="18.75" hidden="1" x14ac:dyDescent="0.3">
      <c r="A996" s="12" t="s">
        <v>14</v>
      </c>
      <c r="B996" s="12">
        <v>842</v>
      </c>
      <c r="C996" s="12"/>
      <c r="D996" s="12"/>
    </row>
    <row r="997" spans="1:4" ht="18.75" x14ac:dyDescent="0.3">
      <c r="A997" s="12" t="s">
        <v>20</v>
      </c>
      <c r="B997" s="12">
        <v>2043</v>
      </c>
      <c r="C997" s="12"/>
      <c r="D997" s="12"/>
    </row>
    <row r="998" spans="1:4" ht="18.75" hidden="1" x14ac:dyDescent="0.3">
      <c r="A998" s="12" t="s">
        <v>14</v>
      </c>
      <c r="B998" s="12">
        <v>112</v>
      </c>
      <c r="C998" s="12"/>
      <c r="D998" s="12"/>
    </row>
    <row r="999" spans="1:4" ht="18.75" hidden="1" x14ac:dyDescent="0.3">
      <c r="A999" s="12" t="s">
        <v>74</v>
      </c>
      <c r="B999" s="12">
        <v>139</v>
      </c>
      <c r="C999" s="12"/>
      <c r="D999" s="12"/>
    </row>
    <row r="1000" spans="1:4" ht="18.75" hidden="1" x14ac:dyDescent="0.3">
      <c r="A1000" s="12" t="s">
        <v>14</v>
      </c>
      <c r="B1000" s="12">
        <v>374</v>
      </c>
      <c r="C1000" s="12"/>
      <c r="D1000" s="12"/>
    </row>
    <row r="1001" spans="1:4" ht="18.75" hidden="1" x14ac:dyDescent="0.3">
      <c r="A1001" s="12" t="s">
        <v>74</v>
      </c>
      <c r="B1001" s="12">
        <v>1122</v>
      </c>
      <c r="C1001" s="12"/>
      <c r="D1001" s="12"/>
    </row>
    <row r="1002" spans="1:4" ht="18.75" x14ac:dyDescent="0.3">
      <c r="A1002" s="12" t="s">
        <v>2107</v>
      </c>
      <c r="B1002" s="12"/>
      <c r="C1002" s="12"/>
      <c r="D1002" s="12">
        <f>SUBTOTAL(109,Table3[backers count2])</f>
        <v>130133</v>
      </c>
    </row>
  </sheetData>
  <phoneticPr fontId="20" type="noConversion"/>
  <conditionalFormatting sqref="A2:A1001">
    <cfRule type="containsText" dxfId="14" priority="16" operator="containsText" text="canceled">
      <formula>NOT(ISERROR(SEARCH("canceled",A2)))</formula>
    </cfRule>
    <cfRule type="containsText" dxfId="13" priority="17" operator="containsText" text="live">
      <formula>NOT(ISERROR(SEARCH("live",A2)))</formula>
    </cfRule>
    <cfRule type="containsText" dxfId="12" priority="18" operator="containsText" text="successful">
      <formula>NOT(ISERROR(SEARCH("successful",A2)))</formula>
    </cfRule>
    <cfRule type="containsText" dxfId="11" priority="19" operator="containsText" text="FAILED">
      <formula>NOT(ISERROR(SEARCH("FAILED",A2)))</formula>
    </cfRule>
    <cfRule type="containsText" dxfId="10" priority="20" operator="containsText" text="outcome">
      <formula>NOT(ISERROR(SEARCH("outcome",A2)))</formula>
    </cfRule>
  </conditionalFormatting>
  <conditionalFormatting sqref="C2 C4:C366">
    <cfRule type="containsText" dxfId="9" priority="6" operator="containsText" text="canceled">
      <formula>NOT(ISERROR(SEARCH("canceled",C2)))</formula>
    </cfRule>
    <cfRule type="containsText" dxfId="8" priority="7" operator="containsText" text="live">
      <formula>NOT(ISERROR(SEARCH("live",C2)))</formula>
    </cfRule>
    <cfRule type="containsText" dxfId="7" priority="8" operator="containsText" text="successful">
      <formula>NOT(ISERROR(SEARCH("successful",C2)))</formula>
    </cfRule>
    <cfRule type="containsText" dxfId="6" priority="9" operator="containsText" text="FAILED">
      <formula>NOT(ISERROR(SEARCH("FAILED",C2)))</formula>
    </cfRule>
    <cfRule type="containsText" dxfId="5" priority="10" operator="containsText" text="outcome">
      <formula>NOT(ISERROR(SEARCH("outcome",C2)))</formula>
    </cfRule>
  </conditionalFormatting>
  <conditionalFormatting sqref="C3">
    <cfRule type="containsText" dxfId="4" priority="1" operator="containsText" text="canceled">
      <formula>NOT(ISERROR(SEARCH("canceled",C3)))</formula>
    </cfRule>
    <cfRule type="containsText" dxfId="3" priority="2" operator="containsText" text="live">
      <formula>NOT(ISERROR(SEARCH("live",C3)))</formula>
    </cfRule>
    <cfRule type="containsText" dxfId="2" priority="3" operator="containsText" text="successful">
      <formula>NOT(ISERROR(SEARCH("successful",C3)))</formula>
    </cfRule>
    <cfRule type="containsText" dxfId="1" priority="4" operator="containsText" text="FAILED">
      <formula>NOT(ISERROR(SEARCH("FAILED",C3)))</formula>
    </cfRule>
    <cfRule type="containsText" dxfId="0" priority="5" operator="containsText" text="outcome">
      <formula>NOT(ISERROR(SEARCH("outcome",C3)))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Crowdfunding Goal Analysis</vt:lpstr>
      <vt:lpstr>Pivot Table 1</vt:lpstr>
      <vt:lpstr>Pivot Table 2</vt:lpstr>
      <vt:lpstr>Pivot Table 3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Wipawadee Naiyakhun</cp:lastModifiedBy>
  <dcterms:created xsi:type="dcterms:W3CDTF">2021-09-29T18:52:28Z</dcterms:created>
  <dcterms:modified xsi:type="dcterms:W3CDTF">2023-07-03T18:45:07Z</dcterms:modified>
</cp:coreProperties>
</file>