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1.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slicers/slicer3.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9.xml" ContentType="application/vnd.openxmlformats-officedocument.drawing+xml"/>
  <Override PartName="/xl/slicers/slicer4.xml" ContentType="application/vnd.ms-excel.slicer+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0.xml" ContentType="application/vnd.openxmlformats-officedocument.drawing+xml"/>
  <Override PartName="/xl/slicers/slicer5.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hidePivotFieldList="1"/>
  <mc:AlternateContent xmlns:mc="http://schemas.openxmlformats.org/markup-compatibility/2006">
    <mc:Choice Requires="x15">
      <x15ac:absPath xmlns:x15ac="http://schemas.microsoft.com/office/spreadsheetml/2010/11/ac" url="D:\projects\Freelanceing\تحليل مواد غذائية\"/>
    </mc:Choice>
  </mc:AlternateContent>
  <xr:revisionPtr revIDLastSave="0" documentId="13_ncr:1_{1C0DF5CA-ACF1-4500-8FF7-538383FD56D3}" xr6:coauthVersionLast="47" xr6:coauthVersionMax="47" xr10:uidLastSave="{00000000-0000-0000-0000-000000000000}"/>
  <bookViews>
    <workbookView xWindow="-108" yWindow="-108" windowWidth="23256" windowHeight="12576" tabRatio="907" activeTab="14" xr2:uid="{00000000-000D-0000-FFFF-FFFF00000000}"/>
  </bookViews>
  <sheets>
    <sheet name="مخزون اول مرة" sheetId="1" r:id="rId1"/>
    <sheet name="المشتريات" sheetId="2" r:id="rId2"/>
    <sheet name="الجرد" sheetId="3" r:id="rId3"/>
    <sheet name="المبيعات" sheetId="5" r:id="rId4"/>
    <sheet name="المصاريف" sheetId="15" r:id="rId5"/>
    <sheet name="جدول الداشبورد للجرد" sheetId="12" state="hidden" r:id="rId6"/>
    <sheet name="جدول الداشبورد لمخزون اول مرة" sheetId="6" state="hidden" r:id="rId7"/>
    <sheet name="جدول الداشبورد للمشتريات" sheetId="7" state="hidden" r:id="rId8"/>
    <sheet name="جدول الداشبورد المصاريف" sheetId="14" state="hidden" r:id="rId9"/>
    <sheet name="جدول الداشبورد للمبيعات" sheetId="16" state="hidden" r:id="rId10"/>
    <sheet name="داشبورد 5" sheetId="17" r:id="rId11"/>
    <sheet name="داشبورد 4" sheetId="13" r:id="rId12"/>
    <sheet name="داشبورد 3" sheetId="11" r:id="rId13"/>
    <sheet name="داشبورد 2" sheetId="10" r:id="rId14"/>
    <sheet name="داشبورد 1" sheetId="8" r:id="rId15"/>
  </sheets>
  <definedNames>
    <definedName name="_xlcn.WorksheetConnection_تحليلخاصبالموادالغذائية.xlsxTable1" hidden="1">Table1[]</definedName>
    <definedName name="_xlcn.WorksheetConnection_تحليلخاصبالموادالغذائية.xlsxTable2" hidden="1">Table2[]</definedName>
    <definedName name="_xlcn.WorksheetConnection_تحليلخاصبالموادالغذائية.xlsxTable3" hidden="1">Table3[]</definedName>
    <definedName name="_xlcn.WorksheetConnection_تحليلخاصبالموادالغذائية.xlsxTable4" hidden="1">Table4[]</definedName>
    <definedName name="_xlcn.WorksheetConnection_تحليلخاصبالموادالغذائية.xlsxTable5" hidden="1">Table5[]</definedName>
    <definedName name="Slicer_اسم_المورد">#N/A</definedName>
    <definedName name="Slicer_البند">#N/A</definedName>
    <definedName name="Slicer_التصنيف">#N/A</definedName>
    <definedName name="Slicer_التصنيف1">#N/A</definedName>
    <definedName name="Slicer_التصنيف2">#N/A</definedName>
    <definedName name="Slicer_التصنيف3">#N/A</definedName>
    <definedName name="Slicer_العهدة">#N/A</definedName>
    <definedName name="Slicer_المنتج">#N/A</definedName>
    <definedName name="Slicer_المنتج1">#N/A</definedName>
    <definedName name="Slicer_المنتج2">#N/A</definedName>
    <definedName name="Slicer_المنتج3">#N/A</definedName>
    <definedName name="Slicer_اليوم">#N/A</definedName>
    <definedName name="Slicer_اليوم1">#N/A</definedName>
    <definedName name="Slicer_اليوم2">#N/A</definedName>
    <definedName name="Slicer_اليوم3">#N/A</definedName>
    <definedName name="Slicer_اليوم4">#N/A</definedName>
    <definedName name="Slicer_حالة_السداد">#N/A</definedName>
    <definedName name="Slicer_وجود_فاتورة">#N/A</definedName>
  </definedNames>
  <calcPr calcId="191029"/>
  <pivotCaches>
    <pivotCache cacheId="12" r:id="rId16"/>
    <pivotCache cacheId="13" r:id="rId17"/>
    <pivotCache cacheId="14" r:id="rId18"/>
    <pivotCache cacheId="15" r:id="rId19"/>
    <pivotCache cacheId="16" r:id="rId20"/>
    <pivotCache cacheId="17" r:id="rId21"/>
    <pivotCache cacheId="18" r:id="rId22"/>
    <pivotCache cacheId="19" r:id="rId23"/>
    <pivotCache cacheId="20" r:id="rId24"/>
    <pivotCache cacheId="21" r:id="rId25"/>
    <pivotCache cacheId="22" r:id="rId26"/>
    <pivotCache cacheId="23" r:id="rId27"/>
    <pivotCache cacheId="24" r:id="rId28"/>
    <pivotCache cacheId="25" r:id="rId29"/>
    <pivotCache cacheId="26" r:id="rId30"/>
    <pivotCache cacheId="27" r:id="rId31"/>
    <pivotCache cacheId="28" r:id="rId32"/>
    <pivotCache cacheId="29" r:id="rId33"/>
    <pivotCache cacheId="30" r:id="rId34"/>
    <pivotCache cacheId="31" r:id="rId35"/>
    <pivotCache cacheId="32" r:id="rId36"/>
    <pivotCache cacheId="33" r:id="rId37"/>
  </pivotCaches>
  <extLst>
    <ext xmlns:x14="http://schemas.microsoft.com/office/spreadsheetml/2009/9/main" uri="{876F7934-8845-4945-9796-88D515C7AA90}">
      <x14:pivotCaches>
        <pivotCache cacheId="34" r:id="rId38"/>
        <pivotCache cacheId="35" r:id="rId39"/>
        <pivotCache cacheId="36" r:id="rId40"/>
        <pivotCache cacheId="37" r:id="rId41"/>
      </x14:pivotCaches>
    </ext>
    <ext xmlns:x14="http://schemas.microsoft.com/office/spreadsheetml/2009/9/main" uri="{BBE1A952-AA13-448e-AADC-164F8A28A991}">
      <x14:slicerCaches>
        <x14:slicerCache r:id="rId42"/>
        <x14:slicerCache r:id="rId43"/>
        <x14:slicerCache r:id="rId44"/>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Table5" connection="WorksheetConnection_تحليل خاص بالمواد الغذائية.xlsx!Table5"/>
          <x15:modelTable id="Table4" name="Table4" connection="WorksheetConnection_تحليل خاص بالمواد الغذائية.xlsx!Table4"/>
          <x15:modelTable id="Table3" name="Table3" connection="WorksheetConnection_تحليل خاص بالمواد الغذائية.xlsx!Table3"/>
          <x15:modelTable id="Table2" name="Table2" connection="WorksheetConnection_تحليل خاص بالمواد الغذائية.xlsx!Table2"/>
          <x15:modelTable id="Table1" name="Table1" connection="WorksheetConnection_تحليل خاص بالمواد الغذائية.xlsx!Table1"/>
        </x15:modelTables>
        <x15:extLst>
          <ext xmlns:x16="http://schemas.microsoft.com/office/spreadsheetml/2014/11/main" uri="{9835A34E-60A6-4A7C-AAB8-D5F71C897F49}">
            <x16:modelTimeGroupings>
              <x16:modelTimeGrouping tableName="Table1" columnName="التاريخ" columnId="التاريخ">
                <x16:calculatedTimeColumn columnName="التاريخ (Day Index)" columnId="التاريخ (Day Index)" contentType="daysindex" isSelected="1"/>
                <x16:calculatedTimeColumn columnName="التاريخ (Day)" columnId="التاريخ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5" l="1"/>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H2" i="5"/>
  <c r="I2" i="5"/>
  <c r="J2" i="5"/>
  <c r="K2" i="5" s="1"/>
  <c r="H3" i="5"/>
  <c r="I3" i="5"/>
  <c r="J3" i="5"/>
  <c r="K3" i="5" s="1"/>
  <c r="H4" i="5"/>
  <c r="I4" i="5"/>
  <c r="K4" i="5" s="1"/>
  <c r="J4" i="5"/>
  <c r="H5" i="5"/>
  <c r="I5" i="5"/>
  <c r="J5" i="5"/>
  <c r="H6" i="5"/>
  <c r="I6" i="5"/>
  <c r="J6" i="5"/>
  <c r="K6" i="5" s="1"/>
  <c r="H7" i="5"/>
  <c r="I7" i="5"/>
  <c r="J7" i="5"/>
  <c r="H8" i="5"/>
  <c r="I8" i="5"/>
  <c r="J8" i="5"/>
  <c r="K8" i="5"/>
  <c r="H9" i="5"/>
  <c r="I9" i="5"/>
  <c r="K9" i="5" s="1"/>
  <c r="J9" i="5"/>
  <c r="H10" i="5"/>
  <c r="I10" i="5"/>
  <c r="J10" i="5"/>
  <c r="H11" i="5"/>
  <c r="I11" i="5"/>
  <c r="K11" i="5" s="1"/>
  <c r="J11" i="5"/>
  <c r="H12" i="5"/>
  <c r="I12" i="5"/>
  <c r="J12" i="5"/>
  <c r="K12" i="5"/>
  <c r="H13" i="5"/>
  <c r="I13" i="5"/>
  <c r="J13" i="5"/>
  <c r="H14" i="5"/>
  <c r="I14" i="5"/>
  <c r="J14" i="5"/>
  <c r="K14" i="5" s="1"/>
  <c r="H15" i="5"/>
  <c r="I15" i="5"/>
  <c r="J15" i="5"/>
  <c r="H16" i="5"/>
  <c r="I16" i="5"/>
  <c r="K16" i="5" s="1"/>
  <c r="J16" i="5"/>
  <c r="H17" i="5"/>
  <c r="I17" i="5"/>
  <c r="K17" i="5" s="1"/>
  <c r="J17" i="5"/>
  <c r="H18" i="5"/>
  <c r="I18" i="5"/>
  <c r="J18" i="5"/>
  <c r="K18" i="5" s="1"/>
  <c r="H19" i="5"/>
  <c r="I19" i="5"/>
  <c r="J19" i="5"/>
  <c r="H20" i="5"/>
  <c r="I20" i="5"/>
  <c r="J20" i="5"/>
  <c r="K20" i="5" s="1"/>
  <c r="H21" i="5"/>
  <c r="I21" i="5"/>
  <c r="K21" i="5" s="1"/>
  <c r="J21" i="5"/>
  <c r="H22" i="5"/>
  <c r="I22" i="5"/>
  <c r="J22" i="5"/>
  <c r="K22" i="5" s="1"/>
  <c r="H23" i="5"/>
  <c r="I23" i="5"/>
  <c r="J23" i="5"/>
  <c r="H24" i="5"/>
  <c r="I24" i="5"/>
  <c r="J24" i="5"/>
  <c r="K24" i="5" s="1"/>
  <c r="H25" i="5"/>
  <c r="I25" i="5"/>
  <c r="K25" i="5" s="1"/>
  <c r="J25" i="5"/>
  <c r="H26" i="5"/>
  <c r="I26" i="5"/>
  <c r="J26" i="5"/>
  <c r="K26" i="5" s="1"/>
  <c r="H27" i="5"/>
  <c r="I27" i="5"/>
  <c r="J27" i="5"/>
  <c r="H28" i="5"/>
  <c r="I28" i="5"/>
  <c r="J28" i="5"/>
  <c r="K28" i="5"/>
  <c r="H29" i="5"/>
  <c r="I29" i="5"/>
  <c r="K29" i="5" s="1"/>
  <c r="J29" i="5"/>
  <c r="H30" i="5"/>
  <c r="I30" i="5"/>
  <c r="J30" i="5"/>
  <c r="K30" i="5" s="1"/>
  <c r="H31" i="5"/>
  <c r="I31" i="5"/>
  <c r="J31" i="5"/>
  <c r="H32" i="5"/>
  <c r="I32" i="5"/>
  <c r="J32" i="5"/>
  <c r="K32" i="5" s="1"/>
  <c r="H33" i="5"/>
  <c r="I33" i="5"/>
  <c r="J33" i="5"/>
  <c r="K33" i="5" s="1"/>
  <c r="H34" i="5"/>
  <c r="I34" i="5"/>
  <c r="J34" i="5"/>
  <c r="K34" i="5" s="1"/>
  <c r="H35" i="5"/>
  <c r="I35" i="5"/>
  <c r="J35" i="5"/>
  <c r="H36" i="5"/>
  <c r="I36" i="5"/>
  <c r="J36" i="5"/>
  <c r="K36" i="5" s="1"/>
  <c r="H37" i="5"/>
  <c r="I37" i="5"/>
  <c r="J37" i="5"/>
  <c r="K37" i="5" s="1"/>
  <c r="H38" i="5"/>
  <c r="I38" i="5"/>
  <c r="J38" i="5"/>
  <c r="K38" i="5" s="1"/>
  <c r="H39" i="5"/>
  <c r="I39" i="5"/>
  <c r="J39" i="5"/>
  <c r="H40" i="5"/>
  <c r="I40" i="5"/>
  <c r="J40" i="5"/>
  <c r="K40" i="5" s="1"/>
  <c r="H41" i="5"/>
  <c r="I41" i="5"/>
  <c r="J41" i="5"/>
  <c r="K41" i="5" s="1"/>
  <c r="H42" i="5"/>
  <c r="I42" i="5"/>
  <c r="J42" i="5"/>
  <c r="H43" i="5"/>
  <c r="I43" i="5"/>
  <c r="K43" i="5" s="1"/>
  <c r="J43" i="5"/>
  <c r="H44" i="5"/>
  <c r="I44" i="5"/>
  <c r="J44" i="5"/>
  <c r="K44" i="5" s="1"/>
  <c r="H45" i="5"/>
  <c r="I45" i="5"/>
  <c r="J45" i="5"/>
  <c r="K45" i="5" s="1"/>
  <c r="H46" i="5"/>
  <c r="I46" i="5"/>
  <c r="J46" i="5"/>
  <c r="K46" i="5" s="1"/>
  <c r="H47" i="5"/>
  <c r="I47" i="5"/>
  <c r="K47" i="5" s="1"/>
  <c r="J47" i="5"/>
  <c r="H48" i="5"/>
  <c r="I48" i="5"/>
  <c r="J48" i="5"/>
  <c r="K48" i="5" s="1"/>
  <c r="H49" i="5"/>
  <c r="I49" i="5"/>
  <c r="J49" i="5"/>
  <c r="H50" i="5"/>
  <c r="I50" i="5"/>
  <c r="J50" i="5"/>
  <c r="K50" i="5" s="1"/>
  <c r="H51" i="5"/>
  <c r="I51" i="5"/>
  <c r="J51" i="5"/>
  <c r="K51" i="5" s="1"/>
  <c r="H52" i="5"/>
  <c r="I52" i="5"/>
  <c r="J52" i="5"/>
  <c r="K52" i="5" s="1"/>
  <c r="H53" i="5"/>
  <c r="I53" i="5"/>
  <c r="J53" i="5"/>
  <c r="K53" i="5" s="1"/>
  <c r="H54" i="5"/>
  <c r="I54" i="5"/>
  <c r="J54" i="5"/>
  <c r="K54" i="5" s="1"/>
  <c r="H55" i="5"/>
  <c r="I55" i="5"/>
  <c r="J55" i="5"/>
  <c r="H56" i="5"/>
  <c r="I56" i="5"/>
  <c r="J56" i="5"/>
  <c r="K56" i="5" s="1"/>
  <c r="H57" i="5"/>
  <c r="I57" i="5"/>
  <c r="J57" i="5"/>
  <c r="H58" i="5"/>
  <c r="I58" i="5"/>
  <c r="J58" i="5"/>
  <c r="H59" i="5"/>
  <c r="I59" i="5"/>
  <c r="K59" i="5" s="1"/>
  <c r="J59" i="5"/>
  <c r="H60" i="5"/>
  <c r="I60" i="5"/>
  <c r="J60" i="5"/>
  <c r="K60" i="5" s="1"/>
  <c r="H61" i="5"/>
  <c r="I61" i="5"/>
  <c r="J61" i="5"/>
  <c r="K61" i="5" s="1"/>
  <c r="H62" i="5"/>
  <c r="I62" i="5"/>
  <c r="J62" i="5"/>
  <c r="K62" i="5" s="1"/>
  <c r="H63" i="5"/>
  <c r="I63" i="5"/>
  <c r="J63" i="5"/>
  <c r="H64" i="5"/>
  <c r="I64" i="5"/>
  <c r="J64" i="5"/>
  <c r="K64" i="5" s="1"/>
  <c r="H65" i="5"/>
  <c r="I65" i="5"/>
  <c r="J65" i="5"/>
  <c r="H66" i="5"/>
  <c r="I66" i="5"/>
  <c r="J66" i="5"/>
  <c r="K66" i="5" s="1"/>
  <c r="H67" i="5"/>
  <c r="I67" i="5"/>
  <c r="J67" i="5"/>
  <c r="H68" i="5"/>
  <c r="I68" i="5"/>
  <c r="J68" i="5"/>
  <c r="K68" i="5" s="1"/>
  <c r="H69" i="5"/>
  <c r="I69" i="5"/>
  <c r="J69" i="5"/>
  <c r="K69" i="5" s="1"/>
  <c r="H70" i="5"/>
  <c r="I70" i="5"/>
  <c r="J70" i="5"/>
  <c r="K70" i="5" s="1"/>
  <c r="H71" i="5"/>
  <c r="I71" i="5"/>
  <c r="J71" i="5"/>
  <c r="H72" i="5"/>
  <c r="I72" i="5"/>
  <c r="J72" i="5"/>
  <c r="K72" i="5" s="1"/>
  <c r="H73" i="5"/>
  <c r="I73" i="5"/>
  <c r="J73" i="5"/>
  <c r="K73" i="5" s="1"/>
  <c r="H74" i="5"/>
  <c r="I74" i="5"/>
  <c r="J74" i="5"/>
  <c r="K74" i="5" s="1"/>
  <c r="H75" i="5"/>
  <c r="I75" i="5"/>
  <c r="J75" i="5"/>
  <c r="K75" i="5" s="1"/>
  <c r="H76" i="5"/>
  <c r="I76" i="5"/>
  <c r="J76" i="5"/>
  <c r="K76" i="5" s="1"/>
  <c r="H77" i="5"/>
  <c r="I77" i="5"/>
  <c r="K77" i="5" s="1"/>
  <c r="J77" i="5"/>
  <c r="H78" i="5"/>
  <c r="I78" i="5"/>
  <c r="J78" i="5"/>
  <c r="K78" i="5" s="1"/>
  <c r="H79" i="5"/>
  <c r="I79" i="5"/>
  <c r="J79" i="5"/>
  <c r="H80" i="5"/>
  <c r="I80" i="5"/>
  <c r="J80" i="5"/>
  <c r="K80" i="5" s="1"/>
  <c r="H81" i="5"/>
  <c r="I81" i="5"/>
  <c r="J81" i="5"/>
  <c r="K81" i="5" s="1"/>
  <c r="H82" i="5"/>
  <c r="I82" i="5"/>
  <c r="J82" i="5"/>
  <c r="K82" i="5" s="1"/>
  <c r="H83" i="5"/>
  <c r="I83" i="5"/>
  <c r="K83" i="5" s="1"/>
  <c r="J83" i="5"/>
  <c r="H84" i="5"/>
  <c r="I84" i="5"/>
  <c r="J84" i="5"/>
  <c r="K84" i="5" s="1"/>
  <c r="H85" i="5"/>
  <c r="I85" i="5"/>
  <c r="J85" i="5"/>
  <c r="H86" i="5"/>
  <c r="I86" i="5"/>
  <c r="J86" i="5"/>
  <c r="K86" i="5" s="1"/>
  <c r="H87" i="5"/>
  <c r="I87" i="5"/>
  <c r="J87" i="5"/>
  <c r="H88" i="5"/>
  <c r="I88" i="5"/>
  <c r="J88" i="5"/>
  <c r="K88" i="5" s="1"/>
  <c r="H89" i="5"/>
  <c r="I89" i="5"/>
  <c r="J89" i="5"/>
  <c r="K89" i="5" s="1"/>
  <c r="H90" i="5"/>
  <c r="I90" i="5"/>
  <c r="J90" i="5"/>
  <c r="H91" i="5"/>
  <c r="I91" i="5"/>
  <c r="J91" i="5"/>
  <c r="K91" i="5" s="1"/>
  <c r="H92" i="5"/>
  <c r="I92" i="5"/>
  <c r="J92" i="5"/>
  <c r="K92" i="5" s="1"/>
  <c r="H93" i="5"/>
  <c r="I93" i="5"/>
  <c r="J93" i="5"/>
  <c r="K93" i="5" s="1"/>
  <c r="H94" i="5"/>
  <c r="I94" i="5"/>
  <c r="J94" i="5"/>
  <c r="K94" i="5" s="1"/>
  <c r="H95" i="5"/>
  <c r="I95" i="5"/>
  <c r="J95" i="5"/>
  <c r="H96" i="5"/>
  <c r="I96" i="5"/>
  <c r="J96" i="5"/>
  <c r="K96" i="5" s="1"/>
  <c r="H97" i="5"/>
  <c r="I97" i="5"/>
  <c r="J97" i="5"/>
  <c r="K97" i="5" s="1"/>
  <c r="H98" i="5"/>
  <c r="I98" i="5"/>
  <c r="J98" i="5"/>
  <c r="H99" i="5"/>
  <c r="I99" i="5"/>
  <c r="J99" i="5"/>
  <c r="K99" i="5" s="1"/>
  <c r="H100" i="5"/>
  <c r="I100" i="5"/>
  <c r="J100" i="5"/>
  <c r="K100" i="5" s="1"/>
  <c r="H101" i="5"/>
  <c r="I101" i="5"/>
  <c r="J101" i="5"/>
  <c r="K101" i="5" s="1"/>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D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K2" i="2"/>
  <c r="L2" i="2"/>
  <c r="M2" i="2"/>
  <c r="N2" i="2" s="1"/>
  <c r="K3" i="2"/>
  <c r="L3" i="2"/>
  <c r="M3" i="2"/>
  <c r="N3" i="2" s="1"/>
  <c r="K4" i="2"/>
  <c r="L4" i="2"/>
  <c r="M4" i="2"/>
  <c r="N4" i="2" s="1"/>
  <c r="K5" i="2"/>
  <c r="L5" i="2"/>
  <c r="M5" i="2"/>
  <c r="N5" i="2"/>
  <c r="K6" i="2"/>
  <c r="L6" i="2"/>
  <c r="N6" i="2" s="1"/>
  <c r="M6" i="2"/>
  <c r="K7" i="2"/>
  <c r="L7" i="2"/>
  <c r="M7" i="2"/>
  <c r="N7" i="2"/>
  <c r="K8" i="2"/>
  <c r="L8" i="2"/>
  <c r="N8" i="2" s="1"/>
  <c r="M8" i="2"/>
  <c r="K9" i="2"/>
  <c r="L9" i="2"/>
  <c r="M9" i="2"/>
  <c r="N9" i="2"/>
  <c r="K10" i="2"/>
  <c r="L10" i="2"/>
  <c r="N10" i="2" s="1"/>
  <c r="M10" i="2"/>
  <c r="K11" i="2"/>
  <c r="L11" i="2"/>
  <c r="M11" i="2"/>
  <c r="N11" i="2"/>
  <c r="K12" i="2"/>
  <c r="L12" i="2"/>
  <c r="N12" i="2" s="1"/>
  <c r="M12" i="2"/>
  <c r="K13" i="2"/>
  <c r="L13" i="2"/>
  <c r="M13" i="2"/>
  <c r="N13" i="2"/>
  <c r="K14" i="2"/>
  <c r="L14" i="2"/>
  <c r="N14" i="2" s="1"/>
  <c r="M14" i="2"/>
  <c r="K15" i="2"/>
  <c r="L15" i="2"/>
  <c r="M15" i="2"/>
  <c r="N15" i="2"/>
  <c r="K16" i="2"/>
  <c r="L16" i="2"/>
  <c r="M16" i="2"/>
  <c r="N16" i="2" s="1"/>
  <c r="K17" i="2"/>
  <c r="L17" i="2"/>
  <c r="M17" i="2"/>
  <c r="N17" i="2"/>
  <c r="K18" i="2"/>
  <c r="L18" i="2"/>
  <c r="M18" i="2"/>
  <c r="N18" i="2" s="1"/>
  <c r="K19" i="2"/>
  <c r="L19" i="2"/>
  <c r="M19" i="2"/>
  <c r="N19" i="2"/>
  <c r="K20" i="2"/>
  <c r="L20" i="2"/>
  <c r="M20" i="2"/>
  <c r="N20" i="2" s="1"/>
  <c r="K21" i="2"/>
  <c r="L21" i="2"/>
  <c r="M21" i="2"/>
  <c r="N21" i="2"/>
  <c r="K22" i="2"/>
  <c r="L22" i="2"/>
  <c r="M22" i="2"/>
  <c r="N22" i="2" s="1"/>
  <c r="K23" i="2"/>
  <c r="L23" i="2"/>
  <c r="M23" i="2"/>
  <c r="N23" i="2"/>
  <c r="K24" i="2"/>
  <c r="L24" i="2"/>
  <c r="M24" i="2"/>
  <c r="N24" i="2" s="1"/>
  <c r="K25" i="2"/>
  <c r="L25" i="2"/>
  <c r="M25" i="2"/>
  <c r="N25" i="2"/>
  <c r="K26" i="2"/>
  <c r="L26" i="2"/>
  <c r="M26" i="2"/>
  <c r="N26" i="2" s="1"/>
  <c r="K27" i="2"/>
  <c r="L27" i="2"/>
  <c r="M27" i="2"/>
  <c r="N27" i="2"/>
  <c r="K28" i="2"/>
  <c r="L28" i="2"/>
  <c r="M28" i="2"/>
  <c r="N28" i="2" s="1"/>
  <c r="K29" i="2"/>
  <c r="L29" i="2"/>
  <c r="M29" i="2"/>
  <c r="N29" i="2"/>
  <c r="K30" i="2"/>
  <c r="L30" i="2"/>
  <c r="M30" i="2"/>
  <c r="N30" i="2" s="1"/>
  <c r="K31" i="2"/>
  <c r="L31" i="2"/>
  <c r="M31" i="2"/>
  <c r="N31" i="2" s="1"/>
  <c r="K32" i="2"/>
  <c r="L32" i="2"/>
  <c r="M32" i="2"/>
  <c r="N32" i="2" s="1"/>
  <c r="K33" i="2"/>
  <c r="L33" i="2"/>
  <c r="M33" i="2"/>
  <c r="N33" i="2"/>
  <c r="K34" i="2"/>
  <c r="L34" i="2"/>
  <c r="M34" i="2"/>
  <c r="N34" i="2" s="1"/>
  <c r="K35" i="2"/>
  <c r="L35" i="2"/>
  <c r="M35" i="2"/>
  <c r="N35" i="2"/>
  <c r="K36" i="2"/>
  <c r="L36" i="2"/>
  <c r="M36" i="2"/>
  <c r="N36" i="2" s="1"/>
  <c r="K37" i="2"/>
  <c r="L37" i="2"/>
  <c r="M37" i="2"/>
  <c r="N37" i="2"/>
  <c r="K38" i="2"/>
  <c r="L38" i="2"/>
  <c r="M38" i="2"/>
  <c r="N38" i="2" s="1"/>
  <c r="K39" i="2"/>
  <c r="L39" i="2"/>
  <c r="M39" i="2"/>
  <c r="N39" i="2"/>
  <c r="K40" i="2"/>
  <c r="L40" i="2"/>
  <c r="M40" i="2"/>
  <c r="N40" i="2" s="1"/>
  <c r="K41" i="2"/>
  <c r="L41" i="2"/>
  <c r="M41" i="2"/>
  <c r="N41" i="2"/>
  <c r="K42" i="2"/>
  <c r="L42" i="2"/>
  <c r="M42" i="2"/>
  <c r="N42" i="2" s="1"/>
  <c r="K43" i="2"/>
  <c r="L43" i="2"/>
  <c r="M43" i="2"/>
  <c r="N43" i="2" s="1"/>
  <c r="K44" i="2"/>
  <c r="L44" i="2"/>
  <c r="M44" i="2"/>
  <c r="N44" i="2" s="1"/>
  <c r="K45" i="2"/>
  <c r="L45" i="2"/>
  <c r="M45" i="2"/>
  <c r="N45" i="2" s="1"/>
  <c r="K46" i="2"/>
  <c r="L46" i="2"/>
  <c r="M46" i="2"/>
  <c r="N46" i="2" s="1"/>
  <c r="K47" i="2"/>
  <c r="L47" i="2"/>
  <c r="M47" i="2"/>
  <c r="N47" i="2" s="1"/>
  <c r="K48" i="2"/>
  <c r="L48" i="2"/>
  <c r="M48" i="2"/>
  <c r="N48" i="2" s="1"/>
  <c r="K49" i="2"/>
  <c r="L49" i="2"/>
  <c r="M49" i="2"/>
  <c r="N49" i="2" s="1"/>
  <c r="K50" i="2"/>
  <c r="L50" i="2"/>
  <c r="M50" i="2"/>
  <c r="N50" i="2" s="1"/>
  <c r="K51" i="2"/>
  <c r="L51" i="2"/>
  <c r="M51" i="2"/>
  <c r="N51" i="2"/>
  <c r="K52" i="2"/>
  <c r="L52" i="2"/>
  <c r="M52" i="2"/>
  <c r="N52" i="2" s="1"/>
  <c r="K53" i="2"/>
  <c r="L53" i="2"/>
  <c r="M53" i="2"/>
  <c r="N53" i="2"/>
  <c r="K54" i="2"/>
  <c r="L54" i="2"/>
  <c r="M54" i="2"/>
  <c r="N54" i="2" s="1"/>
  <c r="K55" i="2"/>
  <c r="L55" i="2"/>
  <c r="M55" i="2"/>
  <c r="N55" i="2" s="1"/>
  <c r="K56" i="2"/>
  <c r="L56" i="2"/>
  <c r="M56" i="2"/>
  <c r="N56" i="2" s="1"/>
  <c r="K57" i="2"/>
  <c r="L57" i="2"/>
  <c r="M57" i="2"/>
  <c r="N57" i="2" s="1"/>
  <c r="K58" i="2"/>
  <c r="L58" i="2"/>
  <c r="M58" i="2"/>
  <c r="N58" i="2" s="1"/>
  <c r="K59" i="2"/>
  <c r="L59" i="2"/>
  <c r="M59" i="2"/>
  <c r="N59" i="2"/>
  <c r="K60" i="2"/>
  <c r="L60" i="2"/>
  <c r="M60" i="2"/>
  <c r="N60" i="2" s="1"/>
  <c r="K61" i="2"/>
  <c r="L61" i="2"/>
  <c r="M61" i="2"/>
  <c r="N61" i="2"/>
  <c r="K62" i="2"/>
  <c r="L62" i="2"/>
  <c r="M62" i="2"/>
  <c r="N62" i="2" s="1"/>
  <c r="K63" i="2"/>
  <c r="L63" i="2"/>
  <c r="M63" i="2"/>
  <c r="N63" i="2" s="1"/>
  <c r="K64" i="2"/>
  <c r="L64" i="2"/>
  <c r="M64" i="2"/>
  <c r="N64" i="2" s="1"/>
  <c r="K65" i="2"/>
  <c r="L65" i="2"/>
  <c r="M65" i="2"/>
  <c r="N65" i="2" s="1"/>
  <c r="K66" i="2"/>
  <c r="L66" i="2"/>
  <c r="M66" i="2"/>
  <c r="N66" i="2" s="1"/>
  <c r="K67" i="2"/>
  <c r="L67" i="2"/>
  <c r="M67" i="2"/>
  <c r="N67" i="2" s="1"/>
  <c r="K68" i="2"/>
  <c r="L68" i="2"/>
  <c r="M68" i="2"/>
  <c r="N68" i="2" s="1"/>
  <c r="K69" i="2"/>
  <c r="L69" i="2"/>
  <c r="M69" i="2"/>
  <c r="N69" i="2" s="1"/>
  <c r="K70" i="2"/>
  <c r="L70" i="2"/>
  <c r="M70" i="2"/>
  <c r="N70" i="2" s="1"/>
  <c r="K71" i="2"/>
  <c r="L71" i="2"/>
  <c r="M71" i="2"/>
  <c r="N71" i="2" s="1"/>
  <c r="K72" i="2"/>
  <c r="L72" i="2"/>
  <c r="M72" i="2"/>
  <c r="N72" i="2" s="1"/>
  <c r="K73" i="2"/>
  <c r="L73" i="2"/>
  <c r="M73" i="2"/>
  <c r="N73" i="2" s="1"/>
  <c r="K74" i="2"/>
  <c r="L74" i="2"/>
  <c r="M74" i="2"/>
  <c r="N74" i="2" s="1"/>
  <c r="K75" i="2"/>
  <c r="L75" i="2"/>
  <c r="M75" i="2"/>
  <c r="N75" i="2" s="1"/>
  <c r="K76" i="2"/>
  <c r="L76" i="2"/>
  <c r="M76" i="2"/>
  <c r="N76" i="2" s="1"/>
  <c r="K77" i="2"/>
  <c r="L77" i="2"/>
  <c r="M77" i="2"/>
  <c r="N77" i="2"/>
  <c r="K78" i="2"/>
  <c r="L78" i="2"/>
  <c r="M78" i="2"/>
  <c r="N78" i="2" s="1"/>
  <c r="K79" i="2"/>
  <c r="L79" i="2"/>
  <c r="M79" i="2"/>
  <c r="N79" i="2" s="1"/>
  <c r="K80" i="2"/>
  <c r="L80" i="2"/>
  <c r="M80" i="2"/>
  <c r="N80" i="2" s="1"/>
  <c r="K81" i="2"/>
  <c r="L81" i="2"/>
  <c r="M81" i="2"/>
  <c r="N81" i="2" s="1"/>
  <c r="K82" i="2"/>
  <c r="L82" i="2"/>
  <c r="M82" i="2"/>
  <c r="N82" i="2" s="1"/>
  <c r="K83" i="2"/>
  <c r="L83" i="2"/>
  <c r="M83" i="2"/>
  <c r="N83" i="2" s="1"/>
  <c r="K84" i="2"/>
  <c r="L84" i="2"/>
  <c r="M84" i="2"/>
  <c r="N84" i="2" s="1"/>
  <c r="K85" i="2"/>
  <c r="L85" i="2"/>
  <c r="M85" i="2"/>
  <c r="N85" i="2" s="1"/>
  <c r="K86" i="2"/>
  <c r="L86" i="2"/>
  <c r="M86" i="2"/>
  <c r="N86" i="2" s="1"/>
  <c r="K87" i="2"/>
  <c r="L87" i="2"/>
  <c r="M87" i="2"/>
  <c r="N87" i="2"/>
  <c r="K88" i="2"/>
  <c r="L88" i="2"/>
  <c r="M88" i="2"/>
  <c r="N88" i="2" s="1"/>
  <c r="K89" i="2"/>
  <c r="L89" i="2"/>
  <c r="M89" i="2"/>
  <c r="N89" i="2" s="1"/>
  <c r="K90" i="2"/>
  <c r="L90" i="2"/>
  <c r="M90" i="2"/>
  <c r="N90" i="2" s="1"/>
  <c r="K91" i="2"/>
  <c r="L91" i="2"/>
  <c r="M91" i="2"/>
  <c r="N91" i="2" s="1"/>
  <c r="K92" i="2"/>
  <c r="L92" i="2"/>
  <c r="M92" i="2"/>
  <c r="N92" i="2" s="1"/>
  <c r="K93" i="2"/>
  <c r="L93" i="2"/>
  <c r="M93" i="2"/>
  <c r="N93" i="2" s="1"/>
  <c r="K94" i="2"/>
  <c r="L94" i="2"/>
  <c r="M94" i="2"/>
  <c r="N94" i="2" s="1"/>
  <c r="K95" i="2"/>
  <c r="L95" i="2"/>
  <c r="M95" i="2"/>
  <c r="N95" i="2" s="1"/>
  <c r="K96" i="2"/>
  <c r="L96" i="2"/>
  <c r="M96" i="2"/>
  <c r="N96" i="2" s="1"/>
  <c r="K97" i="2"/>
  <c r="L97" i="2"/>
  <c r="M97" i="2"/>
  <c r="N97" i="2" s="1"/>
  <c r="K98" i="2"/>
  <c r="L98" i="2"/>
  <c r="M98" i="2"/>
  <c r="N98" i="2" s="1"/>
  <c r="K99" i="2"/>
  <c r="L99" i="2"/>
  <c r="M99" i="2"/>
  <c r="N99" i="2" s="1"/>
  <c r="K100" i="2"/>
  <c r="L100" i="2"/>
  <c r="M100" i="2"/>
  <c r="N100" i="2" s="1"/>
  <c r="K101" i="2"/>
  <c r="L101" i="2"/>
  <c r="M101" i="2"/>
  <c r="N101" i="2" s="1"/>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K65" i="5" l="1"/>
  <c r="K57" i="5"/>
  <c r="K49" i="5"/>
  <c r="K23" i="5"/>
  <c r="K67" i="5"/>
  <c r="K35" i="5"/>
  <c r="K15" i="5"/>
  <c r="K10" i="5"/>
  <c r="K5" i="5"/>
  <c r="K85" i="5"/>
  <c r="K27" i="5"/>
  <c r="K7" i="5"/>
  <c r="K13" i="5"/>
  <c r="K98" i="5"/>
  <c r="K90" i="5"/>
  <c r="K58" i="5"/>
  <c r="K42" i="5"/>
  <c r="K19" i="5"/>
  <c r="K95" i="5"/>
  <c r="K87" i="5"/>
  <c r="K79" i="5"/>
  <c r="K71" i="5"/>
  <c r="K63" i="5"/>
  <c r="K55" i="5"/>
  <c r="K39" i="5"/>
  <c r="K31" i="5"/>
  <c r="H21" i="6"/>
  <c r="K24" i="12"/>
  <c r="F35" i="16"/>
  <c r="E35" i="16"/>
  <c r="H35" i="16"/>
  <c r="I35" i="16"/>
  <c r="G35" i="16"/>
  <c r="C21" i="6"/>
  <c r="G21" i="6"/>
  <c r="D21" i="6"/>
  <c r="F21" i="6"/>
  <c r="E21" i="6"/>
  <c r="N24" i="12"/>
  <c r="U4" i="7"/>
  <c r="L24" i="12"/>
  <c r="X4" i="7"/>
  <c r="M24" i="12"/>
  <c r="J24" i="12"/>
  <c r="W4" i="7"/>
  <c r="I24" i="12"/>
  <c r="O24" i="12"/>
  <c r="Z4" i="7"/>
  <c r="V4" i="7"/>
  <c r="Y4" i="7"/>
  <c r="O33" i="14"/>
  <c r="K33" i="14"/>
  <c r="L33" i="14"/>
  <c r="M33" i="14"/>
  <c r="N33" i="14"/>
  <c r="P3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تحليل خاص بالمواد الغذائية.xlsx!Table1" type="102" refreshedVersion="8" minRefreshableVersion="5">
    <extLst>
      <ext xmlns:x15="http://schemas.microsoft.com/office/spreadsheetml/2010/11/main" uri="{DE250136-89BD-433C-8126-D09CA5730AF9}">
        <x15:connection id="Table1">
          <x15:rangePr sourceName="_xlcn.WorksheetConnection_تحليلخاصبالموادالغذائية.xlsxTable1"/>
        </x15:connection>
      </ext>
    </extLst>
  </connection>
  <connection id="3" xr16:uid="{00000000-0015-0000-FFFF-FFFF02000000}" name="WorksheetConnection_تحليل خاص بالمواد الغذائية.xlsx!Table2" type="102" refreshedVersion="8" minRefreshableVersion="5">
    <extLst>
      <ext xmlns:x15="http://schemas.microsoft.com/office/spreadsheetml/2010/11/main" uri="{DE250136-89BD-433C-8126-D09CA5730AF9}">
        <x15:connection id="Table2">
          <x15:rangePr sourceName="_xlcn.WorksheetConnection_تحليلخاصبالموادالغذائية.xlsxTable2"/>
        </x15:connection>
      </ext>
    </extLst>
  </connection>
  <connection id="4" xr16:uid="{00000000-0015-0000-FFFF-FFFF03000000}" name="WorksheetConnection_تحليل خاص بالمواد الغذائية.xlsx!Table3" type="102" refreshedVersion="8" minRefreshableVersion="5">
    <extLst>
      <ext xmlns:x15="http://schemas.microsoft.com/office/spreadsheetml/2010/11/main" uri="{DE250136-89BD-433C-8126-D09CA5730AF9}">
        <x15:connection id="Table3">
          <x15:rangePr sourceName="_xlcn.WorksheetConnection_تحليلخاصبالموادالغذائية.xlsxTable3"/>
        </x15:connection>
      </ext>
    </extLst>
  </connection>
  <connection id="5" xr16:uid="{00000000-0015-0000-FFFF-FFFF04000000}" name="WorksheetConnection_تحليل خاص بالمواد الغذائية.xlsx!Table4" type="102" refreshedVersion="8" minRefreshableVersion="5">
    <extLst>
      <ext xmlns:x15="http://schemas.microsoft.com/office/spreadsheetml/2010/11/main" uri="{DE250136-89BD-433C-8126-D09CA5730AF9}">
        <x15:connection id="Table4">
          <x15:rangePr sourceName="_xlcn.WorksheetConnection_تحليلخاصبالموادالغذائية.xlsxTable4"/>
        </x15:connection>
      </ext>
    </extLst>
  </connection>
  <connection id="6" xr16:uid="{00000000-0015-0000-FFFF-FFFF05000000}" name="WorksheetConnection_تحليل خاص بالمواد الغذائية.xlsx!Table5" type="102" refreshedVersion="8" minRefreshableVersion="5">
    <extLst>
      <ext xmlns:x15="http://schemas.microsoft.com/office/spreadsheetml/2010/11/main" uri="{DE250136-89BD-433C-8126-D09CA5730AF9}">
        <x15:connection id="Table5">
          <x15:rangePr sourceName="_xlcn.WorksheetConnection_تحليلخاصبالموادالغذائية.xlsxTable5"/>
        </x15:connection>
      </ext>
    </extLst>
  </connection>
</connections>
</file>

<file path=xl/sharedStrings.xml><?xml version="1.0" encoding="utf-8"?>
<sst xmlns="http://schemas.openxmlformats.org/spreadsheetml/2006/main" count="2160" uniqueCount="515">
  <si>
    <t>التصنيف</t>
  </si>
  <si>
    <t>المنتج</t>
  </si>
  <si>
    <t>الكمية</t>
  </si>
  <si>
    <t>السعر للشراء بدون ضريبة</t>
  </si>
  <si>
    <t>السعر للبيع بدون الضريبة</t>
  </si>
  <si>
    <t>السعر للبيع بالضريبة</t>
  </si>
  <si>
    <t>اسم المورد</t>
  </si>
  <si>
    <t>رقم الفاتورة</t>
  </si>
  <si>
    <t>إجمالي الشراء</t>
  </si>
  <si>
    <t>إجمالي البيع</t>
  </si>
  <si>
    <t>مخزون اول مدة</t>
  </si>
  <si>
    <t>المشتريات</t>
  </si>
  <si>
    <t>مخزون علي النظام</t>
  </si>
  <si>
    <t>المخزون الفعلي</t>
  </si>
  <si>
    <t>المبيعات الفعلية</t>
  </si>
  <si>
    <t>المنتجات التالفة</t>
  </si>
  <si>
    <t>المنتجات المنتهية الصلاحية</t>
  </si>
  <si>
    <t>الفارق</t>
  </si>
  <si>
    <t>البند</t>
  </si>
  <si>
    <t>القيمة</t>
  </si>
  <si>
    <t>العهدة</t>
  </si>
  <si>
    <t>حالة السداد</t>
  </si>
  <si>
    <t>الكمية المباعة</t>
  </si>
  <si>
    <t>الربح للمنتج</t>
  </si>
  <si>
    <t>تكلفة الشراء الاجمالي</t>
  </si>
  <si>
    <t xml:space="preserve">قيمة البيع الاجمالي </t>
  </si>
  <si>
    <t>الربح الاجمالي</t>
  </si>
  <si>
    <t>الربح</t>
  </si>
  <si>
    <t>السعر للشراء بالضريبة</t>
  </si>
  <si>
    <t>مصاريف نقل</t>
  </si>
  <si>
    <t>مصاريف كهرباء</t>
  </si>
  <si>
    <t>Row Labels</t>
  </si>
  <si>
    <t>Sum of السعر للشراء بدون ضريبة</t>
  </si>
  <si>
    <t>Grand Total</t>
  </si>
  <si>
    <t>Sum of السعر للشراء بالضريبة</t>
  </si>
  <si>
    <t>Sum of الربح</t>
  </si>
  <si>
    <t>Sum of الكمية</t>
  </si>
  <si>
    <t>Count of المنتج</t>
  </si>
  <si>
    <t>Sum of إجمالي الشراء</t>
  </si>
  <si>
    <t>Sum of إجمالي البيع</t>
  </si>
  <si>
    <t>إجمالي الربح</t>
  </si>
  <si>
    <t>سعر الشراء للمنتج</t>
  </si>
  <si>
    <t>سعر البيع للمنتج</t>
  </si>
  <si>
    <t>التاريخ</t>
  </si>
  <si>
    <t>تكلفة الشراء بدون ضريبة</t>
  </si>
  <si>
    <t>سعر البيع بدون ضريبة</t>
  </si>
  <si>
    <t>تكلفة الشراء بالضريبة</t>
  </si>
  <si>
    <t>سعر البيع بالضريبة</t>
  </si>
  <si>
    <t>Sum of تكلفة الشراء بدون ضريبة</t>
  </si>
  <si>
    <t>Sum of تكلفة الشراء بالضريبة</t>
  </si>
  <si>
    <t>Sum of سعر البيع بدون ضريبة</t>
  </si>
  <si>
    <t>Sum of سعر البيع بالضريبة</t>
  </si>
  <si>
    <t>اليوم</t>
  </si>
  <si>
    <t>Saturday</t>
  </si>
  <si>
    <t>Sum of إجمالي الربح</t>
  </si>
  <si>
    <t xml:space="preserve"> إجمالي الربح</t>
  </si>
  <si>
    <t>Count of التصنيف</t>
  </si>
  <si>
    <t>Sum of المشتريات</t>
  </si>
  <si>
    <t>Sum of مخزون اول مدة</t>
  </si>
  <si>
    <t>Sum of المخزون الفعلي</t>
  </si>
  <si>
    <t>Sum of مخزون علي النظام</t>
  </si>
  <si>
    <t>Sum of المبيعات الفعلية</t>
  </si>
  <si>
    <t xml:space="preserve"> مخزون اول مدة</t>
  </si>
  <si>
    <t xml:space="preserve"> المشتريات</t>
  </si>
  <si>
    <t>Sum of الفارق</t>
  </si>
  <si>
    <t>Sum of المنتجات التالفة</t>
  </si>
  <si>
    <t>Sum of المنتجات المنتهية الصلاحية</t>
  </si>
  <si>
    <t>ئ</t>
  </si>
  <si>
    <t>وجود فاتورة</t>
  </si>
  <si>
    <t>Sum of القيمة</t>
  </si>
  <si>
    <t>Count of البند</t>
  </si>
  <si>
    <t>عدد البنود</t>
  </si>
  <si>
    <t>المسددة</t>
  </si>
  <si>
    <t>غير مسددة</t>
  </si>
  <si>
    <t>فيمة البنود</t>
  </si>
  <si>
    <t>Sum of الربح الاجمالي</t>
  </si>
  <si>
    <t>Sum of تكلفة الشراء الاجمالي</t>
  </si>
  <si>
    <t>Sum of قيمة البيع الاجمالي</t>
  </si>
  <si>
    <t xml:space="preserve"> قيمة البيع الاجمالي</t>
  </si>
  <si>
    <t xml:space="preserve"> الربح الاجمالي</t>
  </si>
  <si>
    <t xml:space="preserve"> تكلفة الشراء الاجمالي</t>
  </si>
  <si>
    <t>برتقال</t>
  </si>
  <si>
    <t>14/11/2024</t>
  </si>
  <si>
    <t>مخبوزات</t>
  </si>
  <si>
    <t>عيش بلدي</t>
  </si>
  <si>
    <t>2025-09-22</t>
  </si>
  <si>
    <t>خضروات</t>
  </si>
  <si>
    <t>طماطم</t>
  </si>
  <si>
    <t>2024-10-23</t>
  </si>
  <si>
    <t>معلبات</t>
  </si>
  <si>
    <t>فاصوليا معلبة</t>
  </si>
  <si>
    <t>2025-09-18</t>
  </si>
  <si>
    <t>ذرة معلبة</t>
  </si>
  <si>
    <t>2025-09-21</t>
  </si>
  <si>
    <t>كعك</t>
  </si>
  <si>
    <t>2025-03-04</t>
  </si>
  <si>
    <t>بهارات</t>
  </si>
  <si>
    <t>ملح</t>
  </si>
  <si>
    <t>2025-07-15</t>
  </si>
  <si>
    <t>خيار</t>
  </si>
  <si>
    <t>2025-04-15</t>
  </si>
  <si>
    <t>فواكه</t>
  </si>
  <si>
    <t>2024-11-29</t>
  </si>
  <si>
    <t>لحوم</t>
  </si>
  <si>
    <t>صدور فراخ</t>
  </si>
  <si>
    <t>2025-03-25</t>
  </si>
  <si>
    <t>2025-04-02</t>
  </si>
  <si>
    <t>ألبان</t>
  </si>
  <si>
    <t>جبنة موتزاريلا</t>
  </si>
  <si>
    <t>2025-05-09</t>
  </si>
  <si>
    <t>2025-03-24</t>
  </si>
  <si>
    <t>موز</t>
  </si>
  <si>
    <t>2025-03-29</t>
  </si>
  <si>
    <t>2024-11-07</t>
  </si>
  <si>
    <t>2025-06-01</t>
  </si>
  <si>
    <t>2024-12-23</t>
  </si>
  <si>
    <t>2025-06-09</t>
  </si>
  <si>
    <t>كفتة</t>
  </si>
  <si>
    <t>2025-09-01</t>
  </si>
  <si>
    <t>عيش توست</t>
  </si>
  <si>
    <t>2025-06-18</t>
  </si>
  <si>
    <t>2025-07-23</t>
  </si>
  <si>
    <t>2025-05-23</t>
  </si>
  <si>
    <t>2025-08-19</t>
  </si>
  <si>
    <t>2024-10-21</t>
  </si>
  <si>
    <t>لحم بقري شرائح</t>
  </si>
  <si>
    <t>2025-01-07</t>
  </si>
  <si>
    <t>لبن كامل الدسم</t>
  </si>
  <si>
    <t>2024-10-20</t>
  </si>
  <si>
    <t>كمون</t>
  </si>
  <si>
    <t>2025-04-13</t>
  </si>
  <si>
    <t>تونة معلبة</t>
  </si>
  <si>
    <t>2024-11-18</t>
  </si>
  <si>
    <t>2025-07-18</t>
  </si>
  <si>
    <t>2025-10-04</t>
  </si>
  <si>
    <t>زبادي كامل الدسم</t>
  </si>
  <si>
    <t>2025-04-30</t>
  </si>
  <si>
    <t>2025-08-22</t>
  </si>
  <si>
    <t>2025-08-01</t>
  </si>
  <si>
    <t>2025-05-22</t>
  </si>
  <si>
    <t>2025-04-28</t>
  </si>
  <si>
    <t>عنب</t>
  </si>
  <si>
    <t>2025-01-13</t>
  </si>
  <si>
    <t>2025-09-24</t>
  </si>
  <si>
    <t>2025-08-29</t>
  </si>
  <si>
    <t>2025-04-18</t>
  </si>
  <si>
    <t>2025-06-17</t>
  </si>
  <si>
    <t>2025-02-04</t>
  </si>
  <si>
    <t>لحم مفروم</t>
  </si>
  <si>
    <t>2025-08-17</t>
  </si>
  <si>
    <t>2025-02-07</t>
  </si>
  <si>
    <t>2025-08-15</t>
  </si>
  <si>
    <t>2025-05-30</t>
  </si>
  <si>
    <t>جزر</t>
  </si>
  <si>
    <t>2025-07-03</t>
  </si>
  <si>
    <t>جبنة قريش</t>
  </si>
  <si>
    <t>2024-12-27</t>
  </si>
  <si>
    <t>2025-08-18</t>
  </si>
  <si>
    <t>2025-01-29</t>
  </si>
  <si>
    <t>فلفل أسود</t>
  </si>
  <si>
    <t>2025-05-11</t>
  </si>
  <si>
    <t>2024-10-31</t>
  </si>
  <si>
    <t>2025-09-05</t>
  </si>
  <si>
    <t>2025-07-16</t>
  </si>
  <si>
    <t>2025-08-30</t>
  </si>
  <si>
    <t>2025-08-04</t>
  </si>
  <si>
    <t>2025-09-14</t>
  </si>
  <si>
    <t>2025-01-10</t>
  </si>
  <si>
    <t>2025-04-27</t>
  </si>
  <si>
    <t>2025-05-04</t>
  </si>
  <si>
    <t>2025-02-12</t>
  </si>
  <si>
    <t>2025-01-02</t>
  </si>
  <si>
    <t>تفاح</t>
  </si>
  <si>
    <t>2024-10-09</t>
  </si>
  <si>
    <t>2025-07-28</t>
  </si>
  <si>
    <t>2025-07-17</t>
  </si>
  <si>
    <t>2025-06-22</t>
  </si>
  <si>
    <t>2025-05-29</t>
  </si>
  <si>
    <t>2025-05-16</t>
  </si>
  <si>
    <t>بصل</t>
  </si>
  <si>
    <t>2025-07-14</t>
  </si>
  <si>
    <t>2025-08-08</t>
  </si>
  <si>
    <t>2025-04-04</t>
  </si>
  <si>
    <t>2024-12-22</t>
  </si>
  <si>
    <t>2025-03-07</t>
  </si>
  <si>
    <t>2024-10-27</t>
  </si>
  <si>
    <t>2024-10-10</t>
  </si>
  <si>
    <t>2025-06-13</t>
  </si>
  <si>
    <t>2025-06-10</t>
  </si>
  <si>
    <t>2025-05-15</t>
  </si>
  <si>
    <t>2024-11-10</t>
  </si>
  <si>
    <t>2024-12-11</t>
  </si>
  <si>
    <t>2025-04-11</t>
  </si>
  <si>
    <t>2025-08-06</t>
  </si>
  <si>
    <t>2024-10-07</t>
  </si>
  <si>
    <t>2024-10-18</t>
  </si>
  <si>
    <t>2025-04-01</t>
  </si>
  <si>
    <t>2024-10-30</t>
  </si>
  <si>
    <t>2024-10-28</t>
  </si>
  <si>
    <t>2025-06-28</t>
  </si>
  <si>
    <t>2025-07-07</t>
  </si>
  <si>
    <t>2025-05-02</t>
  </si>
  <si>
    <t>2024-11-03</t>
  </si>
  <si>
    <t>2025-01-16</t>
  </si>
  <si>
    <t>سوبر ماركت النيل</t>
  </si>
  <si>
    <t>F2389</t>
  </si>
  <si>
    <t>2025-05-12</t>
  </si>
  <si>
    <t>F6085</t>
  </si>
  <si>
    <t>2025-06-11</t>
  </si>
  <si>
    <t>تاجر الجملة</t>
  </si>
  <si>
    <t>F2193</t>
  </si>
  <si>
    <t>2025-02-13</t>
  </si>
  <si>
    <t>F4997</t>
  </si>
  <si>
    <t>2025-07-21</t>
  </si>
  <si>
    <t>المورد المصري</t>
  </si>
  <si>
    <t>F7965</t>
  </si>
  <si>
    <t>2025-06-14</t>
  </si>
  <si>
    <t>F8478</t>
  </si>
  <si>
    <t>المورد الأخضر</t>
  </si>
  <si>
    <t>F6198</t>
  </si>
  <si>
    <t>2025-02-20</t>
  </si>
  <si>
    <t>F8305</t>
  </si>
  <si>
    <t>شركة الخليج</t>
  </si>
  <si>
    <t>F9540</t>
  </si>
  <si>
    <t>F4841</t>
  </si>
  <si>
    <t>2025-05-18</t>
  </si>
  <si>
    <t>F4788</t>
  </si>
  <si>
    <t>2025-03-22</t>
  </si>
  <si>
    <t>F6421</t>
  </si>
  <si>
    <t>2024-12-31</t>
  </si>
  <si>
    <t>F1320</t>
  </si>
  <si>
    <t>2024-12-14</t>
  </si>
  <si>
    <t>F7865</t>
  </si>
  <si>
    <t>F8999</t>
  </si>
  <si>
    <t>F3704</t>
  </si>
  <si>
    <t>F2375</t>
  </si>
  <si>
    <t>2024-11-09</t>
  </si>
  <si>
    <t>F7211</t>
  </si>
  <si>
    <t>2025-04-20</t>
  </si>
  <si>
    <t>F5558</t>
  </si>
  <si>
    <t>2025-03-03</t>
  </si>
  <si>
    <t>F6733</t>
  </si>
  <si>
    <t>2025-06-12</t>
  </si>
  <si>
    <t>F5051</t>
  </si>
  <si>
    <t>2025-06-24</t>
  </si>
  <si>
    <t>F2874</t>
  </si>
  <si>
    <t>2024-12-20</t>
  </si>
  <si>
    <t>F2876</t>
  </si>
  <si>
    <t>2025-07-13</t>
  </si>
  <si>
    <t>F7149</t>
  </si>
  <si>
    <t>2025-03-15</t>
  </si>
  <si>
    <t>F2669</t>
  </si>
  <si>
    <t>2024-10-13</t>
  </si>
  <si>
    <t>F1672</t>
  </si>
  <si>
    <t>2025-04-10</t>
  </si>
  <si>
    <t>F1207</t>
  </si>
  <si>
    <t>F3506</t>
  </si>
  <si>
    <t>2025-02-24</t>
  </si>
  <si>
    <t>F8616</t>
  </si>
  <si>
    <t>2025-02-23</t>
  </si>
  <si>
    <t>F2419</t>
  </si>
  <si>
    <t>F6511</t>
  </si>
  <si>
    <t>2025-09-20</t>
  </si>
  <si>
    <t>F6576</t>
  </si>
  <si>
    <t>2025-05-14</t>
  </si>
  <si>
    <t>F4130</t>
  </si>
  <si>
    <t>F9041</t>
  </si>
  <si>
    <t>2025-02-17</t>
  </si>
  <si>
    <t>F6016</t>
  </si>
  <si>
    <t>F6419</t>
  </si>
  <si>
    <t>2025-04-07</t>
  </si>
  <si>
    <t>F4155</t>
  </si>
  <si>
    <t>2025-04-26</t>
  </si>
  <si>
    <t>F9595</t>
  </si>
  <si>
    <t>2024-12-03</t>
  </si>
  <si>
    <t>F3939</t>
  </si>
  <si>
    <t>2025-05-03</t>
  </si>
  <si>
    <t>F5786</t>
  </si>
  <si>
    <t>2024-10-12</t>
  </si>
  <si>
    <t>F8690</t>
  </si>
  <si>
    <t>2025-02-01</t>
  </si>
  <si>
    <t>F2869</t>
  </si>
  <si>
    <t>F3485</t>
  </si>
  <si>
    <t>2025-07-20</t>
  </si>
  <si>
    <t>F2940</t>
  </si>
  <si>
    <t>F9561</t>
  </si>
  <si>
    <t>F6003</t>
  </si>
  <si>
    <t>2024-12-17</t>
  </si>
  <si>
    <t>F4457</t>
  </si>
  <si>
    <t>F3564</t>
  </si>
  <si>
    <t>2025-10-03</t>
  </si>
  <si>
    <t>F4792</t>
  </si>
  <si>
    <t>2025-05-10</t>
  </si>
  <si>
    <t>F5334</t>
  </si>
  <si>
    <t>F9922</t>
  </si>
  <si>
    <t>F1977</t>
  </si>
  <si>
    <t>2025-07-12</t>
  </si>
  <si>
    <t>F8195</t>
  </si>
  <si>
    <t>2025-08-02</t>
  </si>
  <si>
    <t>F9847</t>
  </si>
  <si>
    <t>2025-01-25</t>
  </si>
  <si>
    <t>F5102</t>
  </si>
  <si>
    <t>F1339</t>
  </si>
  <si>
    <t>2024-10-25</t>
  </si>
  <si>
    <t>F8708</t>
  </si>
  <si>
    <t>2025-01-12</t>
  </si>
  <si>
    <t>F8141</t>
  </si>
  <si>
    <t>2024-11-13</t>
  </si>
  <si>
    <t>F6460</t>
  </si>
  <si>
    <t>2025-04-23</t>
  </si>
  <si>
    <t>F5722</t>
  </si>
  <si>
    <t>F2899</t>
  </si>
  <si>
    <t>2025-03-12</t>
  </si>
  <si>
    <t>F8569</t>
  </si>
  <si>
    <t>F8242</t>
  </si>
  <si>
    <t>2025-09-08</t>
  </si>
  <si>
    <t>F8941</t>
  </si>
  <si>
    <t>2025-08-03</t>
  </si>
  <si>
    <t>F7684</t>
  </si>
  <si>
    <t>F9165</t>
  </si>
  <si>
    <t>2025-05-08</t>
  </si>
  <si>
    <t>F4993</t>
  </si>
  <si>
    <t>F3236</t>
  </si>
  <si>
    <t>F1042</t>
  </si>
  <si>
    <t>2025-05-13</t>
  </si>
  <si>
    <t>F3434</t>
  </si>
  <si>
    <t>2025-02-18</t>
  </si>
  <si>
    <t>F7180</t>
  </si>
  <si>
    <t>F4826</t>
  </si>
  <si>
    <t>2025-03-08</t>
  </si>
  <si>
    <t>F7325</t>
  </si>
  <si>
    <t>F3068</t>
  </si>
  <si>
    <t>2025-01-20</t>
  </si>
  <si>
    <t>F2633</t>
  </si>
  <si>
    <t>2025-01-08</t>
  </si>
  <si>
    <t>F2225</t>
  </si>
  <si>
    <t>2025-02-06</t>
  </si>
  <si>
    <t>F6383</t>
  </si>
  <si>
    <t>2024-10-24</t>
  </si>
  <si>
    <t>F9864</t>
  </si>
  <si>
    <t>2025-09-16</t>
  </si>
  <si>
    <t>F4727</t>
  </si>
  <si>
    <t>F8269</t>
  </si>
  <si>
    <t>2025-07-11</t>
  </si>
  <si>
    <t>F5806</t>
  </si>
  <si>
    <t>F3950</t>
  </si>
  <si>
    <t>2025-07-09</t>
  </si>
  <si>
    <t>F9153</t>
  </si>
  <si>
    <t>2024-12-10</t>
  </si>
  <si>
    <t>F1153</t>
  </si>
  <si>
    <t>2025-02-08</t>
  </si>
  <si>
    <t>F5901</t>
  </si>
  <si>
    <t>2024-11-11</t>
  </si>
  <si>
    <t>F8916</t>
  </si>
  <si>
    <t>2025-08-11</t>
  </si>
  <si>
    <t>F1359</t>
  </si>
  <si>
    <t>2024-11-01</t>
  </si>
  <si>
    <t>F9138</t>
  </si>
  <si>
    <t>F5106</t>
  </si>
  <si>
    <t>2024-10-22</t>
  </si>
  <si>
    <t>F2591</t>
  </si>
  <si>
    <t>2024-11-17</t>
  </si>
  <si>
    <t>F6977</t>
  </si>
  <si>
    <t>2025-07-29</t>
  </si>
  <si>
    <t>F3165</t>
  </si>
  <si>
    <t>2025-01-01</t>
  </si>
  <si>
    <t>F5835</t>
  </si>
  <si>
    <t>2025-04-14</t>
  </si>
  <si>
    <t>F7511</t>
  </si>
  <si>
    <t>F3024</t>
  </si>
  <si>
    <t>2025-02-14</t>
  </si>
  <si>
    <t>F2775</t>
  </si>
  <si>
    <t>F6374</t>
  </si>
  <si>
    <t>2024-11-26</t>
  </si>
  <si>
    <t>F7689</t>
  </si>
  <si>
    <t>F2902</t>
  </si>
  <si>
    <t>2025-08-16</t>
  </si>
  <si>
    <t>F7866</t>
  </si>
  <si>
    <t>2024-12-08</t>
  </si>
  <si>
    <t>2025-08-09</t>
  </si>
  <si>
    <t>2025-09-26</t>
  </si>
  <si>
    <t>2024-11-24</t>
  </si>
  <si>
    <t>2025-07-01</t>
  </si>
  <si>
    <t>2025-08-31</t>
  </si>
  <si>
    <t>2025-01-18</t>
  </si>
  <si>
    <t>2025-03-27</t>
  </si>
  <si>
    <t>2025-04-05</t>
  </si>
  <si>
    <t>2024-11-02</t>
  </si>
  <si>
    <t>2025-04-17</t>
  </si>
  <si>
    <t>2024-12-29</t>
  </si>
  <si>
    <t>2024-11-15</t>
  </si>
  <si>
    <t>2025-09-02</t>
  </si>
  <si>
    <t>2025-06-23</t>
  </si>
  <si>
    <t>2025-09-13</t>
  </si>
  <si>
    <t>2024-12-30</t>
  </si>
  <si>
    <t>2025-09-10</t>
  </si>
  <si>
    <t>2025-03-30</t>
  </si>
  <si>
    <t>2025-03-21</t>
  </si>
  <si>
    <t>2024-10-15</t>
  </si>
  <si>
    <t>2025-08-23</t>
  </si>
  <si>
    <t>2024-11-30</t>
  </si>
  <si>
    <t>2025-04-08</t>
  </si>
  <si>
    <t>2025-08-27</t>
  </si>
  <si>
    <t>2025-09-19</t>
  </si>
  <si>
    <t>2025-03-31</t>
  </si>
  <si>
    <t>2024-12-15</t>
  </si>
  <si>
    <t>2025-01-22</t>
  </si>
  <si>
    <t>2025-02-15</t>
  </si>
  <si>
    <t>2025-08-21</t>
  </si>
  <si>
    <t>2024-10-06</t>
  </si>
  <si>
    <t>2024-10-05</t>
  </si>
  <si>
    <t>2025-01-17</t>
  </si>
  <si>
    <t>2025-07-25</t>
  </si>
  <si>
    <t>2025-07-30</t>
  </si>
  <si>
    <t>2025-04-29</t>
  </si>
  <si>
    <t>2024-12-26</t>
  </si>
  <si>
    <t>2025-02-25</t>
  </si>
  <si>
    <t>2025-05-17</t>
  </si>
  <si>
    <t>2024-12-05</t>
  </si>
  <si>
    <t>2025-08-24</t>
  </si>
  <si>
    <t>2025-03-05</t>
  </si>
  <si>
    <t>2025-01-23</t>
  </si>
  <si>
    <t>2025-01-30</t>
  </si>
  <si>
    <t>2025-03-11</t>
  </si>
  <si>
    <t>2024-10-17</t>
  </si>
  <si>
    <t>2025-03-06</t>
  </si>
  <si>
    <t>2025-04-24</t>
  </si>
  <si>
    <t>2025-05-21</t>
  </si>
  <si>
    <t>2024-11-23</t>
  </si>
  <si>
    <t>2025-06-29</t>
  </si>
  <si>
    <t>2025-06-03</t>
  </si>
  <si>
    <t>2025-08-10</t>
  </si>
  <si>
    <t>2025-03-13</t>
  </si>
  <si>
    <t>2025-06-27</t>
  </si>
  <si>
    <t>2025-08-28</t>
  </si>
  <si>
    <t>2025-06-15</t>
  </si>
  <si>
    <t>2025-09-03</t>
  </si>
  <si>
    <t>2025-09-09</t>
  </si>
  <si>
    <t>2025-06-07</t>
  </si>
  <si>
    <t>2024-11-27</t>
  </si>
  <si>
    <t>2024-12-09</t>
  </si>
  <si>
    <t>2025-05-07</t>
  </si>
  <si>
    <t>2025-02-26</t>
  </si>
  <si>
    <t>2025-03-14</t>
  </si>
  <si>
    <t>2024-10-29</t>
  </si>
  <si>
    <t>2025-03-28</t>
  </si>
  <si>
    <t>2024-12-21</t>
  </si>
  <si>
    <t>2024-12-13</t>
  </si>
  <si>
    <t>2024-10-14</t>
  </si>
  <si>
    <t>2025-01-06</t>
  </si>
  <si>
    <t>2025-01-28</t>
  </si>
  <si>
    <t>2024-12-02</t>
  </si>
  <si>
    <t>2025-05-27</t>
  </si>
  <si>
    <t>2025-02-11</t>
  </si>
  <si>
    <t>2025-03-16</t>
  </si>
  <si>
    <t>2025-07-10</t>
  </si>
  <si>
    <t>2024-11-19</t>
  </si>
  <si>
    <t>2025-02-21</t>
  </si>
  <si>
    <t>2024-12-06</t>
  </si>
  <si>
    <t>2024-11-08</t>
  </si>
  <si>
    <t>2025-08-13</t>
  </si>
  <si>
    <t>2025-01-19</t>
  </si>
  <si>
    <t>2025-02-22</t>
  </si>
  <si>
    <t>2025-07-31</t>
  </si>
  <si>
    <t>2025-09-25</t>
  </si>
  <si>
    <t>2025-05-06</t>
  </si>
  <si>
    <t>2025-02-19</t>
  </si>
  <si>
    <t>2025-04-09</t>
  </si>
  <si>
    <t>2025-06-06</t>
  </si>
  <si>
    <t>2025-07-22</t>
  </si>
  <si>
    <t>2025-06-04</t>
  </si>
  <si>
    <t>نعم</t>
  </si>
  <si>
    <t>غير مدفوع</t>
  </si>
  <si>
    <t>لا</t>
  </si>
  <si>
    <t>مصاريف تأمين</t>
  </si>
  <si>
    <t>مدفوع</t>
  </si>
  <si>
    <t>مصاريف تغليف</t>
  </si>
  <si>
    <t>مدفوع جزئياً</t>
  </si>
  <si>
    <t>2025-09-15</t>
  </si>
  <si>
    <t>مصاريف رواتب</t>
  </si>
  <si>
    <t>2024-11-25</t>
  </si>
  <si>
    <t>أدوات مكتبية</t>
  </si>
  <si>
    <t>2025-04-21</t>
  </si>
  <si>
    <t>2025-07-08</t>
  </si>
  <si>
    <t>2025-04-06</t>
  </si>
  <si>
    <t>2025-05-31</t>
  </si>
  <si>
    <t>2025-05-05</t>
  </si>
  <si>
    <t>2025-08-14</t>
  </si>
  <si>
    <t>2024-11-04</t>
  </si>
  <si>
    <t>2024-11-05</t>
  </si>
  <si>
    <t>2024-12-18</t>
  </si>
  <si>
    <t>2025-04-22</t>
  </si>
  <si>
    <t>2025-08-05</t>
  </si>
  <si>
    <t>2024-11-28</t>
  </si>
  <si>
    <t>2024-12-28</t>
  </si>
  <si>
    <t>2024-10-11</t>
  </si>
  <si>
    <t>2025-02-05</t>
  </si>
  <si>
    <t>2025-07-27</t>
  </si>
  <si>
    <t>2025-02-09</t>
  </si>
  <si>
    <t>2025-06-30</t>
  </si>
  <si>
    <t>2024-12-04</t>
  </si>
  <si>
    <t>2025-09-12</t>
  </si>
  <si>
    <t>2025-07-02</t>
  </si>
  <si>
    <t>2025-06-02</t>
  </si>
  <si>
    <t>2025-08-25</t>
  </si>
  <si>
    <t>2024-10-26</t>
  </si>
  <si>
    <t>2025-01-04</t>
  </si>
  <si>
    <t>2025-01-15</t>
  </si>
  <si>
    <t>2025-01-27</t>
  </si>
  <si>
    <t>Friday</t>
  </si>
  <si>
    <t>Monday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</si>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</sst>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dd/mm/yyyy"/>
  </numFmts>
  <fonts count="8"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0"/>
      <color theme="1"/>
      <name val="Calibri"/>
      <family val="2"/>
      <scheme val="minor"/>
    </font>
    <font>
      <b/>
      <sz val="16"/>
      <color theme="1"/>
      <name val="Calibri"/>
      <family val="2"/>
      <scheme val="minor"/>
    </font>
    <font>
      <sz val="8"/>
      <name val="Calibri"/>
      <family val="2"/>
      <scheme val="minor"/>
    </font>
    <font>
      <b/>
      <sz val="12"/>
      <color theme="1"/>
      <name val="Calibri"/>
      <family val="2"/>
      <scheme val="minor"/>
    </font>
  </fonts>
  <fills count="4">
    <fill>
      <patternFill patternType="none"/>
    </fill>
    <fill>
      <patternFill patternType="gray125"/>
    </fill>
    <fill>
      <patternFill patternType="solid">
        <fgColor rgb="FFE2F1E7"/>
        <bgColor indexed="64"/>
      </patternFill>
    </fill>
    <fill>
      <patternFill patternType="solid">
        <fgColor theme="4"/>
        <bgColor indexed="64"/>
      </patternFill>
    </fill>
  </fills>
  <borders count="1">
    <border>
      <left/>
      <right/>
      <top/>
      <bottom/>
      <diagonal/>
    </border>
  </borders>
  <cellStyleXfs count="1">
    <xf numFmtId="0" fontId="0" fillId="0" borderId="0"/>
  </cellStyleXfs>
  <cellXfs count="51">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right"/>
    </xf>
    <xf numFmtId="14" fontId="0" fillId="0" borderId="0" xfId="0" applyNumberFormat="1" applyAlignment="1">
      <alignment vertical="center" wrapText="1"/>
    </xf>
    <xf numFmtId="0" fontId="0" fillId="2" borderId="0" xfId="0" applyFill="1"/>
    <xf numFmtId="0" fontId="0" fillId="0" borderId="0" xfId="0" applyAlignment="1">
      <alignment horizontal="left"/>
    </xf>
    <xf numFmtId="0" fontId="1" fillId="0" borderId="0" xfId="0" applyFont="1" applyAlignment="1">
      <alignment horizontal="center" vertical="center" wrapText="1"/>
    </xf>
    <xf numFmtId="14" fontId="1" fillId="0" borderId="0" xfId="0" applyNumberFormat="1" applyFont="1" applyAlignment="1">
      <alignment horizontal="center" vertical="center" wrapText="1"/>
    </xf>
    <xf numFmtId="2" fontId="1" fillId="0" borderId="0" xfId="0" applyNumberFormat="1" applyFont="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wrapText="1"/>
    </xf>
    <xf numFmtId="0" fontId="2" fillId="0" borderId="0" xfId="0" applyFont="1" applyAlignment="1">
      <alignment horizontal="center" vertical="center"/>
    </xf>
    <xf numFmtId="164" fontId="2"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14" fontId="3" fillId="0" borderId="0" xfId="0" applyNumberFormat="1" applyFont="1" applyAlignment="1">
      <alignment horizontal="center" vertical="center" wrapText="1"/>
    </xf>
    <xf numFmtId="164" fontId="3" fillId="0" borderId="0" xfId="0" applyNumberFormat="1" applyFont="1" applyAlignment="1">
      <alignment horizontal="center" vertical="center"/>
    </xf>
    <xf numFmtId="164" fontId="3" fillId="0" borderId="0" xfId="0" applyNumberFormat="1" applyFont="1" applyAlignment="1">
      <alignment horizontal="center" vertical="center" wrapText="1"/>
    </xf>
    <xf numFmtId="14" fontId="2" fillId="0" borderId="0" xfId="0" applyNumberFormat="1" applyFont="1" applyAlignment="1">
      <alignment horizontal="center" vertical="center"/>
    </xf>
    <xf numFmtId="0" fontId="4" fillId="0" borderId="0" xfId="0" applyFont="1" applyAlignment="1">
      <alignment horizontal="center" vertical="center" wrapText="1"/>
    </xf>
    <xf numFmtId="14" fontId="1" fillId="0" borderId="0" xfId="0" applyNumberFormat="1" applyFont="1" applyAlignment="1">
      <alignment horizontal="center" vertical="center"/>
    </xf>
    <xf numFmtId="14" fontId="0" fillId="0" borderId="0" xfId="0" applyNumberFormat="1"/>
    <xf numFmtId="14" fontId="0" fillId="0" borderId="0" xfId="0" applyNumberFormat="1" applyAlignment="1">
      <alignment horizontal="center"/>
    </xf>
    <xf numFmtId="2" fontId="0" fillId="0" borderId="0" xfId="0" applyNumberFormat="1"/>
    <xf numFmtId="0" fontId="0" fillId="3" borderId="0" xfId="0" applyFill="1" applyAlignment="1">
      <alignment horizontal="center"/>
    </xf>
    <xf numFmtId="14" fontId="0" fillId="3" borderId="0" xfId="0" applyNumberFormat="1" applyFill="1" applyAlignment="1">
      <alignment vertical="center" wrapText="1"/>
    </xf>
    <xf numFmtId="0" fontId="0" fillId="3" borderId="0" xfId="0" applyFill="1" applyAlignment="1">
      <alignment horizontal="center" vertical="center" wrapText="1"/>
    </xf>
    <xf numFmtId="14" fontId="0" fillId="3" borderId="0" xfId="0" applyNumberFormat="1" applyFill="1" applyAlignment="1">
      <alignment horizontal="left" vertical="center" wrapText="1"/>
    </xf>
    <xf numFmtId="0" fontId="1" fillId="3" borderId="0" xfId="0" applyFont="1" applyFill="1" applyAlignment="1">
      <alignment horizontal="center" vertical="center"/>
    </xf>
    <xf numFmtId="14" fontId="1" fillId="3" borderId="0" xfId="0" applyNumberFormat="1" applyFont="1" applyFill="1" applyAlignment="1">
      <alignment horizontal="center" vertical="center" wrapText="1"/>
    </xf>
    <xf numFmtId="0" fontId="1" fillId="3" borderId="0" xfId="0" applyFont="1" applyFill="1" applyAlignment="1">
      <alignment horizontal="center" vertical="center" wrapText="1"/>
    </xf>
    <xf numFmtId="164" fontId="3" fillId="3" borderId="0" xfId="0" applyNumberFormat="1" applyFont="1" applyFill="1" applyAlignment="1">
      <alignment horizontal="center" vertical="center" wrapText="1"/>
    </xf>
    <xf numFmtId="14" fontId="2" fillId="3" borderId="0" xfId="0" applyNumberFormat="1" applyFont="1" applyFill="1" applyAlignment="1">
      <alignment horizontal="center" vertical="center"/>
    </xf>
    <xf numFmtId="14" fontId="2" fillId="3" borderId="0" xfId="0" applyNumberFormat="1" applyFont="1" applyFill="1" applyAlignment="1">
      <alignment horizontal="center" vertical="center" wrapText="1"/>
    </xf>
    <xf numFmtId="164" fontId="2" fillId="3" borderId="0" xfId="0" applyNumberFormat="1" applyFont="1" applyFill="1" applyAlignment="1">
      <alignment horizontal="center" vertical="center"/>
    </xf>
    <xf numFmtId="0" fontId="5" fillId="0" borderId="0" xfId="0" applyFont="1" applyAlignment="1">
      <alignment horizontal="center" vertical="center" wrapText="1"/>
    </xf>
    <xf numFmtId="14" fontId="5" fillId="0" borderId="0" xfId="0" applyNumberFormat="1" applyFont="1" applyAlignment="1">
      <alignment horizontal="center" vertical="center" wrapText="1"/>
    </xf>
    <xf numFmtId="14" fontId="5" fillId="3" borderId="0" xfId="0" applyNumberFormat="1" applyFont="1" applyFill="1" applyAlignment="1">
      <alignment horizontal="center" vertical="center" wrapText="1"/>
    </xf>
    <xf numFmtId="164" fontId="5" fillId="0" borderId="0" xfId="0" applyNumberFormat="1" applyFont="1" applyAlignment="1">
      <alignment horizontal="center" vertical="center" wrapText="1"/>
    </xf>
    <xf numFmtId="164" fontId="5" fillId="3" borderId="0" xfId="0" applyNumberFormat="1" applyFont="1" applyFill="1" applyAlignment="1">
      <alignment horizontal="center" vertical="center"/>
    </xf>
    <xf numFmtId="164" fontId="5" fillId="3" borderId="0" xfId="0" applyNumberFormat="1" applyFont="1" applyFill="1" applyAlignment="1">
      <alignment horizontal="center" vertical="center" wrapText="1"/>
    </xf>
    <xf numFmtId="0" fontId="3" fillId="3" borderId="0" xfId="0" applyFont="1" applyFill="1" applyAlignment="1">
      <alignment horizontal="center" vertical="center" wrapText="1"/>
    </xf>
    <xf numFmtId="0" fontId="7" fillId="0" borderId="0" xfId="0" applyFont="1" applyAlignment="1">
      <alignment horizontal="center" vertical="center"/>
    </xf>
    <xf numFmtId="165" fontId="7" fillId="0" borderId="0" xfId="0" applyNumberFormat="1" applyFont="1" applyAlignment="1">
      <alignment horizontal="center" vertical="center" wrapText="1"/>
    </xf>
    <xf numFmtId="164" fontId="7" fillId="0" borderId="0" xfId="0" applyNumberFormat="1" applyFont="1" applyAlignment="1">
      <alignment horizontal="center" vertical="center"/>
    </xf>
    <xf numFmtId="165" fontId="0" fillId="0" borderId="0" xfId="0" applyNumberFormat="1" applyAlignment="1">
      <alignment vertical="center" wrapText="1"/>
    </xf>
    <xf numFmtId="0" fontId="0" fillId="0" borderId="0" xfId="0" applyAlignment="1">
      <alignment horizontal="right" indent="1"/>
    </xf>
  </cellXfs>
  <cellStyles count="1">
    <cellStyle name="Normal" xfId="0" builtinId="0"/>
  </cellStyles>
  <dxfs count="67">
    <dxf>
      <numFmt numFmtId="2" formatCode="0.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fill>
        <patternFill patternType="solid">
          <fgColor indexed="64"/>
          <bgColor theme="4"/>
        </patternFill>
      </fill>
      <alignment horizontal="general" vertical="center" textRotation="0" wrapText="1" indent="0" justifyLastLine="0" shrinkToFit="0" readingOrder="0"/>
    </dxf>
    <dxf>
      <numFmt numFmtId="19" formatCode="m/d/yyyy"/>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fill>
        <patternFill patternType="solid">
          <fgColor indexed="64"/>
          <bgColor theme="4"/>
        </patternFill>
      </fill>
      <alignment horizontal="center" textRotation="0" indent="0" justifyLastLine="0" shrinkToFit="0" readingOrder="0"/>
    </dxf>
    <dxf>
      <fill>
        <patternFill patternType="solid">
          <fgColor indexed="64"/>
          <bgColor theme="4"/>
        </patternFill>
      </fill>
      <alignment horizontal="center" textRotation="0" indent="0" justifyLastLine="0" shrinkToFit="0" readingOrder="0"/>
    </dxf>
    <dxf>
      <numFmt numFmtId="0" formatCode="General"/>
      <fill>
        <patternFill patternType="solid">
          <fgColor indexed="64"/>
          <bgColor theme="4"/>
        </patternFill>
      </fill>
      <alignment horizontal="center" textRotation="0" indent="0" justifyLastLine="0" shrinkToFit="0" readingOrder="0"/>
    </dxf>
    <dxf>
      <numFmt numFmtId="0" formatCode="General"/>
      <fill>
        <patternFill patternType="solid">
          <fgColor indexed="64"/>
          <bgColor theme="4"/>
        </patternFill>
      </fill>
      <alignment horizontal="center" textRotation="0" indent="0" justifyLastLine="0" shrinkToFit="0" readingOrder="0"/>
    </dxf>
    <dxf>
      <alignment horizontal="center" vertical="center" textRotation="0" wrapText="1" indent="0" justifyLastLine="0" shrinkToFit="0" readingOrder="0"/>
    </dxf>
    <dxf>
      <alignment horizontal="center" textRotation="0" indent="0" justifyLastLine="0" shrinkToFit="0" readingOrder="0"/>
    </dxf>
    <dxf>
      <alignment horizontal="center" textRotation="0" indent="0" justifyLastLine="0" shrinkToFit="0" readingOrder="0"/>
    </dxf>
    <dxf>
      <numFmt numFmtId="165" formatCode="dd/mm/yyyy"/>
      <fill>
        <patternFill patternType="solid">
          <fgColor indexed="64"/>
          <bgColor theme="4"/>
        </patternFill>
      </fill>
      <alignment horizontal="left" vertical="center" textRotation="0" wrapText="1" indent="0" justifyLastLine="0" shrinkToFit="0" readingOrder="0"/>
    </dxf>
    <dxf>
      <numFmt numFmtId="165" formatCode="dd/mm/yyyy"/>
      <alignment horizontal="general" vertical="center" textRotation="0" wrapText="1" indent="0" justifyLastLine="0" shrinkToFit="0" readingOrder="0"/>
    </dxf>
    <dxf>
      <alignment horizontal="center" textRotation="0" indent="0" justifyLastLine="0" shrinkToFit="0" readingOrder="0"/>
    </dxf>
    <dxf>
      <alignment horizontal="center" vertical="center" textRotation="0" wrapText="1" indent="0" justifyLastLine="0" shrinkToFit="0" readingOrder="0"/>
    </dxf>
    <dxf>
      <alignment horizontal="center" textRotation="0" indent="0" justifyLastLine="0" shrinkToFit="0" readingOrder="0"/>
    </dxf>
    <dxf>
      <font>
        <strike val="0"/>
        <outline val="0"/>
        <shadow val="0"/>
        <u val="none"/>
        <vertAlign val="baseline"/>
        <sz val="11"/>
        <color theme="1"/>
        <name val="Calibri"/>
        <scheme val="minor"/>
      </font>
      <alignment vertical="center" textRotation="0" wrapText="1" indent="0" justifyLastLine="0" shrinkToFit="0" readingOrder="0"/>
    </dxf>
    <dxf>
      <font>
        <b/>
        <strike val="0"/>
        <outline val="0"/>
        <shadow val="0"/>
        <u val="none"/>
        <vertAlign val="baseline"/>
        <sz val="11"/>
        <color theme="1"/>
        <name val="Arial"/>
        <scheme val="minor"/>
      </font>
      <numFmt numFmtId="0" formatCode="General"/>
      <fill>
        <patternFill patternType="solid">
          <fgColor indexed="64"/>
          <bgColor theme="4"/>
        </patternFill>
      </fill>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2" formatCode="0.00"/>
      <alignment horizontal="center" vertical="center" textRotation="0" wrapText="1" indent="0" justifyLastLine="0" shrinkToFit="0" readingOrder="0"/>
    </dxf>
    <dxf>
      <font>
        <b/>
        <strike val="0"/>
        <outline val="0"/>
        <shadow val="0"/>
        <u val="none"/>
        <vertAlign val="baseline"/>
        <sz val="11"/>
        <color theme="1"/>
        <name val="Arial"/>
        <scheme val="minor"/>
      </font>
      <numFmt numFmtId="165" formatCode="dd/mm/yyyy"/>
      <fill>
        <patternFill patternType="solid">
          <fgColor indexed="64"/>
          <bgColor theme="4"/>
        </patternFill>
      </fill>
      <alignment horizontal="center" vertical="center" textRotation="0" wrapText="1" indent="0" justifyLastLine="0" shrinkToFit="0" readingOrder="0"/>
    </dxf>
    <dxf>
      <font>
        <b/>
        <strike val="0"/>
        <outline val="0"/>
        <shadow val="0"/>
        <u val="none"/>
        <vertAlign val="baseline"/>
        <sz val="11"/>
        <color theme="1"/>
        <name val="Arial"/>
        <scheme val="minor"/>
      </font>
      <numFmt numFmtId="165" formatCode="dd/mm/yyyy"/>
      <alignment horizontal="center" vertical="center" textRotation="0" indent="0" justifyLastLine="0" shrinkToFit="0" readingOrder="0"/>
    </dxf>
    <dxf>
      <font>
        <b/>
        <strike val="0"/>
        <outline val="0"/>
        <shadow val="0"/>
        <u val="none"/>
        <vertAlign val="baseline"/>
        <sz val="11"/>
        <color theme="1"/>
        <name val="Arial"/>
        <scheme val="minor"/>
      </font>
      <alignment horizontal="center" vertical="center" textRotation="0" wrapText="1" indent="0" justifyLastLine="0" shrinkToFit="0" readingOrder="0"/>
    </dxf>
    <dxf>
      <font>
        <b/>
        <strike val="0"/>
        <outline val="0"/>
        <shadow val="0"/>
        <u val="none"/>
        <vertAlign val="baseline"/>
        <sz val="11"/>
        <color theme="1"/>
        <name val="Arial"/>
        <scheme val="minor"/>
      </font>
      <alignment horizontal="center" vertical="center" textRotation="0" wrapText="1" indent="0" justifyLastLine="0" shrinkToFit="0" readingOrder="0"/>
    </dxf>
    <dxf>
      <font>
        <b/>
        <strike val="0"/>
        <outline val="0"/>
        <shadow val="0"/>
        <u val="none"/>
        <vertAlign val="baseline"/>
        <sz val="11"/>
        <color theme="1"/>
        <name val="Arial"/>
        <scheme val="minor"/>
      </font>
      <alignment horizontal="center" vertical="center" textRotation="0" wrapText="1" indent="0" justifyLastLine="0" shrinkToFit="0" readingOrder="0"/>
    </dxf>
    <dxf>
      <font>
        <b/>
        <strike val="0"/>
        <outline val="0"/>
        <shadow val="0"/>
        <u val="none"/>
        <vertAlign val="baseline"/>
        <sz val="11"/>
        <color theme="1"/>
        <name val="Arial"/>
        <scheme val="minor"/>
      </font>
      <alignment horizontal="center" vertical="center" textRotation="0" indent="0" justifyLastLine="0" shrinkToFit="0" readingOrder="0"/>
    </dxf>
    <dxf>
      <font>
        <b/>
        <strike val="0"/>
        <outline val="0"/>
        <shadow val="0"/>
        <u val="none"/>
        <vertAlign val="baseline"/>
        <sz val="16"/>
        <color theme="1"/>
        <name val="Calibri"/>
        <family val="2"/>
        <scheme val="minor"/>
      </font>
      <numFmt numFmtId="164" formatCode="0.0"/>
      <fill>
        <patternFill patternType="solid">
          <fgColor indexed="64"/>
          <bgColor theme="4"/>
        </patternFill>
      </fill>
      <alignment horizontal="center" vertical="center" textRotation="0" wrapText="0" indent="0" justifyLastLine="0" shrinkToFit="0" readingOrder="0"/>
    </dxf>
    <dxf>
      <font>
        <b/>
        <strike val="0"/>
        <outline val="0"/>
        <shadow val="0"/>
        <u val="none"/>
        <vertAlign val="baseline"/>
        <sz val="16"/>
        <color theme="1"/>
        <name val="Calibri"/>
        <family val="2"/>
        <scheme val="minor"/>
      </font>
      <numFmt numFmtId="164" formatCode="0.0"/>
      <fill>
        <patternFill patternType="solid">
          <fgColor indexed="64"/>
          <bgColor theme="4"/>
        </patternFill>
      </fill>
      <alignment horizontal="center" vertical="center" textRotation="0" wrapText="0" indent="0" justifyLastLine="0" shrinkToFit="0" readingOrder="0"/>
    </dxf>
    <dxf>
      <font>
        <b/>
        <strike val="0"/>
        <outline val="0"/>
        <shadow val="0"/>
        <u val="none"/>
        <vertAlign val="baseline"/>
        <sz val="16"/>
        <color theme="1"/>
        <name val="Calibri"/>
        <family val="2"/>
        <scheme val="minor"/>
      </font>
      <numFmt numFmtId="164" formatCode="0.0"/>
      <fill>
        <patternFill patternType="solid">
          <fgColor indexed="64"/>
          <bgColor theme="4"/>
        </patternFill>
      </fill>
      <alignment horizontal="center" vertical="center" textRotation="0" wrapText="1" indent="0" justifyLastLine="0" shrinkToFit="0" readingOrder="0"/>
    </dxf>
    <dxf>
      <font>
        <b/>
        <strike val="0"/>
        <outline val="0"/>
        <shadow val="0"/>
        <u val="none"/>
        <vertAlign val="baseline"/>
        <sz val="16"/>
        <color theme="1"/>
        <name val="Calibri"/>
        <family val="2"/>
        <scheme val="minor"/>
      </font>
      <numFmt numFmtId="164" formatCode="0.0"/>
      <fill>
        <patternFill patternType="solid">
          <fgColor indexed="64"/>
          <bgColor theme="4"/>
        </patternFill>
      </fill>
      <alignment horizontal="center" vertical="center" textRotation="0" wrapText="0" indent="0" justifyLastLine="0" shrinkToFit="0" readingOrder="0"/>
    </dxf>
    <dxf>
      <font>
        <b/>
        <strike val="0"/>
        <outline val="0"/>
        <shadow val="0"/>
        <u val="none"/>
        <vertAlign val="baseline"/>
        <sz val="16"/>
        <color theme="1"/>
        <name val="Calibri"/>
        <family val="2"/>
        <scheme val="minor"/>
      </font>
      <numFmt numFmtId="164" formatCode="0.0"/>
      <alignment horizontal="center" vertical="center" textRotation="0" wrapText="1" indent="0" justifyLastLine="0" shrinkToFit="0" readingOrder="0"/>
    </dxf>
    <dxf>
      <font>
        <b/>
        <strike val="0"/>
        <outline val="0"/>
        <shadow val="0"/>
        <u val="none"/>
        <vertAlign val="baseline"/>
        <sz val="16"/>
        <color theme="1"/>
        <name val="Calibri"/>
        <family val="2"/>
        <scheme val="minor"/>
      </font>
      <numFmt numFmtId="164" formatCode="0.0"/>
      <fill>
        <patternFill patternType="solid">
          <fgColor indexed="64"/>
          <bgColor theme="4"/>
        </patternFill>
      </fill>
      <alignment horizontal="center" vertical="center" textRotation="0" wrapText="0" indent="0" justifyLastLine="0" shrinkToFit="0" readingOrder="0"/>
    </dxf>
    <dxf>
      <font>
        <b/>
        <strike val="0"/>
        <outline val="0"/>
        <shadow val="0"/>
        <u val="none"/>
        <vertAlign val="baseline"/>
        <sz val="16"/>
        <color theme="1"/>
        <name val="Calibri"/>
        <family val="2"/>
        <scheme val="minor"/>
      </font>
      <numFmt numFmtId="164" formatCode="0.0"/>
      <alignment horizontal="center" vertical="center" textRotation="0" wrapText="1" indent="0" justifyLastLine="0" shrinkToFit="0" readingOrder="0"/>
    </dxf>
    <dxf>
      <font>
        <b/>
        <strike val="0"/>
        <outline val="0"/>
        <shadow val="0"/>
        <u val="none"/>
        <vertAlign val="baseline"/>
        <sz val="16"/>
        <color theme="1"/>
        <name val="Calibri"/>
        <family val="2"/>
        <scheme val="minor"/>
      </font>
      <numFmt numFmtId="164" formatCode="0.0"/>
      <alignment horizontal="center" vertical="center" textRotation="0" wrapText="1" indent="0" justifyLastLine="0" shrinkToFit="0" readingOrder="0"/>
    </dxf>
    <dxf>
      <font>
        <b/>
        <strike val="0"/>
        <outline val="0"/>
        <shadow val="0"/>
        <u val="none"/>
        <vertAlign val="baseline"/>
        <sz val="16"/>
        <color theme="1"/>
        <name val="Calibri"/>
        <family val="2"/>
        <scheme val="minor"/>
      </font>
      <alignment horizontal="center" vertical="center" textRotation="0" wrapText="1" indent="0" justifyLastLine="0" shrinkToFit="0" readingOrder="0"/>
    </dxf>
    <dxf>
      <font>
        <b/>
        <strike val="0"/>
        <outline val="0"/>
        <shadow val="0"/>
        <u val="none"/>
        <vertAlign val="baseline"/>
        <sz val="16"/>
        <color theme="1"/>
        <name val="Calibri"/>
        <family val="2"/>
        <scheme val="minor"/>
      </font>
      <alignment horizontal="center" vertical="center" textRotation="0" wrapText="1" indent="0" justifyLastLine="0" shrinkToFit="0" readingOrder="0"/>
    </dxf>
    <dxf>
      <font>
        <b/>
        <strike val="0"/>
        <outline val="0"/>
        <shadow val="0"/>
        <u val="none"/>
        <vertAlign val="baseline"/>
        <sz val="16"/>
        <color theme="1"/>
        <name val="Calibri"/>
        <family val="2"/>
        <scheme val="minor"/>
      </font>
      <numFmt numFmtId="19" formatCode="m/d/yyyy"/>
      <fill>
        <patternFill patternType="solid">
          <fgColor indexed="64"/>
          <bgColor theme="4"/>
        </patternFill>
      </fill>
      <alignment horizontal="center" vertical="center" textRotation="0" wrapText="1" indent="0" justifyLastLine="0" shrinkToFit="0" readingOrder="0"/>
    </dxf>
    <dxf>
      <font>
        <b/>
        <strike val="0"/>
        <outline val="0"/>
        <shadow val="0"/>
        <u val="none"/>
        <vertAlign val="baseline"/>
        <sz val="16"/>
        <color theme="1"/>
        <name val="Calibri"/>
        <family val="2"/>
        <scheme val="minor"/>
      </font>
      <numFmt numFmtId="19" formatCode="m/d/yyyy"/>
      <alignment horizontal="center" vertical="center" textRotation="0" wrapText="1" indent="0" justifyLastLine="0" shrinkToFit="0" readingOrder="0"/>
    </dxf>
    <dxf>
      <font>
        <b/>
        <strike val="0"/>
        <outline val="0"/>
        <shadow val="0"/>
        <u val="none"/>
        <vertAlign val="baseline"/>
        <sz val="16"/>
        <color theme="1"/>
        <name val="Calibri"/>
        <family val="2"/>
        <scheme val="minor"/>
      </font>
      <alignment horizontal="center" vertical="center" textRotation="0" wrapText="1" indent="0" justifyLastLine="0" shrinkToFit="0" readingOrder="0"/>
    </dxf>
    <dxf>
      <font>
        <b/>
        <strike val="0"/>
        <outline val="0"/>
        <shadow val="0"/>
        <u val="none"/>
        <vertAlign val="baseline"/>
        <sz val="16"/>
        <color theme="1"/>
        <name val="Calibri"/>
        <family val="2"/>
        <scheme val="minor"/>
      </font>
      <alignment horizontal="center" vertical="center" textRotation="0" wrapText="1" indent="0" justifyLastLine="0" shrinkToFit="0" readingOrder="0"/>
    </dxf>
    <dxf>
      <font>
        <b/>
        <strike val="0"/>
        <outline val="0"/>
        <shadow val="0"/>
        <u val="none"/>
        <vertAlign val="baseline"/>
        <sz val="16"/>
        <color theme="1"/>
        <name val="Calibri"/>
        <family val="2"/>
        <scheme val="minor"/>
      </font>
      <fill>
        <patternFill patternType="solid">
          <fgColor indexed="64"/>
          <bgColor theme="4"/>
        </patternFill>
      </fill>
      <alignment horizontal="center" vertical="center" textRotation="0" wrapText="0" indent="0" justifyLastLine="0" shrinkToFit="0" readingOrder="0"/>
    </dxf>
    <dxf>
      <font>
        <b/>
        <strike val="0"/>
        <outline val="0"/>
        <shadow val="0"/>
        <u val="none"/>
        <vertAlign val="baseline"/>
        <sz val="14"/>
        <color theme="1"/>
        <name val="Calibri"/>
        <family val="2"/>
        <scheme val="minor"/>
      </font>
      <alignment horizontal="center" vertical="center" textRotation="0" wrapText="1" indent="0" justifyLastLine="0" shrinkToFit="0" readingOrder="0"/>
    </dxf>
    <dxf>
      <font>
        <b/>
        <strike val="0"/>
        <outline val="0"/>
        <shadow val="0"/>
        <u val="none"/>
        <vertAlign val="baseline"/>
        <sz val="12"/>
        <color theme="1"/>
        <name val="Arial"/>
        <scheme val="minor"/>
      </font>
      <numFmt numFmtId="164" formatCode="0.0"/>
      <fill>
        <patternFill patternType="solid">
          <fgColor indexed="64"/>
          <bgColor theme="4"/>
        </patternFill>
      </fill>
      <alignment horizontal="center" vertical="center" textRotation="0" indent="0" justifyLastLine="0" shrinkToFit="0" readingOrder="0"/>
    </dxf>
    <dxf>
      <font>
        <b/>
        <strike val="0"/>
        <outline val="0"/>
        <shadow val="0"/>
        <u val="none"/>
        <vertAlign val="baseline"/>
        <sz val="12"/>
        <color theme="1"/>
        <name val="Arial"/>
        <scheme val="minor"/>
      </font>
      <numFmt numFmtId="164" formatCode="0.0"/>
      <fill>
        <patternFill patternType="solid">
          <fgColor indexed="64"/>
          <bgColor theme="4"/>
        </patternFill>
      </fill>
      <alignment horizontal="center" vertical="center" textRotation="0" indent="0" justifyLastLine="0" shrinkToFit="0" readingOrder="0"/>
    </dxf>
    <dxf>
      <font>
        <b/>
        <strike val="0"/>
        <outline val="0"/>
        <shadow val="0"/>
        <u val="none"/>
        <vertAlign val="baseline"/>
        <sz val="12"/>
        <color theme="1"/>
        <name val="Arial"/>
        <scheme val="minor"/>
      </font>
      <numFmt numFmtId="164" formatCode="0.0"/>
      <alignment horizontal="center" vertical="center" textRotation="0" indent="0" justifyLastLine="0" shrinkToFit="0" readingOrder="0"/>
    </dxf>
    <dxf>
      <font>
        <b/>
        <strike val="0"/>
        <outline val="0"/>
        <shadow val="0"/>
        <u val="none"/>
        <vertAlign val="baseline"/>
        <sz val="12"/>
        <color theme="1"/>
        <name val="Arial"/>
        <scheme val="minor"/>
      </font>
      <numFmt numFmtId="164" formatCode="0.0"/>
      <fill>
        <patternFill patternType="solid">
          <fgColor indexed="64"/>
          <bgColor theme="4"/>
        </patternFill>
      </fill>
      <alignment horizontal="center" vertical="center" textRotation="0" indent="0" justifyLastLine="0" shrinkToFit="0" readingOrder="0"/>
    </dxf>
    <dxf>
      <font>
        <b/>
        <strike val="0"/>
        <outline val="0"/>
        <shadow val="0"/>
        <u val="none"/>
        <vertAlign val="baseline"/>
        <sz val="12"/>
        <color theme="1"/>
        <name val="Arial"/>
        <scheme val="minor"/>
      </font>
      <numFmt numFmtId="164" formatCode="0.0"/>
      <alignment horizontal="center" vertical="center" textRotation="0" indent="0" justifyLastLine="0" shrinkToFit="0" readingOrder="0"/>
    </dxf>
    <dxf>
      <font>
        <b/>
        <strike val="0"/>
        <outline val="0"/>
        <shadow val="0"/>
        <u val="none"/>
        <vertAlign val="baseline"/>
        <sz val="12"/>
        <color theme="1"/>
        <name val="Arial"/>
        <scheme val="minor"/>
      </font>
      <alignment horizontal="center" vertical="center" textRotation="0" indent="0" justifyLastLine="0" shrinkToFit="0" readingOrder="0"/>
    </dxf>
    <dxf>
      <font>
        <b/>
        <strike val="0"/>
        <outline val="0"/>
        <shadow val="0"/>
        <u val="none"/>
        <vertAlign val="baseline"/>
        <sz val="12"/>
        <color theme="1"/>
        <name val="Arial"/>
        <scheme val="minor"/>
      </font>
      <numFmt numFmtId="165" formatCode="dd/mm/yyyy"/>
      <fill>
        <patternFill patternType="solid">
          <fgColor indexed="64"/>
          <bgColor theme="4"/>
        </patternFill>
      </fill>
      <alignment horizontal="center" vertical="center" textRotation="0" wrapText="1" indent="0" justifyLastLine="0" shrinkToFit="0" readingOrder="0"/>
    </dxf>
    <dxf>
      <font>
        <b/>
        <strike val="0"/>
        <outline val="0"/>
        <shadow val="0"/>
        <u val="none"/>
        <vertAlign val="baseline"/>
        <sz val="12"/>
        <color theme="1"/>
        <name val="Arial"/>
        <scheme val="minor"/>
      </font>
      <numFmt numFmtId="165" formatCode="dd/mm/yyyy"/>
      <alignment horizontal="center" vertical="center" textRotation="0" wrapText="1" indent="0" justifyLastLine="0" shrinkToFit="0" readingOrder="0"/>
    </dxf>
    <dxf>
      <font>
        <b/>
        <strike val="0"/>
        <outline val="0"/>
        <shadow val="0"/>
        <u val="none"/>
        <vertAlign val="baseline"/>
        <sz val="12"/>
        <color theme="1"/>
        <name val="Arial"/>
        <scheme val="minor"/>
      </font>
      <alignment horizontal="center" vertical="center" textRotation="0" indent="0" justifyLastLine="0" shrinkToFit="0" readingOrder="0"/>
    </dxf>
    <dxf>
      <font>
        <b/>
        <strike val="0"/>
        <outline val="0"/>
        <shadow val="0"/>
        <u val="none"/>
        <vertAlign val="baseline"/>
        <sz val="12"/>
        <color theme="1"/>
        <name val="Arial"/>
        <scheme val="minor"/>
      </font>
      <alignment horizontal="center" vertical="center" textRotation="0" indent="0" justifyLastLine="0" shrinkToFit="0" readingOrder="0"/>
    </dxf>
    <dxf>
      <font>
        <b/>
        <strike val="0"/>
        <outline val="0"/>
        <shadow val="0"/>
        <u val="none"/>
        <vertAlign val="baseline"/>
        <sz val="12"/>
        <color theme="1"/>
        <name val="Arial"/>
        <scheme val="minor"/>
      </font>
      <alignment horizontal="center" vertical="center" textRotation="0" indent="0" justifyLastLine="0" shrinkToFit="0" readingOrder="0"/>
    </dxf>
    <dxf>
      <font>
        <b/>
        <strike val="0"/>
        <outline val="0"/>
        <shadow val="0"/>
        <u val="none"/>
        <vertAlign val="baseline"/>
        <sz val="12"/>
        <color theme="1"/>
        <name val="Arial"/>
        <scheme val="minor"/>
      </font>
      <alignment horizontal="center" vertical="center" textRotation="0" indent="0" justifyLastLine="0" shrinkToFit="0" readingOrder="0"/>
    </dxf>
    <dxf>
      <font>
        <b/>
        <color theme="1"/>
      </font>
      <border>
        <bottom style="thin">
          <color theme="4"/>
        </bottom>
        <vertical/>
        <horizontal/>
      </border>
    </dxf>
    <dxf>
      <font>
        <b/>
        <i val="0"/>
        <sz val="13"/>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CD7A11E1-20C0-4568-8EC5-7F9A1B349495}">
      <tableStyleElement type="wholeTable" dxfId="66"/>
      <tableStyleElement type="headerRow" dxfId="65"/>
    </tableStyle>
  </tableStyles>
  <colors>
    <mruColors>
      <color rgb="FFC2C0BA"/>
      <color rgb="FF243642"/>
      <color rgb="FFE2F1E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34" Type="http://schemas.openxmlformats.org/officeDocument/2006/relationships/pivotCacheDefinition" Target="pivotCache/pivotCacheDefinition19.xml"/><Relationship Id="rId42" Type="http://schemas.microsoft.com/office/2007/relationships/slicerCache" Target="slicerCaches/slicerCache1.xml"/><Relationship Id="rId47" Type="http://schemas.microsoft.com/office/2007/relationships/slicerCache" Target="slicerCaches/slicerCache6.xml"/><Relationship Id="rId50" Type="http://schemas.microsoft.com/office/2007/relationships/slicerCache" Target="slicerCaches/slicerCache9.xml"/><Relationship Id="rId55" Type="http://schemas.microsoft.com/office/2007/relationships/slicerCache" Target="slicerCaches/slicerCache14.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microsoft.com/office/2007/relationships/slicerCache" Target="slicerCaches/slicerCache4.xml"/><Relationship Id="rId53" Type="http://schemas.microsoft.com/office/2007/relationships/slicerCache" Target="slicerCaches/slicerCache12.xml"/><Relationship Id="rId58" Type="http://schemas.microsoft.com/office/2007/relationships/slicerCache" Target="slicerCaches/slicerCache17.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connections" Target="connections.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microsoft.com/office/2007/relationships/slicerCache" Target="slicerCaches/slicerCache2.xml"/><Relationship Id="rId48" Type="http://schemas.microsoft.com/office/2007/relationships/slicerCache" Target="slicerCaches/slicerCache7.xml"/><Relationship Id="rId56" Type="http://schemas.microsoft.com/office/2007/relationships/slicerCache" Target="slicerCaches/slicerCache15.xml"/><Relationship Id="rId64" Type="http://schemas.openxmlformats.org/officeDocument/2006/relationships/powerPivotData" Target="model/item.data"/><Relationship Id="rId8" Type="http://schemas.openxmlformats.org/officeDocument/2006/relationships/worksheet" Target="worksheets/sheet8.xml"/><Relationship Id="rId51" Type="http://schemas.microsoft.com/office/2007/relationships/slicerCache" Target="slicerCaches/slicerCache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5.xml"/><Relationship Id="rId59" Type="http://schemas.microsoft.com/office/2007/relationships/slicerCache" Target="slicerCaches/slicerCache18.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microsoft.com/office/2007/relationships/slicerCache" Target="slicerCaches/slicerCache13.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microsoft.com/office/2007/relationships/slicerCache" Target="slicerCaches/slicerCache8.xml"/><Relationship Id="rId57" Type="http://schemas.microsoft.com/office/2007/relationships/slicerCache" Target="slicerCaches/slicerCache16.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microsoft.com/office/2007/relationships/slicerCache" Target="slicerCaches/slicerCache3.xml"/><Relationship Id="rId52" Type="http://schemas.microsoft.com/office/2007/relationships/slicerCache" Target="slicerCaches/slicerCache11.xml"/><Relationship Id="rId60" Type="http://schemas.openxmlformats.org/officeDocument/2006/relationships/theme" Target="theme/theme1.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للجرد!PivotTable27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للجرد'!$B$1</c:f>
              <c:strCache>
                <c:ptCount val="1"/>
                <c:pt idx="0">
                  <c:v> مخزون اول مدة</c:v>
                </c:pt>
              </c:strCache>
            </c:strRef>
          </c:tx>
          <c:spPr>
            <a:solidFill>
              <a:schemeClr val="accent1"/>
            </a:solidFill>
            <a:ln>
              <a:noFill/>
            </a:ln>
            <a:effectLst/>
          </c:spPr>
          <c:invertIfNegative val="0"/>
          <c:cat>
            <c:strRef>
              <c:f>'جدول الداشبورد للجرد'!$A$2:$A$9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للجرد'!$B$2:$B$9</c:f>
              <c:numCache>
                <c:formatCode>General</c:formatCode>
                <c:ptCount val="7"/>
                <c:pt idx="0">
                  <c:v>490</c:v>
                </c:pt>
                <c:pt idx="1">
                  <c:v>538</c:v>
                </c:pt>
                <c:pt idx="2">
                  <c:v>569</c:v>
                </c:pt>
                <c:pt idx="3">
                  <c:v>759</c:v>
                </c:pt>
                <c:pt idx="4">
                  <c:v>612</c:v>
                </c:pt>
                <c:pt idx="5">
                  <c:v>630</c:v>
                </c:pt>
                <c:pt idx="6">
                  <c:v>571</c:v>
                </c:pt>
              </c:numCache>
            </c:numRef>
          </c:val>
          <c:extLst>
            <c:ext xmlns:c16="http://schemas.microsoft.com/office/drawing/2014/chart" uri="{C3380CC4-5D6E-409C-BE32-E72D297353CC}">
              <c16:uniqueId val="{00000000-3855-42EB-B54A-82CD517F8CC7}"/>
            </c:ext>
          </c:extLst>
        </c:ser>
        <c:ser>
          <c:idx val="1"/>
          <c:order val="1"/>
          <c:tx>
            <c:strRef>
              <c:f>'جدول الداشبورد للجرد'!$C$1</c:f>
              <c:strCache>
                <c:ptCount val="1"/>
                <c:pt idx="0">
                  <c:v> المشتريات</c:v>
                </c:pt>
              </c:strCache>
            </c:strRef>
          </c:tx>
          <c:spPr>
            <a:solidFill>
              <a:schemeClr val="accent2"/>
            </a:solidFill>
            <a:ln>
              <a:noFill/>
            </a:ln>
            <a:effectLst/>
          </c:spPr>
          <c:invertIfNegative val="0"/>
          <c:cat>
            <c:strRef>
              <c:f>'جدول الداشبورد للجرد'!$A$2:$A$9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للجرد'!$C$2:$C$9</c:f>
              <c:numCache>
                <c:formatCode>General</c:formatCode>
                <c:ptCount val="7"/>
                <c:pt idx="0">
                  <c:v>268</c:v>
                </c:pt>
                <c:pt idx="1">
                  <c:v>281</c:v>
                </c:pt>
                <c:pt idx="2">
                  <c:v>264</c:v>
                </c:pt>
                <c:pt idx="3">
                  <c:v>342</c:v>
                </c:pt>
                <c:pt idx="4">
                  <c:v>263</c:v>
                </c:pt>
                <c:pt idx="5">
                  <c:v>301</c:v>
                </c:pt>
                <c:pt idx="6">
                  <c:v>259</c:v>
                </c:pt>
              </c:numCache>
            </c:numRef>
          </c:val>
          <c:extLst>
            <c:ext xmlns:c16="http://schemas.microsoft.com/office/drawing/2014/chart" uri="{C3380CC4-5D6E-409C-BE32-E72D297353CC}">
              <c16:uniqueId val="{00000001-3855-42EB-B54A-82CD517F8CC7}"/>
            </c:ext>
          </c:extLst>
        </c:ser>
        <c:ser>
          <c:idx val="2"/>
          <c:order val="2"/>
          <c:tx>
            <c:strRef>
              <c:f>'جدول الداشبورد للجرد'!$D$1</c:f>
              <c:strCache>
                <c:ptCount val="1"/>
                <c:pt idx="0">
                  <c:v>المبيعات الفعلية</c:v>
                </c:pt>
              </c:strCache>
            </c:strRef>
          </c:tx>
          <c:spPr>
            <a:solidFill>
              <a:schemeClr val="accent3"/>
            </a:solidFill>
            <a:ln>
              <a:noFill/>
            </a:ln>
            <a:effectLst/>
          </c:spPr>
          <c:invertIfNegative val="0"/>
          <c:cat>
            <c:strRef>
              <c:f>'جدول الداشبورد للجرد'!$A$2:$A$9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للجرد'!$D$2:$D$9</c:f>
              <c:numCache>
                <c:formatCode>General</c:formatCode>
                <c:ptCount val="7"/>
                <c:pt idx="0">
                  <c:v>185</c:v>
                </c:pt>
                <c:pt idx="1">
                  <c:v>207</c:v>
                </c:pt>
                <c:pt idx="2">
                  <c:v>197</c:v>
                </c:pt>
                <c:pt idx="3">
                  <c:v>285</c:v>
                </c:pt>
                <c:pt idx="4">
                  <c:v>206</c:v>
                </c:pt>
                <c:pt idx="5">
                  <c:v>247</c:v>
                </c:pt>
                <c:pt idx="6">
                  <c:v>197</c:v>
                </c:pt>
              </c:numCache>
            </c:numRef>
          </c:val>
          <c:extLst>
            <c:ext xmlns:c16="http://schemas.microsoft.com/office/drawing/2014/chart" uri="{C3380CC4-5D6E-409C-BE32-E72D297353CC}">
              <c16:uniqueId val="{00000002-3855-42EB-B54A-82CD517F8CC7}"/>
            </c:ext>
          </c:extLst>
        </c:ser>
        <c:dLbls>
          <c:showLegendKey val="0"/>
          <c:showVal val="0"/>
          <c:showCatName val="0"/>
          <c:showSerName val="0"/>
          <c:showPercent val="0"/>
          <c:showBubbleSize val="0"/>
        </c:dLbls>
        <c:gapWidth val="219"/>
        <c:overlap val="-27"/>
        <c:axId val="969053135"/>
        <c:axId val="969042575"/>
      </c:barChart>
      <c:catAx>
        <c:axId val="96905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42575"/>
        <c:crosses val="autoZero"/>
        <c:auto val="1"/>
        <c:lblAlgn val="ctr"/>
        <c:lblOffset val="100"/>
        <c:noMultiLvlLbl val="0"/>
      </c:catAx>
      <c:valAx>
        <c:axId val="969042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للجرد!PivotTable28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للجرد'!$R$2</c:f>
              <c:strCache>
                <c:ptCount val="1"/>
                <c:pt idx="0">
                  <c:v>Total</c:v>
                </c:pt>
              </c:strCache>
            </c:strRef>
          </c:tx>
          <c:spPr>
            <a:solidFill>
              <a:schemeClr val="accent1"/>
            </a:solidFill>
            <a:ln>
              <a:noFill/>
            </a:ln>
            <a:effectLst/>
          </c:spPr>
          <c:invertIfNegative val="0"/>
          <c:cat>
            <c:strRef>
              <c:f>'جدول الداشبورد للجرد'!$Q$3:$Q$9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للجرد'!$R$3:$R$9</c:f>
              <c:numCache>
                <c:formatCode>General</c:formatCode>
                <c:ptCount val="7"/>
                <c:pt idx="0">
                  <c:v>571</c:v>
                </c:pt>
                <c:pt idx="1">
                  <c:v>610</c:v>
                </c:pt>
                <c:pt idx="2">
                  <c:v>635</c:v>
                </c:pt>
                <c:pt idx="3">
                  <c:v>806</c:v>
                </c:pt>
                <c:pt idx="4">
                  <c:v>665</c:v>
                </c:pt>
                <c:pt idx="5">
                  <c:v>680</c:v>
                </c:pt>
                <c:pt idx="6">
                  <c:v>632</c:v>
                </c:pt>
              </c:numCache>
            </c:numRef>
          </c:val>
          <c:extLst>
            <c:ext xmlns:c16="http://schemas.microsoft.com/office/drawing/2014/chart" uri="{C3380CC4-5D6E-409C-BE32-E72D297353CC}">
              <c16:uniqueId val="{00000000-80B2-420F-92A4-2D671267A47E}"/>
            </c:ext>
          </c:extLst>
        </c:ser>
        <c:dLbls>
          <c:showLegendKey val="0"/>
          <c:showVal val="0"/>
          <c:showCatName val="0"/>
          <c:showSerName val="0"/>
          <c:showPercent val="0"/>
          <c:showBubbleSize val="0"/>
        </c:dLbls>
        <c:gapWidth val="219"/>
        <c:overlap val="-27"/>
        <c:axId val="1125113119"/>
        <c:axId val="1125115519"/>
      </c:barChart>
      <c:catAx>
        <c:axId val="112511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115519"/>
        <c:crosses val="autoZero"/>
        <c:auto val="1"/>
        <c:lblAlgn val="ctr"/>
        <c:lblOffset val="100"/>
        <c:noMultiLvlLbl val="0"/>
      </c:catAx>
      <c:valAx>
        <c:axId val="1125115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113119"/>
        <c:crosses val="autoZero"/>
        <c:crossBetween val="between"/>
      </c:valAx>
      <c:spPr>
        <a:noFill/>
        <a:ln>
          <a:noFill/>
        </a:ln>
        <a:effectLst/>
      </c:spPr>
    </c:plotArea>
    <c:legend>
      <c:legendPos val="r"/>
      <c:layout>
        <c:manualLayout>
          <c:xMode val="edge"/>
          <c:yMode val="edge"/>
          <c:x val="0.89487015596564068"/>
          <c:y val="0.51966570334849105"/>
          <c:w val="8.7978466049435711E-2"/>
          <c:h val="8.18944842808645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لمخزون اول مرة'!$B$3</c:f>
              <c:strCache>
                <c:ptCount val="1"/>
                <c:pt idx="0">
                  <c:v>Total</c:v>
                </c:pt>
              </c:strCache>
            </c:strRef>
          </c:tx>
          <c:spPr>
            <a:solidFill>
              <a:schemeClr val="accent1"/>
            </a:solidFill>
            <a:ln>
              <a:noFill/>
            </a:ln>
            <a:effectLst/>
          </c:spPr>
          <c:invertIfNegative val="0"/>
          <c:cat>
            <c:multiLvlStrRef>
              <c:f>'جدول الداشبورد لمخزون اول مرة'!$A$4:$A$18</c:f>
              <c:multiLvlStrCache>
                <c:ptCount val="12"/>
                <c:lvl>
                  <c:pt idx="0">
                    <c:v>جبنة قريش</c:v>
                  </c:pt>
                  <c:pt idx="1">
                    <c:v>جبنة موتزاريلا</c:v>
                  </c:pt>
                  <c:pt idx="2">
                    <c:v>زبادي كامل الدسم</c:v>
                  </c:pt>
                  <c:pt idx="3">
                    <c:v>لبن كامل الدسم</c:v>
                  </c:pt>
                  <c:pt idx="4">
                    <c:v>فلفل أسود</c:v>
                  </c:pt>
                  <c:pt idx="5">
                    <c:v>كمون</c:v>
                  </c:pt>
                  <c:pt idx="6">
                    <c:v>ملح</c:v>
                  </c:pt>
                </c:lvl>
                <c:lvl>
                  <c:pt idx="0">
                    <c:v>ألبان</c:v>
                  </c:pt>
                  <c:pt idx="4">
                    <c:v>بهارات</c:v>
                  </c:pt>
                  <c:pt idx="7">
                    <c:v>خضروات</c:v>
                  </c:pt>
                  <c:pt idx="8">
                    <c:v>فواكه</c:v>
                  </c:pt>
                  <c:pt idx="9">
                    <c:v>لحوم</c:v>
                  </c:pt>
                  <c:pt idx="10">
                    <c:v>مخبوزات</c:v>
                  </c:pt>
                  <c:pt idx="11">
                    <c:v>معلبات</c:v>
                  </c:pt>
                </c:lvl>
              </c:multiLvlStrCache>
            </c:multiLvlStrRef>
          </c:cat>
          <c:val>
            <c:numRef>
              <c:f>'جدول الداشبورد لمخزون اول مرة'!$B$4:$B$18</c:f>
              <c:numCache>
                <c:formatCode>General</c:formatCode>
                <c:ptCount val="12"/>
                <c:pt idx="0">
                  <c:v>103</c:v>
                </c:pt>
                <c:pt idx="1">
                  <c:v>60</c:v>
                </c:pt>
                <c:pt idx="2">
                  <c:v>92</c:v>
                </c:pt>
                <c:pt idx="3">
                  <c:v>112</c:v>
                </c:pt>
                <c:pt idx="4">
                  <c:v>55</c:v>
                </c:pt>
                <c:pt idx="5">
                  <c:v>326</c:v>
                </c:pt>
                <c:pt idx="6">
                  <c:v>177</c:v>
                </c:pt>
                <c:pt idx="7">
                  <c:v>364</c:v>
                </c:pt>
                <c:pt idx="8">
                  <c:v>466</c:v>
                </c:pt>
                <c:pt idx="9">
                  <c:v>236</c:v>
                </c:pt>
                <c:pt idx="10">
                  <c:v>568</c:v>
                </c:pt>
                <c:pt idx="11">
                  <c:v>546</c:v>
                </c:pt>
              </c:numCache>
            </c:numRef>
          </c:val>
          <c:extLst>
            <c:ext xmlns:c16="http://schemas.microsoft.com/office/drawing/2014/chart" uri="{C3380CC4-5D6E-409C-BE32-E72D297353CC}">
              <c16:uniqueId val="{00000000-E406-48A0-9396-B6D27E70F24C}"/>
            </c:ext>
          </c:extLst>
        </c:ser>
        <c:dLbls>
          <c:showLegendKey val="0"/>
          <c:showVal val="0"/>
          <c:showCatName val="0"/>
          <c:showSerName val="0"/>
          <c:showPercent val="0"/>
          <c:showBubbleSize val="0"/>
        </c:dLbls>
        <c:gapWidth val="219"/>
        <c:overlap val="-27"/>
        <c:axId val="1165075871"/>
        <c:axId val="1165066751"/>
      </c:barChart>
      <c:catAx>
        <c:axId val="116507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66751"/>
        <c:crosses val="autoZero"/>
        <c:auto val="1"/>
        <c:lblAlgn val="ctr"/>
        <c:lblOffset val="100"/>
        <c:noMultiLvlLbl val="0"/>
      </c:catAx>
      <c:valAx>
        <c:axId val="116506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7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مرة!PivotTable19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'جدول الداشبورد لمخزون اول مرة'!$K$1</c:f>
              <c:strCache>
                <c:ptCount val="1"/>
                <c:pt idx="0">
                  <c:v>تكلفة الشراء بدون ضريبة</c:v>
                </c:pt>
              </c:strCache>
            </c:strRef>
          </c:tx>
          <c:spPr>
            <a:solidFill>
              <a:schemeClr val="accent1"/>
            </a:solidFill>
            <a:ln>
              <a:noFill/>
            </a:ln>
            <a:effectLst/>
          </c:spPr>
          <c:invertIfNegative val="0"/>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مرة'!$K$2:$K$9</c:f>
              <c:numCache>
                <c:formatCode>General</c:formatCode>
                <c:ptCount val="7"/>
                <c:pt idx="0">
                  <c:v>1105.17</c:v>
                </c:pt>
                <c:pt idx="1">
                  <c:v>1450.07</c:v>
                </c:pt>
                <c:pt idx="2">
                  <c:v>1188.3699999999999</c:v>
                </c:pt>
                <c:pt idx="3">
                  <c:v>1452.55</c:v>
                </c:pt>
                <c:pt idx="4">
                  <c:v>705.63</c:v>
                </c:pt>
                <c:pt idx="5">
                  <c:v>1367.39</c:v>
                </c:pt>
                <c:pt idx="6">
                  <c:v>1916.11</c:v>
                </c:pt>
              </c:numCache>
            </c:numRef>
          </c:val>
          <c:extLst>
            <c:ext xmlns:c16="http://schemas.microsoft.com/office/drawing/2014/chart" uri="{C3380CC4-5D6E-409C-BE32-E72D297353CC}">
              <c16:uniqueId val="{00000000-34CA-4CE6-A625-91495C631447}"/>
            </c:ext>
          </c:extLst>
        </c:ser>
        <c:ser>
          <c:idx val="1"/>
          <c:order val="1"/>
          <c:tx>
            <c:strRef>
              <c:f>'جدول الداشبورد لمخزون اول مرة'!$L$1</c:f>
              <c:strCache>
                <c:ptCount val="1"/>
                <c:pt idx="0">
                  <c:v>تكلفة الشراء بالضريبة</c:v>
                </c:pt>
              </c:strCache>
            </c:strRef>
          </c:tx>
          <c:spPr>
            <a:solidFill>
              <a:schemeClr val="accent2"/>
            </a:solidFill>
            <a:ln>
              <a:noFill/>
            </a:ln>
            <a:effectLst/>
          </c:spPr>
          <c:invertIfNegative val="0"/>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مرة'!$L$2:$L$9</c:f>
              <c:numCache>
                <c:formatCode>General</c:formatCode>
                <c:ptCount val="7"/>
                <c:pt idx="0">
                  <c:v>1270.9454999999998</c:v>
                </c:pt>
                <c:pt idx="1">
                  <c:v>1667.5805</c:v>
                </c:pt>
                <c:pt idx="2">
                  <c:v>1366.6255000000001</c:v>
                </c:pt>
                <c:pt idx="3">
                  <c:v>1670.4324999999999</c:v>
                </c:pt>
                <c:pt idx="4">
                  <c:v>811.47450000000003</c:v>
                </c:pt>
                <c:pt idx="5">
                  <c:v>1572.4984999999999</c:v>
                </c:pt>
                <c:pt idx="6">
                  <c:v>2203.5264999999999</c:v>
                </c:pt>
              </c:numCache>
            </c:numRef>
          </c:val>
          <c:extLst>
            <c:ext xmlns:c16="http://schemas.microsoft.com/office/drawing/2014/chart" uri="{C3380CC4-5D6E-409C-BE32-E72D297353CC}">
              <c16:uniqueId val="{00000001-34CA-4CE6-A625-91495C631447}"/>
            </c:ext>
          </c:extLst>
        </c:ser>
        <c:ser>
          <c:idx val="2"/>
          <c:order val="2"/>
          <c:tx>
            <c:strRef>
              <c:f>'جدول الداشبورد لمخزون اول مرة'!$M$1</c:f>
              <c:strCache>
                <c:ptCount val="1"/>
                <c:pt idx="0">
                  <c:v>سعر البيع بدون ضريبة</c:v>
                </c:pt>
              </c:strCache>
            </c:strRef>
          </c:tx>
          <c:spPr>
            <a:solidFill>
              <a:schemeClr val="accent3"/>
            </a:solidFill>
            <a:ln>
              <a:noFill/>
            </a:ln>
            <a:effectLst/>
          </c:spPr>
          <c:invertIfNegative val="0"/>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مرة'!$M$2:$M$9</c:f>
              <c:numCache>
                <c:formatCode>General</c:formatCode>
                <c:ptCount val="7"/>
                <c:pt idx="0">
                  <c:v>1474.11</c:v>
                </c:pt>
                <c:pt idx="1">
                  <c:v>1947.46</c:v>
                </c:pt>
                <c:pt idx="2">
                  <c:v>1548.44</c:v>
                </c:pt>
                <c:pt idx="3">
                  <c:v>1967.64</c:v>
                </c:pt>
                <c:pt idx="4">
                  <c:v>978.77</c:v>
                </c:pt>
                <c:pt idx="5">
                  <c:v>1882.49</c:v>
                </c:pt>
                <c:pt idx="6">
                  <c:v>2635.08</c:v>
                </c:pt>
              </c:numCache>
            </c:numRef>
          </c:val>
          <c:extLst>
            <c:ext xmlns:c16="http://schemas.microsoft.com/office/drawing/2014/chart" uri="{C3380CC4-5D6E-409C-BE32-E72D297353CC}">
              <c16:uniqueId val="{00000002-34CA-4CE6-A625-91495C631447}"/>
            </c:ext>
          </c:extLst>
        </c:ser>
        <c:ser>
          <c:idx val="3"/>
          <c:order val="3"/>
          <c:tx>
            <c:strRef>
              <c:f>'جدول الداشبورد لمخزون اول مرة'!$N$1</c:f>
              <c:strCache>
                <c:ptCount val="1"/>
                <c:pt idx="0">
                  <c:v>سعر البيع بالضريبة</c:v>
                </c:pt>
              </c:strCache>
            </c:strRef>
          </c:tx>
          <c:spPr>
            <a:solidFill>
              <a:schemeClr val="accent4"/>
            </a:solidFill>
            <a:ln>
              <a:noFill/>
            </a:ln>
            <a:effectLst/>
          </c:spPr>
          <c:invertIfNegative val="0"/>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مرة'!$N$2:$N$9</c:f>
              <c:numCache>
                <c:formatCode>General</c:formatCode>
                <c:ptCount val="7"/>
                <c:pt idx="0">
                  <c:v>1695.2265000000002</c:v>
                </c:pt>
                <c:pt idx="1">
                  <c:v>2239.5790000000002</c:v>
                </c:pt>
                <c:pt idx="2">
                  <c:v>1780.7059999999997</c:v>
                </c:pt>
                <c:pt idx="3">
                  <c:v>2262.7859999999996</c:v>
                </c:pt>
                <c:pt idx="4">
                  <c:v>1125.5855000000001</c:v>
                </c:pt>
                <c:pt idx="5">
                  <c:v>2164.8635000000004</c:v>
                </c:pt>
                <c:pt idx="6">
                  <c:v>3030.3420000000006</c:v>
                </c:pt>
              </c:numCache>
            </c:numRef>
          </c:val>
          <c:extLst>
            <c:ext xmlns:c16="http://schemas.microsoft.com/office/drawing/2014/chart" uri="{C3380CC4-5D6E-409C-BE32-E72D297353CC}">
              <c16:uniqueId val="{00000003-34CA-4CE6-A625-91495C631447}"/>
            </c:ext>
          </c:extLst>
        </c:ser>
        <c:ser>
          <c:idx val="4"/>
          <c:order val="4"/>
          <c:tx>
            <c:strRef>
              <c:f>'جدول الداشبورد لمخزون اول مرة'!$O$1</c:f>
              <c:strCache>
                <c:ptCount val="1"/>
                <c:pt idx="0">
                  <c:v>الربح</c:v>
                </c:pt>
              </c:strCache>
            </c:strRef>
          </c:tx>
          <c:spPr>
            <a:solidFill>
              <a:schemeClr val="accent5"/>
            </a:solidFill>
            <a:ln>
              <a:noFill/>
            </a:ln>
            <a:effectLst/>
          </c:spPr>
          <c:invertIfNegative val="0"/>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مرة'!$O$2:$O$9</c:f>
              <c:numCache>
                <c:formatCode>General</c:formatCode>
                <c:ptCount val="7"/>
                <c:pt idx="0">
                  <c:v>368.94000000000005</c:v>
                </c:pt>
                <c:pt idx="1">
                  <c:v>497.39000000000004</c:v>
                </c:pt>
                <c:pt idx="2">
                  <c:v>360.07000000000005</c:v>
                </c:pt>
                <c:pt idx="3">
                  <c:v>515.08999999999992</c:v>
                </c:pt>
                <c:pt idx="4">
                  <c:v>273.13999999999993</c:v>
                </c:pt>
                <c:pt idx="5">
                  <c:v>515.1</c:v>
                </c:pt>
                <c:pt idx="6">
                  <c:v>718.96999999999991</c:v>
                </c:pt>
              </c:numCache>
            </c:numRef>
          </c:val>
          <c:extLst>
            <c:ext xmlns:c16="http://schemas.microsoft.com/office/drawing/2014/chart" uri="{C3380CC4-5D6E-409C-BE32-E72D297353CC}">
              <c16:uniqueId val="{00000004-34CA-4CE6-A625-91495C631447}"/>
            </c:ext>
          </c:extLst>
        </c:ser>
        <c:dLbls>
          <c:showLegendKey val="0"/>
          <c:showVal val="0"/>
          <c:showCatName val="0"/>
          <c:showSerName val="0"/>
          <c:showPercent val="0"/>
          <c:showBubbleSize val="0"/>
        </c:dLbls>
        <c:gapWidth val="219"/>
        <c:axId val="1165079711"/>
        <c:axId val="1165082111"/>
      </c:barChart>
      <c:catAx>
        <c:axId val="116507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82111"/>
        <c:crosses val="autoZero"/>
        <c:auto val="1"/>
        <c:lblAlgn val="ctr"/>
        <c:lblOffset val="100"/>
        <c:noMultiLvlLbl val="0"/>
      </c:catAx>
      <c:valAx>
        <c:axId val="11650821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7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'جدول الداشبورد لمخزون اول مرة'!$D$24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7E-41A1-BF19-256D3475B4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7E-41A1-BF19-256D3475B4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7E-41A1-BF19-256D3475B46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7E-41A1-BF19-256D3475B46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7E-41A1-BF19-256D3475B46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47E-41A1-BF19-256D3475B46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47E-41A1-BF19-256D3475B461}"/>
              </c:ext>
            </c:extLst>
          </c:dPt>
          <c:cat>
            <c:strRef>
              <c:f>'جدول الداشبورد لمخزون اول مرة'!$C$25:$C$32</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مرة'!$D$25:$D$32</c:f>
              <c:numCache>
                <c:formatCode>General</c:formatCode>
                <c:ptCount val="7"/>
                <c:pt idx="0">
                  <c:v>368.94000000000005</c:v>
                </c:pt>
                <c:pt idx="1">
                  <c:v>497.39000000000004</c:v>
                </c:pt>
                <c:pt idx="2">
                  <c:v>360.07000000000005</c:v>
                </c:pt>
                <c:pt idx="3">
                  <c:v>515.08999999999992</c:v>
                </c:pt>
                <c:pt idx="4">
                  <c:v>273.13999999999993</c:v>
                </c:pt>
                <c:pt idx="5">
                  <c:v>515.1</c:v>
                </c:pt>
                <c:pt idx="6">
                  <c:v>718.96999999999991</c:v>
                </c:pt>
              </c:numCache>
            </c:numRef>
          </c:val>
          <c:extLst>
            <c:ext xmlns:c16="http://schemas.microsoft.com/office/drawing/2014/chart" uri="{C3380CC4-5D6E-409C-BE32-E72D297353CC}">
              <c16:uniqueId val="{0000000E-64FC-417F-BF08-F7A4440273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لمخزون اول مرة'!$Q$17</c:f>
              <c:strCache>
                <c:ptCount val="1"/>
                <c:pt idx="0">
                  <c:v>الكمية</c:v>
                </c:pt>
              </c:strCache>
            </c:strRef>
          </c:tx>
          <c:spPr>
            <a:solidFill>
              <a:schemeClr val="accent1"/>
            </a:solidFill>
            <a:ln>
              <a:noFill/>
            </a:ln>
            <a:effectLst/>
          </c:spPr>
          <c:invertIfNegative val="0"/>
          <c:cat>
            <c:strRef>
              <c:f>'جدول الداشبورد لمخزون اول مرة'!$P$18:$P$25</c:f>
              <c:strCache>
                <c:ptCount val="7"/>
                <c:pt idx="0">
                  <c:v>Saturday</c:v>
                </c:pt>
                <c:pt idx="1">
                  <c:v>Friday</c:v>
                </c:pt>
                <c:pt idx="2">
                  <c:v>Monday</c:v>
                </c:pt>
                <c:pt idx="3">
                  <c:v>Sunday</c:v>
                </c:pt>
                <c:pt idx="4">
                  <c:v>Thursday</c:v>
                </c:pt>
                <c:pt idx="5">
                  <c:v>Tuesday</c:v>
                </c:pt>
                <c:pt idx="6">
                  <c:v>Wednesday</c:v>
                </c:pt>
              </c:strCache>
            </c:strRef>
          </c:cat>
          <c:val>
            <c:numRef>
              <c:f>'جدول الداشبورد لمخزون اول مرة'!$Q$18:$Q$25</c:f>
              <c:numCache>
                <c:formatCode>General</c:formatCode>
                <c:ptCount val="7"/>
                <c:pt idx="0">
                  <c:v>171</c:v>
                </c:pt>
                <c:pt idx="1">
                  <c:v>772</c:v>
                </c:pt>
                <c:pt idx="2">
                  <c:v>523</c:v>
                </c:pt>
                <c:pt idx="3">
                  <c:v>445</c:v>
                </c:pt>
                <c:pt idx="4">
                  <c:v>394</c:v>
                </c:pt>
                <c:pt idx="5">
                  <c:v>341</c:v>
                </c:pt>
                <c:pt idx="6">
                  <c:v>459</c:v>
                </c:pt>
              </c:numCache>
            </c:numRef>
          </c:val>
          <c:extLst>
            <c:ext xmlns:c16="http://schemas.microsoft.com/office/drawing/2014/chart" uri="{C3380CC4-5D6E-409C-BE32-E72D297353CC}">
              <c16:uniqueId val="{00000000-20E3-4DDB-A726-6A6B712D7220}"/>
            </c:ext>
          </c:extLst>
        </c:ser>
        <c:ser>
          <c:idx val="1"/>
          <c:order val="1"/>
          <c:tx>
            <c:strRef>
              <c:f>'جدول الداشبورد لمخزون اول مرة'!$R$17</c:f>
              <c:strCache>
                <c:ptCount val="1"/>
                <c:pt idx="0">
                  <c:v>الربح</c:v>
                </c:pt>
              </c:strCache>
            </c:strRef>
          </c:tx>
          <c:spPr>
            <a:solidFill>
              <a:schemeClr val="accent2"/>
            </a:solidFill>
            <a:ln>
              <a:noFill/>
            </a:ln>
            <a:effectLst/>
          </c:spPr>
          <c:invertIfNegative val="0"/>
          <c:cat>
            <c:strRef>
              <c:f>'جدول الداشبورد لمخزون اول مرة'!$P$18:$P$25</c:f>
              <c:strCache>
                <c:ptCount val="7"/>
                <c:pt idx="0">
                  <c:v>Saturday</c:v>
                </c:pt>
                <c:pt idx="1">
                  <c:v>Friday</c:v>
                </c:pt>
                <c:pt idx="2">
                  <c:v>Monday</c:v>
                </c:pt>
                <c:pt idx="3">
                  <c:v>Sunday</c:v>
                </c:pt>
                <c:pt idx="4">
                  <c:v>Thursday</c:v>
                </c:pt>
                <c:pt idx="5">
                  <c:v>Tuesday</c:v>
                </c:pt>
                <c:pt idx="6">
                  <c:v>Wednesday</c:v>
                </c:pt>
              </c:strCache>
            </c:strRef>
          </c:cat>
          <c:val>
            <c:numRef>
              <c:f>'جدول الداشبورد لمخزون اول مرة'!$R$18:$R$25</c:f>
              <c:numCache>
                <c:formatCode>General</c:formatCode>
                <c:ptCount val="7"/>
                <c:pt idx="0">
                  <c:v>185.84000000000003</c:v>
                </c:pt>
                <c:pt idx="1">
                  <c:v>643.81000000000017</c:v>
                </c:pt>
                <c:pt idx="2">
                  <c:v>584.16000000000008</c:v>
                </c:pt>
                <c:pt idx="3">
                  <c:v>590.84</c:v>
                </c:pt>
                <c:pt idx="4">
                  <c:v>407.71999999999997</c:v>
                </c:pt>
                <c:pt idx="5">
                  <c:v>300.90999999999997</c:v>
                </c:pt>
                <c:pt idx="6">
                  <c:v>535.42000000000007</c:v>
                </c:pt>
              </c:numCache>
            </c:numRef>
          </c:val>
          <c:extLst>
            <c:ext xmlns:c16="http://schemas.microsoft.com/office/drawing/2014/chart" uri="{C3380CC4-5D6E-409C-BE32-E72D297353CC}">
              <c16:uniqueId val="{00000001-20E3-4DDB-A726-6A6B712D7220}"/>
            </c:ext>
          </c:extLst>
        </c:ser>
        <c:dLbls>
          <c:showLegendKey val="0"/>
          <c:showVal val="0"/>
          <c:showCatName val="0"/>
          <c:showSerName val="0"/>
          <c:showPercent val="0"/>
          <c:showBubbleSize val="0"/>
        </c:dLbls>
        <c:gapWidth val="219"/>
        <c:overlap val="-27"/>
        <c:axId val="171160447"/>
        <c:axId val="171161887"/>
      </c:barChart>
      <c:catAx>
        <c:axId val="17116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1887"/>
        <c:crosses val="autoZero"/>
        <c:auto val="1"/>
        <c:lblAlgn val="ctr"/>
        <c:lblOffset val="100"/>
        <c:noMultiLvlLbl val="0"/>
      </c:catAx>
      <c:valAx>
        <c:axId val="17116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6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للمشتريات!PivotTable35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الكميات</a:t>
            </a:r>
            <a:r>
              <a:rPr lang="ar-EG" baseline="0"/>
              <a:t> حسب المورد</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'جدول الداشبورد للمشتريات'!$B$1</c:f>
              <c:strCache>
                <c:ptCount val="1"/>
                <c:pt idx="0">
                  <c:v>Total</c:v>
                </c:pt>
              </c:strCache>
            </c:strRef>
          </c:tx>
          <c:spPr>
            <a:solidFill>
              <a:schemeClr val="accent1"/>
            </a:solidFill>
            <a:ln w="25400">
              <a:noFill/>
            </a:ln>
            <a:effectLst/>
          </c:spPr>
          <c:cat>
            <c:strRef>
              <c:f>'جدول الداشبورد للمشتريات'!$A$2:$A$7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للمشتريات'!$B$2:$B$7</c:f>
              <c:numCache>
                <c:formatCode>General</c:formatCode>
                <c:ptCount val="5"/>
                <c:pt idx="0">
                  <c:v>428</c:v>
                </c:pt>
                <c:pt idx="1">
                  <c:v>462</c:v>
                </c:pt>
                <c:pt idx="2">
                  <c:v>677</c:v>
                </c:pt>
                <c:pt idx="3">
                  <c:v>513</c:v>
                </c:pt>
                <c:pt idx="4">
                  <c:v>440</c:v>
                </c:pt>
              </c:numCache>
            </c:numRef>
          </c:val>
          <c:extLst>
            <c:ext xmlns:c16="http://schemas.microsoft.com/office/drawing/2014/chart" uri="{C3380CC4-5D6E-409C-BE32-E72D297353CC}">
              <c16:uniqueId val="{00000004-CA0D-4B62-A0E2-6502C50ABCB8}"/>
            </c:ext>
          </c:extLst>
        </c:ser>
        <c:dLbls>
          <c:showLegendKey val="0"/>
          <c:showVal val="0"/>
          <c:showCatName val="0"/>
          <c:showSerName val="0"/>
          <c:showPercent val="0"/>
          <c:showBubbleSize val="0"/>
        </c:dLbls>
        <c:axId val="685852271"/>
        <c:axId val="685860431"/>
      </c:area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860431"/>
        <c:crosses val="autoZero"/>
        <c:auto val="1"/>
        <c:lblAlgn val="ctr"/>
        <c:lblOffset val="100"/>
        <c:noMultiLvlLbl val="0"/>
      </c:catAx>
      <c:valAx>
        <c:axId val="685860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85227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للمشتريات!PivotTable36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عدد المنتجات لكل مورد</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للمشتريات'!$L$1</c:f>
              <c:strCache>
                <c:ptCount val="1"/>
                <c:pt idx="0">
                  <c:v>Total</c:v>
                </c:pt>
              </c:strCache>
            </c:strRef>
          </c:tx>
          <c:spPr>
            <a:solidFill>
              <a:schemeClr val="accent1"/>
            </a:solidFill>
            <a:ln>
              <a:noFill/>
            </a:ln>
            <a:effectLst/>
          </c:spPr>
          <c:invertIfNegative val="0"/>
          <c:cat>
            <c:strRef>
              <c:f>'جدول الداشبورد للمشتريات'!$K$2:$K$7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للمشتريات'!$L$2:$L$7</c:f>
              <c:numCache>
                <c:formatCode>General</c:formatCode>
                <c:ptCount val="5"/>
                <c:pt idx="0">
                  <c:v>17</c:v>
                </c:pt>
                <c:pt idx="1">
                  <c:v>18</c:v>
                </c:pt>
                <c:pt idx="2">
                  <c:v>28</c:v>
                </c:pt>
                <c:pt idx="3">
                  <c:v>20</c:v>
                </c:pt>
                <c:pt idx="4">
                  <c:v>17</c:v>
                </c:pt>
              </c:numCache>
            </c:numRef>
          </c:val>
          <c:extLst>
            <c:ext xmlns:c16="http://schemas.microsoft.com/office/drawing/2014/chart" uri="{C3380CC4-5D6E-409C-BE32-E72D297353CC}">
              <c16:uniqueId val="{00000000-7B3B-468B-A9A8-79C2CA08AB66}"/>
            </c:ext>
          </c:extLst>
        </c:ser>
        <c:dLbls>
          <c:showLegendKey val="0"/>
          <c:showVal val="0"/>
          <c:showCatName val="0"/>
          <c:showSerName val="0"/>
          <c:showPercent val="0"/>
          <c:showBubbleSize val="0"/>
        </c:dLbls>
        <c:gapWidth val="219"/>
        <c:overlap val="-27"/>
        <c:axId val="1307641295"/>
        <c:axId val="1307621615"/>
      </c:barChart>
      <c:catAx>
        <c:axId val="130764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621615"/>
        <c:crosses val="autoZero"/>
        <c:auto val="1"/>
        <c:lblAlgn val="ctr"/>
        <c:lblOffset val="100"/>
        <c:noMultiLvlLbl val="0"/>
      </c:catAx>
      <c:valAx>
        <c:axId val="1307621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641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للمشتريات!PivotTable52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للمشتريات'!$D$31</c:f>
              <c:strCache>
                <c:ptCount val="1"/>
                <c:pt idx="0">
                  <c:v>إجمالي الشراء</c:v>
                </c:pt>
              </c:strCache>
            </c:strRef>
          </c:tx>
          <c:spPr>
            <a:solidFill>
              <a:schemeClr val="accent1"/>
            </a:solidFill>
            <a:ln>
              <a:noFill/>
            </a:ln>
            <a:effectLst/>
          </c:spPr>
          <c:invertIfNegative val="0"/>
          <c:cat>
            <c:strRef>
              <c:f>'جدول الداشبورد للمشتريات'!$C$32:$C$37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للمشتريات'!$D$32:$D$37</c:f>
              <c:numCache>
                <c:formatCode>General</c:formatCode>
                <c:ptCount val="5"/>
                <c:pt idx="0">
                  <c:v>43395.489999999991</c:v>
                </c:pt>
                <c:pt idx="1">
                  <c:v>56405.319999999992</c:v>
                </c:pt>
                <c:pt idx="2">
                  <c:v>65691.86</c:v>
                </c:pt>
                <c:pt idx="3">
                  <c:v>56042.03</c:v>
                </c:pt>
                <c:pt idx="4">
                  <c:v>47135.340000000011</c:v>
                </c:pt>
              </c:numCache>
            </c:numRef>
          </c:val>
          <c:extLst>
            <c:ext xmlns:c16="http://schemas.microsoft.com/office/drawing/2014/chart" uri="{C3380CC4-5D6E-409C-BE32-E72D297353CC}">
              <c16:uniqueId val="{00000000-361D-4699-91A7-28C1E9B36B76}"/>
            </c:ext>
          </c:extLst>
        </c:ser>
        <c:ser>
          <c:idx val="1"/>
          <c:order val="1"/>
          <c:tx>
            <c:strRef>
              <c:f>'جدول الداشبورد للمشتريات'!$E$31</c:f>
              <c:strCache>
                <c:ptCount val="1"/>
                <c:pt idx="0">
                  <c:v>إجمالي البيع</c:v>
                </c:pt>
              </c:strCache>
            </c:strRef>
          </c:tx>
          <c:spPr>
            <a:solidFill>
              <a:schemeClr val="accent2"/>
            </a:solidFill>
            <a:ln>
              <a:noFill/>
            </a:ln>
            <a:effectLst/>
          </c:spPr>
          <c:invertIfNegative val="0"/>
          <c:cat>
            <c:strRef>
              <c:f>'جدول الداشبورد للمشتريات'!$C$32:$C$37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للمشتريات'!$E$32:$E$37</c:f>
              <c:numCache>
                <c:formatCode>General</c:formatCode>
                <c:ptCount val="5"/>
                <c:pt idx="0">
                  <c:v>58953.240000000005</c:v>
                </c:pt>
                <c:pt idx="1">
                  <c:v>72188.75</c:v>
                </c:pt>
                <c:pt idx="2">
                  <c:v>88514.390000000029</c:v>
                </c:pt>
                <c:pt idx="3">
                  <c:v>71511.299999999988</c:v>
                </c:pt>
                <c:pt idx="4">
                  <c:v>61696.479999999996</c:v>
                </c:pt>
              </c:numCache>
            </c:numRef>
          </c:val>
          <c:extLst>
            <c:ext xmlns:c16="http://schemas.microsoft.com/office/drawing/2014/chart" uri="{C3380CC4-5D6E-409C-BE32-E72D297353CC}">
              <c16:uniqueId val="{00000001-361D-4699-91A7-28C1E9B36B76}"/>
            </c:ext>
          </c:extLst>
        </c:ser>
        <c:ser>
          <c:idx val="2"/>
          <c:order val="2"/>
          <c:tx>
            <c:strRef>
              <c:f>'جدول الداشبورد للمشتريات'!$F$31</c:f>
              <c:strCache>
                <c:ptCount val="1"/>
                <c:pt idx="0">
                  <c:v> إجمالي الربح</c:v>
                </c:pt>
              </c:strCache>
            </c:strRef>
          </c:tx>
          <c:spPr>
            <a:solidFill>
              <a:schemeClr val="accent3"/>
            </a:solidFill>
            <a:ln>
              <a:noFill/>
            </a:ln>
            <a:effectLst/>
          </c:spPr>
          <c:invertIfNegative val="0"/>
          <c:cat>
            <c:strRef>
              <c:f>'جدول الداشبورد للمشتريات'!$C$32:$C$37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للمشتريات'!$F$32:$F$37</c:f>
              <c:numCache>
                <c:formatCode>General</c:formatCode>
                <c:ptCount val="5"/>
                <c:pt idx="0">
                  <c:v>15557.749999999998</c:v>
                </c:pt>
                <c:pt idx="1">
                  <c:v>15783.429999999998</c:v>
                </c:pt>
                <c:pt idx="2">
                  <c:v>22822.529999999995</c:v>
                </c:pt>
                <c:pt idx="3">
                  <c:v>15469.27</c:v>
                </c:pt>
                <c:pt idx="4">
                  <c:v>14561.140000000003</c:v>
                </c:pt>
              </c:numCache>
            </c:numRef>
          </c:val>
          <c:extLst>
            <c:ext xmlns:c16="http://schemas.microsoft.com/office/drawing/2014/chart" uri="{C3380CC4-5D6E-409C-BE32-E72D297353CC}">
              <c16:uniqueId val="{00000000-D75B-4AF9-9A04-4B5BDE892C59}"/>
            </c:ext>
          </c:extLst>
        </c:ser>
        <c:dLbls>
          <c:showLegendKey val="0"/>
          <c:showVal val="0"/>
          <c:showCatName val="0"/>
          <c:showSerName val="0"/>
          <c:showPercent val="0"/>
          <c:showBubbleSize val="0"/>
        </c:dLbls>
        <c:gapWidth val="219"/>
        <c:overlap val="-27"/>
        <c:axId val="469388143"/>
        <c:axId val="469385263"/>
      </c:barChart>
      <c:catAx>
        <c:axId val="46938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385263"/>
        <c:crosses val="autoZero"/>
        <c:auto val="1"/>
        <c:lblAlgn val="ctr"/>
        <c:lblOffset val="100"/>
        <c:noMultiLvlLbl val="0"/>
      </c:catAx>
      <c:valAx>
        <c:axId val="469385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38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للمشتريات!PivotTable24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'جدول الداشبورد للمشتريات'!$P$18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00-47A3-950D-F2354F866A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00-47A3-950D-F2354F866A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00-47A3-950D-F2354F866A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00-47A3-950D-F2354F866A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00-47A3-950D-F2354F866A4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00-47A3-950D-F2354F866A4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00-47A3-950D-F2354F866A4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300-47A3-950D-F2354F866A4B}"/>
              </c:ext>
            </c:extLst>
          </c:dPt>
          <c:cat>
            <c:strRef>
              <c:f>'جدول الداشبورد للمشتريات'!$O$19:$O$26</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للمشتريات'!$P$19:$P$26</c:f>
              <c:numCache>
                <c:formatCode>General</c:formatCode>
                <c:ptCount val="7"/>
                <c:pt idx="0">
                  <c:v>7</c:v>
                </c:pt>
                <c:pt idx="1">
                  <c:v>19</c:v>
                </c:pt>
                <c:pt idx="2">
                  <c:v>16</c:v>
                </c:pt>
                <c:pt idx="3">
                  <c:v>12</c:v>
                </c:pt>
                <c:pt idx="4">
                  <c:v>17</c:v>
                </c:pt>
                <c:pt idx="5">
                  <c:v>17</c:v>
                </c:pt>
                <c:pt idx="6">
                  <c:v>12</c:v>
                </c:pt>
              </c:numCache>
            </c:numRef>
          </c:val>
          <c:extLst>
            <c:ext xmlns:c16="http://schemas.microsoft.com/office/drawing/2014/chart" uri="{C3380CC4-5D6E-409C-BE32-E72D297353CC}">
              <c16:uniqueId val="{00000003-B179-46DB-A747-FCCBBDA595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المصاريف!PivotTable49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المصاريف'!$B$1</c:f>
              <c:strCache>
                <c:ptCount val="1"/>
                <c:pt idx="0">
                  <c:v>Total</c:v>
                </c:pt>
              </c:strCache>
            </c:strRef>
          </c:tx>
          <c:spPr>
            <a:solidFill>
              <a:schemeClr val="accent1"/>
            </a:solidFill>
            <a:ln>
              <a:noFill/>
            </a:ln>
            <a:effectLst/>
          </c:spPr>
          <c:invertIfNegative val="0"/>
          <c:cat>
            <c:strRef>
              <c:f>'جدول الداشبورد المصاريف'!$A$2:$A$8</c:f>
              <c:strCache>
                <c:ptCount val="6"/>
                <c:pt idx="0">
                  <c:v>أدوات مكتبية</c:v>
                </c:pt>
                <c:pt idx="1">
                  <c:v>مصاريف تأمين</c:v>
                </c:pt>
                <c:pt idx="2">
                  <c:v>مصاريف تغليف</c:v>
                </c:pt>
                <c:pt idx="3">
                  <c:v>مصاريف رواتب</c:v>
                </c:pt>
                <c:pt idx="4">
                  <c:v>مصاريف كهرباء</c:v>
                </c:pt>
                <c:pt idx="5">
                  <c:v>مصاريف نقل</c:v>
                </c:pt>
              </c:strCache>
            </c:strRef>
          </c:cat>
          <c:val>
            <c:numRef>
              <c:f>'جدول الداشبورد المصاريف'!$B$2:$B$8</c:f>
              <c:numCache>
                <c:formatCode>General</c:formatCode>
                <c:ptCount val="6"/>
                <c:pt idx="0">
                  <c:v>11359.82</c:v>
                </c:pt>
                <c:pt idx="1">
                  <c:v>15194.27</c:v>
                </c:pt>
                <c:pt idx="2">
                  <c:v>13842.04</c:v>
                </c:pt>
                <c:pt idx="3">
                  <c:v>14351.8</c:v>
                </c:pt>
                <c:pt idx="4">
                  <c:v>11970.3</c:v>
                </c:pt>
                <c:pt idx="5">
                  <c:v>7651.62</c:v>
                </c:pt>
              </c:numCache>
            </c:numRef>
          </c:val>
          <c:extLst>
            <c:ext xmlns:c16="http://schemas.microsoft.com/office/drawing/2014/chart" uri="{C3380CC4-5D6E-409C-BE32-E72D297353CC}">
              <c16:uniqueId val="{00000000-87CD-44B1-A9BF-30859FA9BFE3}"/>
            </c:ext>
          </c:extLst>
        </c:ser>
        <c:dLbls>
          <c:showLegendKey val="0"/>
          <c:showVal val="0"/>
          <c:showCatName val="0"/>
          <c:showSerName val="0"/>
          <c:showPercent val="0"/>
          <c:showBubbleSize val="0"/>
        </c:dLbls>
        <c:gapWidth val="219"/>
        <c:overlap val="-27"/>
        <c:axId val="1834261503"/>
        <c:axId val="1834261983"/>
      </c:barChart>
      <c:catAx>
        <c:axId val="18342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61983"/>
        <c:crosses val="autoZero"/>
        <c:auto val="1"/>
        <c:lblAlgn val="ctr"/>
        <c:lblOffset val="100"/>
        <c:noMultiLvlLbl val="0"/>
      </c:catAx>
      <c:valAx>
        <c:axId val="183426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26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المصاريف!PivotTable51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'جدول الداشبورد المصاريف'!$J$1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9D-446D-957E-28D01C781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9D-446D-957E-28D01C781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92-459C-BA9B-930A7783A3E9}"/>
              </c:ext>
            </c:extLst>
          </c:dPt>
          <c:cat>
            <c:strRef>
              <c:f>'جدول الداشبورد المصاريف'!$I$2:$I$5</c:f>
              <c:strCache>
                <c:ptCount val="3"/>
                <c:pt idx="0">
                  <c:v>غير مدفوع</c:v>
                </c:pt>
                <c:pt idx="1">
                  <c:v>مدفوع</c:v>
                </c:pt>
                <c:pt idx="2">
                  <c:v>مدفوع جزئياً</c:v>
                </c:pt>
              </c:strCache>
            </c:strRef>
          </c:cat>
          <c:val>
            <c:numRef>
              <c:f>'جدول الداشبورد المصاريف'!$J$2:$J$5</c:f>
              <c:numCache>
                <c:formatCode>General</c:formatCode>
                <c:ptCount val="3"/>
                <c:pt idx="0">
                  <c:v>36</c:v>
                </c:pt>
                <c:pt idx="1">
                  <c:v>32</c:v>
                </c:pt>
                <c:pt idx="2">
                  <c:v>32</c:v>
                </c:pt>
              </c:numCache>
            </c:numRef>
          </c:val>
          <c:extLst>
            <c:ext xmlns:c16="http://schemas.microsoft.com/office/drawing/2014/chart" uri="{C3380CC4-5D6E-409C-BE32-E72D297353CC}">
              <c16:uniqueId val="{00000000-3468-4163-8E99-975C5E76D0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المصاريف!PivotTable52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المصاريف'!$D$14</c:f>
              <c:strCache>
                <c:ptCount val="1"/>
                <c:pt idx="0">
                  <c:v>Total</c:v>
                </c:pt>
              </c:strCache>
            </c:strRef>
          </c:tx>
          <c:spPr>
            <a:solidFill>
              <a:schemeClr val="accent1"/>
            </a:solidFill>
            <a:ln>
              <a:noFill/>
            </a:ln>
            <a:effectLst/>
          </c:spPr>
          <c:invertIfNegative val="0"/>
          <c:cat>
            <c:strRef>
              <c:f>'جدول الداشبورد المصاريف'!$C$15:$C$17</c:f>
              <c:strCache>
                <c:ptCount val="2"/>
                <c:pt idx="0">
                  <c:v>لا</c:v>
                </c:pt>
                <c:pt idx="1">
                  <c:v>نعم</c:v>
                </c:pt>
              </c:strCache>
            </c:strRef>
          </c:cat>
          <c:val>
            <c:numRef>
              <c:f>'جدول الداشبورد المصاريف'!$D$15:$D$17</c:f>
              <c:numCache>
                <c:formatCode>General</c:formatCode>
                <c:ptCount val="2"/>
                <c:pt idx="0">
                  <c:v>37963.71</c:v>
                </c:pt>
                <c:pt idx="1">
                  <c:v>36406.14</c:v>
                </c:pt>
              </c:numCache>
            </c:numRef>
          </c:val>
          <c:extLst>
            <c:ext xmlns:c16="http://schemas.microsoft.com/office/drawing/2014/chart" uri="{C3380CC4-5D6E-409C-BE32-E72D297353CC}">
              <c16:uniqueId val="{00000000-B01F-48D8-969D-DBD83C625FBC}"/>
            </c:ext>
          </c:extLst>
        </c:ser>
        <c:dLbls>
          <c:showLegendKey val="0"/>
          <c:showVal val="0"/>
          <c:showCatName val="0"/>
          <c:showSerName val="0"/>
          <c:showPercent val="0"/>
          <c:showBubbleSize val="0"/>
        </c:dLbls>
        <c:gapWidth val="219"/>
        <c:overlap val="-27"/>
        <c:axId val="794212815"/>
        <c:axId val="213758351"/>
      </c:barChart>
      <c:catAx>
        <c:axId val="7942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58351"/>
        <c:crosses val="autoZero"/>
        <c:auto val="1"/>
        <c:lblAlgn val="ctr"/>
        <c:lblOffset val="100"/>
        <c:noMultiLvlLbl val="0"/>
      </c:catAx>
      <c:valAx>
        <c:axId val="213758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421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المصاريف!PivotTable53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'جدول الداشبورد المصاريف'!$J$6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4B-47C3-A2B9-F451140325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4B-47C3-A2B9-F45114032555}"/>
              </c:ext>
            </c:extLst>
          </c:dPt>
          <c:cat>
            <c:strRef>
              <c:f>'جدول الداشبورد المصاريف'!$I$7:$I$9</c:f>
              <c:strCache>
                <c:ptCount val="2"/>
                <c:pt idx="0">
                  <c:v>لا</c:v>
                </c:pt>
                <c:pt idx="1">
                  <c:v>نعم</c:v>
                </c:pt>
              </c:strCache>
            </c:strRef>
          </c:cat>
          <c:val>
            <c:numRef>
              <c:f>'جدول الداشبورد المصاريف'!$J$7:$J$9</c:f>
              <c:numCache>
                <c:formatCode>General</c:formatCode>
                <c:ptCount val="2"/>
                <c:pt idx="0">
                  <c:v>51</c:v>
                </c:pt>
                <c:pt idx="1">
                  <c:v>49</c:v>
                </c:pt>
              </c:numCache>
            </c:numRef>
          </c:val>
          <c:extLst>
            <c:ext xmlns:c16="http://schemas.microsoft.com/office/drawing/2014/chart" uri="{C3380CC4-5D6E-409C-BE32-E72D297353CC}">
              <c16:uniqueId val="{00000000-5FBF-41A8-9C92-3A0DDB62756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للمبيعات!PivotTable50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للمبيعات'!$B$1</c:f>
              <c:strCache>
                <c:ptCount val="1"/>
                <c:pt idx="0">
                  <c:v>الربح للمنتج</c:v>
                </c:pt>
              </c:strCache>
            </c:strRef>
          </c:tx>
          <c:spPr>
            <a:solidFill>
              <a:schemeClr val="accent1"/>
            </a:solidFill>
            <a:ln>
              <a:noFill/>
            </a:ln>
            <a:effectLst/>
          </c:spPr>
          <c:invertIfNegative val="0"/>
          <c:cat>
            <c:strRef>
              <c:f>'جدول الداشبورد للمبيعات'!$A$2:$A$9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للمبيعات'!$B$2:$B$9</c:f>
              <c:numCache>
                <c:formatCode>General</c:formatCode>
                <c:ptCount val="7"/>
                <c:pt idx="0">
                  <c:v>538.68000000000006</c:v>
                </c:pt>
                <c:pt idx="1">
                  <c:v>575.07000000000005</c:v>
                </c:pt>
                <c:pt idx="2">
                  <c:v>346.97</c:v>
                </c:pt>
                <c:pt idx="3">
                  <c:v>384.49000000000007</c:v>
                </c:pt>
                <c:pt idx="4">
                  <c:v>361.84999999999997</c:v>
                </c:pt>
                <c:pt idx="5">
                  <c:v>375.81</c:v>
                </c:pt>
                <c:pt idx="6">
                  <c:v>503.52</c:v>
                </c:pt>
              </c:numCache>
            </c:numRef>
          </c:val>
          <c:extLst>
            <c:ext xmlns:c16="http://schemas.microsoft.com/office/drawing/2014/chart" uri="{C3380CC4-5D6E-409C-BE32-E72D297353CC}">
              <c16:uniqueId val="{00000004-07FF-4177-B5AF-AA01AAA6087E}"/>
            </c:ext>
          </c:extLst>
        </c:ser>
        <c:ser>
          <c:idx val="1"/>
          <c:order val="1"/>
          <c:tx>
            <c:strRef>
              <c:f>'جدول الداشبورد للمبيعات'!$C$1</c:f>
              <c:strCache>
                <c:ptCount val="1"/>
                <c:pt idx="0">
                  <c:v>سعر البيع للمنتج</c:v>
                </c:pt>
              </c:strCache>
            </c:strRef>
          </c:tx>
          <c:spPr>
            <a:solidFill>
              <a:schemeClr val="accent2"/>
            </a:solidFill>
            <a:ln>
              <a:noFill/>
            </a:ln>
            <a:effectLst/>
          </c:spPr>
          <c:invertIfNegative val="0"/>
          <c:cat>
            <c:strRef>
              <c:f>'جدول الداشبورد للمبيعات'!$A$2:$A$9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للمبيعات'!$C$2:$C$9</c:f>
              <c:numCache>
                <c:formatCode>General</c:formatCode>
                <c:ptCount val="7"/>
                <c:pt idx="0">
                  <c:v>2002.45</c:v>
                </c:pt>
                <c:pt idx="1">
                  <c:v>2114.4</c:v>
                </c:pt>
                <c:pt idx="2">
                  <c:v>1447.15</c:v>
                </c:pt>
                <c:pt idx="3">
                  <c:v>1573.5</c:v>
                </c:pt>
                <c:pt idx="4">
                  <c:v>1392.99</c:v>
                </c:pt>
                <c:pt idx="5">
                  <c:v>1697.15</c:v>
                </c:pt>
                <c:pt idx="6">
                  <c:v>2566.58</c:v>
                </c:pt>
              </c:numCache>
            </c:numRef>
          </c:val>
          <c:extLst>
            <c:ext xmlns:c16="http://schemas.microsoft.com/office/drawing/2014/chart" uri="{C3380CC4-5D6E-409C-BE32-E72D297353CC}">
              <c16:uniqueId val="{00000000-3D34-4678-B8DC-23E5973157B7}"/>
            </c:ext>
          </c:extLst>
        </c:ser>
        <c:ser>
          <c:idx val="2"/>
          <c:order val="2"/>
          <c:tx>
            <c:strRef>
              <c:f>'جدول الداشبورد للمبيعات'!$D$1</c:f>
              <c:strCache>
                <c:ptCount val="1"/>
                <c:pt idx="0">
                  <c:v>سعر الشراء للمنتج</c:v>
                </c:pt>
              </c:strCache>
            </c:strRef>
          </c:tx>
          <c:spPr>
            <a:solidFill>
              <a:schemeClr val="accent3"/>
            </a:solidFill>
            <a:ln>
              <a:noFill/>
            </a:ln>
            <a:effectLst/>
          </c:spPr>
          <c:invertIfNegative val="0"/>
          <c:cat>
            <c:strRef>
              <c:f>'جدول الداشبورد للمبيعات'!$A$2:$A$9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للمبيعات'!$D$2:$D$9</c:f>
              <c:numCache>
                <c:formatCode>General</c:formatCode>
                <c:ptCount val="7"/>
                <c:pt idx="0">
                  <c:v>1463.77</c:v>
                </c:pt>
                <c:pt idx="1">
                  <c:v>1539.33</c:v>
                </c:pt>
                <c:pt idx="2">
                  <c:v>1100.18</c:v>
                </c:pt>
                <c:pt idx="3">
                  <c:v>1189.01</c:v>
                </c:pt>
                <c:pt idx="4">
                  <c:v>1031.1400000000001</c:v>
                </c:pt>
                <c:pt idx="5">
                  <c:v>1321.34</c:v>
                </c:pt>
                <c:pt idx="6">
                  <c:v>2063.06</c:v>
                </c:pt>
              </c:numCache>
            </c:numRef>
          </c:val>
          <c:extLst>
            <c:ext xmlns:c16="http://schemas.microsoft.com/office/drawing/2014/chart" uri="{C3380CC4-5D6E-409C-BE32-E72D297353CC}">
              <c16:uniqueId val="{00000002-3D34-4678-B8DC-23E5973157B7}"/>
            </c:ext>
          </c:extLst>
        </c:ser>
        <c:dLbls>
          <c:showLegendKey val="0"/>
          <c:showVal val="0"/>
          <c:showCatName val="0"/>
          <c:showSerName val="0"/>
          <c:showPercent val="0"/>
          <c:showBubbleSize val="0"/>
        </c:dLbls>
        <c:gapWidth val="219"/>
        <c:overlap val="-27"/>
        <c:axId val="964760271"/>
        <c:axId val="964770831"/>
      </c:barChart>
      <c:catAx>
        <c:axId val="96476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70831"/>
        <c:crosses val="autoZero"/>
        <c:auto val="1"/>
        <c:lblAlgn val="ctr"/>
        <c:lblOffset val="100"/>
        <c:noMultiLvlLbl val="0"/>
      </c:catAx>
      <c:valAx>
        <c:axId val="964770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6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للمبيعات!PivotTable55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للمبيعات'!$N$2</c:f>
              <c:strCache>
                <c:ptCount val="1"/>
                <c:pt idx="0">
                  <c:v> تكلفة الشراء الاجمالي</c:v>
                </c:pt>
              </c:strCache>
            </c:strRef>
          </c:tx>
          <c:spPr>
            <a:solidFill>
              <a:schemeClr val="accent1"/>
            </a:solidFill>
            <a:ln>
              <a:noFill/>
            </a:ln>
            <a:effectLst/>
          </c:spPr>
          <c:invertIfNegative val="0"/>
          <c:cat>
            <c:strRef>
              <c:f>'جدول الداشبورد للمبيعات'!$M$3:$M$10</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للمبيعات'!$N$3:$N$10</c:f>
              <c:numCache>
                <c:formatCode>General</c:formatCode>
                <c:ptCount val="7"/>
                <c:pt idx="0">
                  <c:v>18078.969999999998</c:v>
                </c:pt>
                <c:pt idx="1">
                  <c:v>18125.82</c:v>
                </c:pt>
                <c:pt idx="2">
                  <c:v>15094.189999999999</c:v>
                </c:pt>
                <c:pt idx="3">
                  <c:v>13850.760000000002</c:v>
                </c:pt>
                <c:pt idx="4">
                  <c:v>12442.440000000002</c:v>
                </c:pt>
                <c:pt idx="5">
                  <c:v>16619.3</c:v>
                </c:pt>
                <c:pt idx="6">
                  <c:v>25748.38</c:v>
                </c:pt>
              </c:numCache>
            </c:numRef>
          </c:val>
          <c:extLst>
            <c:ext xmlns:c16="http://schemas.microsoft.com/office/drawing/2014/chart" uri="{C3380CC4-5D6E-409C-BE32-E72D297353CC}">
              <c16:uniqueId val="{00000000-ED9C-469E-A71C-46B6D8F66E90}"/>
            </c:ext>
          </c:extLst>
        </c:ser>
        <c:ser>
          <c:idx val="1"/>
          <c:order val="1"/>
          <c:tx>
            <c:strRef>
              <c:f>'جدول الداشبورد للمبيعات'!$O$2</c:f>
              <c:strCache>
                <c:ptCount val="1"/>
                <c:pt idx="0">
                  <c:v> قيمة البيع الاجمالي</c:v>
                </c:pt>
              </c:strCache>
            </c:strRef>
          </c:tx>
          <c:spPr>
            <a:solidFill>
              <a:schemeClr val="accent2"/>
            </a:solidFill>
            <a:ln>
              <a:noFill/>
            </a:ln>
            <a:effectLst/>
          </c:spPr>
          <c:invertIfNegative val="0"/>
          <c:cat>
            <c:strRef>
              <c:f>'جدول الداشبورد للمبيعات'!$M$3:$M$10</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للمبيعات'!$O$3:$O$10</c:f>
              <c:numCache>
                <c:formatCode>General</c:formatCode>
                <c:ptCount val="7"/>
                <c:pt idx="0">
                  <c:v>24472.609999999997</c:v>
                </c:pt>
                <c:pt idx="1">
                  <c:v>24824.14</c:v>
                </c:pt>
                <c:pt idx="2">
                  <c:v>20035.79</c:v>
                </c:pt>
                <c:pt idx="3">
                  <c:v>18219.59</c:v>
                </c:pt>
                <c:pt idx="4">
                  <c:v>16896.61</c:v>
                </c:pt>
                <c:pt idx="5">
                  <c:v>21201.09</c:v>
                </c:pt>
                <c:pt idx="6">
                  <c:v>31868.190000000006</c:v>
                </c:pt>
              </c:numCache>
            </c:numRef>
          </c:val>
          <c:extLst>
            <c:ext xmlns:c16="http://schemas.microsoft.com/office/drawing/2014/chart" uri="{C3380CC4-5D6E-409C-BE32-E72D297353CC}">
              <c16:uniqueId val="{00000001-ED9C-469E-A71C-46B6D8F66E90}"/>
            </c:ext>
          </c:extLst>
        </c:ser>
        <c:ser>
          <c:idx val="2"/>
          <c:order val="2"/>
          <c:tx>
            <c:strRef>
              <c:f>'جدول الداشبورد للمبيعات'!$P$2</c:f>
              <c:strCache>
                <c:ptCount val="1"/>
                <c:pt idx="0">
                  <c:v> الربح الاجمالي</c:v>
                </c:pt>
              </c:strCache>
            </c:strRef>
          </c:tx>
          <c:spPr>
            <a:solidFill>
              <a:schemeClr val="accent3"/>
            </a:solidFill>
            <a:ln>
              <a:noFill/>
            </a:ln>
            <a:effectLst/>
          </c:spPr>
          <c:invertIfNegative val="0"/>
          <c:cat>
            <c:strRef>
              <c:f>'جدول الداشبورد للمبيعات'!$M$3:$M$10</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للمبيعات'!$P$3:$P$10</c:f>
              <c:numCache>
                <c:formatCode>General</c:formatCode>
                <c:ptCount val="7"/>
                <c:pt idx="0">
                  <c:v>6393.6400000000012</c:v>
                </c:pt>
                <c:pt idx="1">
                  <c:v>6698.3200000000015</c:v>
                </c:pt>
                <c:pt idx="2">
                  <c:v>4941.6000000000004</c:v>
                </c:pt>
                <c:pt idx="3">
                  <c:v>4368.8300000000008</c:v>
                </c:pt>
                <c:pt idx="4">
                  <c:v>4454.170000000001</c:v>
                </c:pt>
                <c:pt idx="5">
                  <c:v>4581.79</c:v>
                </c:pt>
                <c:pt idx="6">
                  <c:v>6119.8099999999995</c:v>
                </c:pt>
              </c:numCache>
            </c:numRef>
          </c:val>
          <c:extLst>
            <c:ext xmlns:c16="http://schemas.microsoft.com/office/drawing/2014/chart" uri="{C3380CC4-5D6E-409C-BE32-E72D297353CC}">
              <c16:uniqueId val="{00000002-ED9C-469E-A71C-46B6D8F66E90}"/>
            </c:ext>
          </c:extLst>
        </c:ser>
        <c:dLbls>
          <c:showLegendKey val="0"/>
          <c:showVal val="0"/>
          <c:showCatName val="0"/>
          <c:showSerName val="0"/>
          <c:showPercent val="0"/>
          <c:showBubbleSize val="0"/>
        </c:dLbls>
        <c:gapWidth val="219"/>
        <c:overlap val="-27"/>
        <c:axId val="282518544"/>
        <c:axId val="282520944"/>
      </c:barChart>
      <c:catAx>
        <c:axId val="2825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20944"/>
        <c:crosses val="autoZero"/>
        <c:auto val="1"/>
        <c:lblAlgn val="ctr"/>
        <c:lblOffset val="100"/>
        <c:noMultiLvlLbl val="0"/>
      </c:catAx>
      <c:valAx>
        <c:axId val="28252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51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للمبيعات!PivotTable56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للمبيعات'!$U$4</c:f>
              <c:strCache>
                <c:ptCount val="1"/>
                <c:pt idx="0">
                  <c:v>Total</c:v>
                </c:pt>
              </c:strCache>
            </c:strRef>
          </c:tx>
          <c:spPr>
            <a:solidFill>
              <a:schemeClr val="accent1"/>
            </a:solidFill>
            <a:ln>
              <a:noFill/>
            </a:ln>
            <a:effectLst/>
          </c:spPr>
          <c:invertIfNegative val="0"/>
          <c:cat>
            <c:strRef>
              <c:f>'جدول الداشبورد للمبيعات'!$T$5:$T$12</c:f>
              <c:strCache>
                <c:ptCount val="7"/>
                <c:pt idx="0">
                  <c:v>Friday</c:v>
                </c:pt>
                <c:pt idx="1">
                  <c:v>Monday</c:v>
                </c:pt>
                <c:pt idx="2">
                  <c:v>Saturday</c:v>
                </c:pt>
                <c:pt idx="3">
                  <c:v>Sunday</c:v>
                </c:pt>
                <c:pt idx="4">
                  <c:v>Thursday</c:v>
                </c:pt>
                <c:pt idx="5">
                  <c:v>Tuesday</c:v>
                </c:pt>
                <c:pt idx="6">
                  <c:v>Wednesday</c:v>
                </c:pt>
              </c:strCache>
            </c:strRef>
          </c:cat>
          <c:val>
            <c:numRef>
              <c:f>'جدول الداشبورد للمبيعات'!$U$5:$U$12</c:f>
              <c:numCache>
                <c:formatCode>General</c:formatCode>
                <c:ptCount val="7"/>
                <c:pt idx="0">
                  <c:v>26855.599999999995</c:v>
                </c:pt>
                <c:pt idx="1">
                  <c:v>17385.740000000002</c:v>
                </c:pt>
                <c:pt idx="2">
                  <c:v>22818.649999999998</c:v>
                </c:pt>
                <c:pt idx="3">
                  <c:v>28265.500000000004</c:v>
                </c:pt>
                <c:pt idx="4">
                  <c:v>9313.41</c:v>
                </c:pt>
                <c:pt idx="5">
                  <c:v>33528.390000000007</c:v>
                </c:pt>
                <c:pt idx="6">
                  <c:v>19350.73</c:v>
                </c:pt>
              </c:numCache>
            </c:numRef>
          </c:val>
          <c:extLst>
            <c:ext xmlns:c16="http://schemas.microsoft.com/office/drawing/2014/chart" uri="{C3380CC4-5D6E-409C-BE32-E72D297353CC}">
              <c16:uniqueId val="{00000000-E70F-4A66-A798-CC170B44837F}"/>
            </c:ext>
          </c:extLst>
        </c:ser>
        <c:dLbls>
          <c:showLegendKey val="0"/>
          <c:showVal val="0"/>
          <c:showCatName val="0"/>
          <c:showSerName val="0"/>
          <c:showPercent val="0"/>
          <c:showBubbleSize val="0"/>
        </c:dLbls>
        <c:gapWidth val="219"/>
        <c:overlap val="-27"/>
        <c:axId val="964731471"/>
        <c:axId val="964732431"/>
      </c:barChart>
      <c:catAx>
        <c:axId val="96473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32431"/>
        <c:crosses val="autoZero"/>
        <c:auto val="1"/>
        <c:lblAlgn val="ctr"/>
        <c:lblOffset val="100"/>
        <c:noMultiLvlLbl val="0"/>
      </c:catAx>
      <c:valAx>
        <c:axId val="96473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73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للمبيعات!PivotTable50</c:name>
    <c:fmtId val="5"/>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الشراء والبيع والربح للمنتج الواحد</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للمبيعات'!$B$1</c:f>
              <c:strCache>
                <c:ptCount val="1"/>
                <c:pt idx="0">
                  <c:v>الربح للمنتج</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للمبيعات'!$B$2:$B$9</c:f>
              <c:numCache>
                <c:formatCode>General</c:formatCode>
                <c:ptCount val="7"/>
                <c:pt idx="0">
                  <c:v>538.68000000000006</c:v>
                </c:pt>
                <c:pt idx="1">
                  <c:v>575.07000000000005</c:v>
                </c:pt>
                <c:pt idx="2">
                  <c:v>346.97</c:v>
                </c:pt>
                <c:pt idx="3">
                  <c:v>384.49000000000007</c:v>
                </c:pt>
                <c:pt idx="4">
                  <c:v>361.84999999999997</c:v>
                </c:pt>
                <c:pt idx="5">
                  <c:v>375.81</c:v>
                </c:pt>
                <c:pt idx="6">
                  <c:v>503.52</c:v>
                </c:pt>
              </c:numCache>
            </c:numRef>
          </c:val>
          <c:extLst>
            <c:ext xmlns:c16="http://schemas.microsoft.com/office/drawing/2014/chart" uri="{C3380CC4-5D6E-409C-BE32-E72D297353CC}">
              <c16:uniqueId val="{00000000-5657-4EEF-AC6C-6B1F20F8708F}"/>
            </c:ext>
          </c:extLst>
        </c:ser>
        <c:ser>
          <c:idx val="1"/>
          <c:order val="1"/>
          <c:tx>
            <c:strRef>
              <c:f>'جدول الداشبورد للمبيعات'!$C$1</c:f>
              <c:strCache>
                <c:ptCount val="1"/>
                <c:pt idx="0">
                  <c:v>سعر البيع للمنتج</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للمبيعات'!$C$2:$C$9</c:f>
              <c:numCache>
                <c:formatCode>General</c:formatCode>
                <c:ptCount val="7"/>
                <c:pt idx="0">
                  <c:v>2002.45</c:v>
                </c:pt>
                <c:pt idx="1">
                  <c:v>2114.4</c:v>
                </c:pt>
                <c:pt idx="2">
                  <c:v>1447.15</c:v>
                </c:pt>
                <c:pt idx="3">
                  <c:v>1573.5</c:v>
                </c:pt>
                <c:pt idx="4">
                  <c:v>1392.99</c:v>
                </c:pt>
                <c:pt idx="5">
                  <c:v>1697.15</c:v>
                </c:pt>
                <c:pt idx="6">
                  <c:v>2566.58</c:v>
                </c:pt>
              </c:numCache>
            </c:numRef>
          </c:val>
          <c:extLst>
            <c:ext xmlns:c16="http://schemas.microsoft.com/office/drawing/2014/chart" uri="{C3380CC4-5D6E-409C-BE32-E72D297353CC}">
              <c16:uniqueId val="{00000000-70BE-47AB-9DA0-38DBE5D1D24C}"/>
            </c:ext>
          </c:extLst>
        </c:ser>
        <c:ser>
          <c:idx val="2"/>
          <c:order val="2"/>
          <c:tx>
            <c:strRef>
              <c:f>'جدول الداشبورد للمبيعات'!$D$1</c:f>
              <c:strCache>
                <c:ptCount val="1"/>
                <c:pt idx="0">
                  <c:v>سعر الشراء للمنتج</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للمبيعات'!$D$2:$D$9</c:f>
              <c:numCache>
                <c:formatCode>General</c:formatCode>
                <c:ptCount val="7"/>
                <c:pt idx="0">
                  <c:v>1463.77</c:v>
                </c:pt>
                <c:pt idx="1">
                  <c:v>1539.33</c:v>
                </c:pt>
                <c:pt idx="2">
                  <c:v>1100.18</c:v>
                </c:pt>
                <c:pt idx="3">
                  <c:v>1189.01</c:v>
                </c:pt>
                <c:pt idx="4">
                  <c:v>1031.1400000000001</c:v>
                </c:pt>
                <c:pt idx="5">
                  <c:v>1321.34</c:v>
                </c:pt>
                <c:pt idx="6">
                  <c:v>2063.06</c:v>
                </c:pt>
              </c:numCache>
            </c:numRef>
          </c:val>
          <c:extLst>
            <c:ext xmlns:c16="http://schemas.microsoft.com/office/drawing/2014/chart" uri="{C3380CC4-5D6E-409C-BE32-E72D297353CC}">
              <c16:uniqueId val="{00000001-70BE-47AB-9DA0-38DBE5D1D24C}"/>
            </c:ext>
          </c:extLst>
        </c:ser>
        <c:dLbls>
          <c:dLblPos val="outEnd"/>
          <c:showLegendKey val="0"/>
          <c:showVal val="1"/>
          <c:showCatName val="0"/>
          <c:showSerName val="0"/>
          <c:showPercent val="0"/>
          <c:showBubbleSize val="0"/>
        </c:dLbls>
        <c:gapWidth val="219"/>
        <c:overlap val="-27"/>
        <c:axId val="964760271"/>
        <c:axId val="964770831"/>
      </c:barChart>
      <c:catAx>
        <c:axId val="96476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64770831"/>
        <c:crosses val="autoZero"/>
        <c:auto val="1"/>
        <c:lblAlgn val="ctr"/>
        <c:lblOffset val="100"/>
        <c:noMultiLvlLbl val="0"/>
      </c:catAx>
      <c:valAx>
        <c:axId val="96477083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96476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للمبيعات!PivotTable55</c:name>
    <c:fmtId val="11"/>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إجمالي الشراء والبيع والربح</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للمبيعات'!$N$2</c:f>
              <c:strCache>
                <c:ptCount val="1"/>
                <c:pt idx="0">
                  <c:v> تكلفة الشراء الاجمالي</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للمبيعات'!$M$3:$M$10</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للمبيعات'!$N$3:$N$10</c:f>
              <c:numCache>
                <c:formatCode>General</c:formatCode>
                <c:ptCount val="7"/>
                <c:pt idx="0">
                  <c:v>18078.969999999998</c:v>
                </c:pt>
                <c:pt idx="1">
                  <c:v>18125.82</c:v>
                </c:pt>
                <c:pt idx="2">
                  <c:v>15094.189999999999</c:v>
                </c:pt>
                <c:pt idx="3">
                  <c:v>13850.760000000002</c:v>
                </c:pt>
                <c:pt idx="4">
                  <c:v>12442.440000000002</c:v>
                </c:pt>
                <c:pt idx="5">
                  <c:v>16619.3</c:v>
                </c:pt>
                <c:pt idx="6">
                  <c:v>25748.38</c:v>
                </c:pt>
              </c:numCache>
            </c:numRef>
          </c:val>
          <c:extLst>
            <c:ext xmlns:c16="http://schemas.microsoft.com/office/drawing/2014/chart" uri="{C3380CC4-5D6E-409C-BE32-E72D297353CC}">
              <c16:uniqueId val="{00000000-E5B5-40E2-A5F5-A8F5B46B903E}"/>
            </c:ext>
          </c:extLst>
        </c:ser>
        <c:ser>
          <c:idx val="1"/>
          <c:order val="1"/>
          <c:tx>
            <c:strRef>
              <c:f>'جدول الداشبورد للمبيعات'!$O$2</c:f>
              <c:strCache>
                <c:ptCount val="1"/>
                <c:pt idx="0">
                  <c:v> قيمة البيع الاجمالي</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للمبيعات'!$M$3:$M$10</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للمبيعات'!$O$3:$O$10</c:f>
              <c:numCache>
                <c:formatCode>General</c:formatCode>
                <c:ptCount val="7"/>
                <c:pt idx="0">
                  <c:v>24472.609999999997</c:v>
                </c:pt>
                <c:pt idx="1">
                  <c:v>24824.14</c:v>
                </c:pt>
                <c:pt idx="2">
                  <c:v>20035.79</c:v>
                </c:pt>
                <c:pt idx="3">
                  <c:v>18219.59</c:v>
                </c:pt>
                <c:pt idx="4">
                  <c:v>16896.61</c:v>
                </c:pt>
                <c:pt idx="5">
                  <c:v>21201.09</c:v>
                </c:pt>
                <c:pt idx="6">
                  <c:v>31868.190000000006</c:v>
                </c:pt>
              </c:numCache>
            </c:numRef>
          </c:val>
          <c:extLst>
            <c:ext xmlns:c16="http://schemas.microsoft.com/office/drawing/2014/chart" uri="{C3380CC4-5D6E-409C-BE32-E72D297353CC}">
              <c16:uniqueId val="{00000001-E5B5-40E2-A5F5-A8F5B46B903E}"/>
            </c:ext>
          </c:extLst>
        </c:ser>
        <c:ser>
          <c:idx val="2"/>
          <c:order val="2"/>
          <c:tx>
            <c:strRef>
              <c:f>'جدول الداشبورد للمبيعات'!$P$2</c:f>
              <c:strCache>
                <c:ptCount val="1"/>
                <c:pt idx="0">
                  <c:v> الربح الاجمالي</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للمبيعات'!$M$3:$M$10</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للمبيعات'!$P$3:$P$10</c:f>
              <c:numCache>
                <c:formatCode>General</c:formatCode>
                <c:ptCount val="7"/>
                <c:pt idx="0">
                  <c:v>6393.6400000000012</c:v>
                </c:pt>
                <c:pt idx="1">
                  <c:v>6698.3200000000015</c:v>
                </c:pt>
                <c:pt idx="2">
                  <c:v>4941.6000000000004</c:v>
                </c:pt>
                <c:pt idx="3">
                  <c:v>4368.8300000000008</c:v>
                </c:pt>
                <c:pt idx="4">
                  <c:v>4454.170000000001</c:v>
                </c:pt>
                <c:pt idx="5">
                  <c:v>4581.79</c:v>
                </c:pt>
                <c:pt idx="6">
                  <c:v>6119.8099999999995</c:v>
                </c:pt>
              </c:numCache>
            </c:numRef>
          </c:val>
          <c:extLst>
            <c:ext xmlns:c16="http://schemas.microsoft.com/office/drawing/2014/chart" uri="{C3380CC4-5D6E-409C-BE32-E72D297353CC}">
              <c16:uniqueId val="{00000002-E5B5-40E2-A5F5-A8F5B46B903E}"/>
            </c:ext>
          </c:extLst>
        </c:ser>
        <c:dLbls>
          <c:dLblPos val="outEnd"/>
          <c:showLegendKey val="0"/>
          <c:showVal val="1"/>
          <c:showCatName val="0"/>
          <c:showSerName val="0"/>
          <c:showPercent val="0"/>
          <c:showBubbleSize val="0"/>
        </c:dLbls>
        <c:gapWidth val="219"/>
        <c:overlap val="-27"/>
        <c:axId val="282518544"/>
        <c:axId val="282520944"/>
      </c:barChart>
      <c:catAx>
        <c:axId val="28251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282520944"/>
        <c:crosses val="autoZero"/>
        <c:auto val="1"/>
        <c:lblAlgn val="ctr"/>
        <c:lblOffset val="100"/>
        <c:noMultiLvlLbl val="0"/>
      </c:catAx>
      <c:valAx>
        <c:axId val="282520944"/>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8251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للمبيعات!PivotTable56</c:name>
    <c:fmtId val="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الكمية والربح حسب اليوم</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للمبيعات'!$U$4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للمبيعات'!$T$5:$T$12</c:f>
              <c:strCache>
                <c:ptCount val="7"/>
                <c:pt idx="0">
                  <c:v>Friday</c:v>
                </c:pt>
                <c:pt idx="1">
                  <c:v>Monday</c:v>
                </c:pt>
                <c:pt idx="2">
                  <c:v>Saturday</c:v>
                </c:pt>
                <c:pt idx="3">
                  <c:v>Sunday</c:v>
                </c:pt>
                <c:pt idx="4">
                  <c:v>Thursday</c:v>
                </c:pt>
                <c:pt idx="5">
                  <c:v>Tuesday</c:v>
                </c:pt>
                <c:pt idx="6">
                  <c:v>Wednesday</c:v>
                </c:pt>
              </c:strCache>
            </c:strRef>
          </c:cat>
          <c:val>
            <c:numRef>
              <c:f>'جدول الداشبورد للمبيعات'!$U$5:$U$12</c:f>
              <c:numCache>
                <c:formatCode>General</c:formatCode>
                <c:ptCount val="7"/>
                <c:pt idx="0">
                  <c:v>26855.599999999995</c:v>
                </c:pt>
                <c:pt idx="1">
                  <c:v>17385.740000000002</c:v>
                </c:pt>
                <c:pt idx="2">
                  <c:v>22818.649999999998</c:v>
                </c:pt>
                <c:pt idx="3">
                  <c:v>28265.500000000004</c:v>
                </c:pt>
                <c:pt idx="4">
                  <c:v>9313.41</c:v>
                </c:pt>
                <c:pt idx="5">
                  <c:v>33528.390000000007</c:v>
                </c:pt>
                <c:pt idx="6">
                  <c:v>19350.73</c:v>
                </c:pt>
              </c:numCache>
            </c:numRef>
          </c:val>
          <c:extLst>
            <c:ext xmlns:c16="http://schemas.microsoft.com/office/drawing/2014/chart" uri="{C3380CC4-5D6E-409C-BE32-E72D297353CC}">
              <c16:uniqueId val="{00000000-7BB8-4E35-8F9D-EECA6E30C33F}"/>
            </c:ext>
          </c:extLst>
        </c:ser>
        <c:dLbls>
          <c:dLblPos val="outEnd"/>
          <c:showLegendKey val="0"/>
          <c:showVal val="1"/>
          <c:showCatName val="0"/>
          <c:showSerName val="0"/>
          <c:showPercent val="0"/>
          <c:showBubbleSize val="0"/>
        </c:dLbls>
        <c:gapWidth val="219"/>
        <c:overlap val="-27"/>
        <c:axId val="964731471"/>
        <c:axId val="964732431"/>
      </c:barChart>
      <c:catAx>
        <c:axId val="96473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964732431"/>
        <c:crosses val="autoZero"/>
        <c:auto val="1"/>
        <c:lblAlgn val="ctr"/>
        <c:lblOffset val="100"/>
        <c:noMultiLvlLbl val="0"/>
      </c:catAx>
      <c:valAx>
        <c:axId val="96473243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9647314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المصاريف!PivotTable49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800" b="1">
                <a:solidFill>
                  <a:schemeClr val="bg1"/>
                </a:solidFill>
              </a:rPr>
              <a:t>قيمة</a:t>
            </a:r>
            <a:r>
              <a:rPr lang="ar-EG" sz="1800" b="1" baseline="0">
                <a:solidFill>
                  <a:schemeClr val="bg1"/>
                </a:solidFill>
              </a:rPr>
              <a:t> المصاريف حسب البنود</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352300052857652E-2"/>
          <c:y val="0.19696484393947253"/>
          <c:w val="0.91662902109095246"/>
          <c:h val="0.61267325888100732"/>
        </c:manualLayout>
      </c:layout>
      <c:barChart>
        <c:barDir val="col"/>
        <c:grouping val="clustered"/>
        <c:varyColors val="0"/>
        <c:ser>
          <c:idx val="0"/>
          <c:order val="0"/>
          <c:tx>
            <c:strRef>
              <c:f>'جدول الداشبورد المصاريف'!$B$1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المصاريف'!$A$2:$A$8</c:f>
              <c:strCache>
                <c:ptCount val="6"/>
                <c:pt idx="0">
                  <c:v>أدوات مكتبية</c:v>
                </c:pt>
                <c:pt idx="1">
                  <c:v>مصاريف تأمين</c:v>
                </c:pt>
                <c:pt idx="2">
                  <c:v>مصاريف تغليف</c:v>
                </c:pt>
                <c:pt idx="3">
                  <c:v>مصاريف رواتب</c:v>
                </c:pt>
                <c:pt idx="4">
                  <c:v>مصاريف كهرباء</c:v>
                </c:pt>
                <c:pt idx="5">
                  <c:v>مصاريف نقل</c:v>
                </c:pt>
              </c:strCache>
            </c:strRef>
          </c:cat>
          <c:val>
            <c:numRef>
              <c:f>'جدول الداشبورد المصاريف'!$B$2:$B$8</c:f>
              <c:numCache>
                <c:formatCode>General</c:formatCode>
                <c:ptCount val="6"/>
                <c:pt idx="0">
                  <c:v>11359.82</c:v>
                </c:pt>
                <c:pt idx="1">
                  <c:v>15194.27</c:v>
                </c:pt>
                <c:pt idx="2">
                  <c:v>13842.04</c:v>
                </c:pt>
                <c:pt idx="3">
                  <c:v>14351.8</c:v>
                </c:pt>
                <c:pt idx="4">
                  <c:v>11970.3</c:v>
                </c:pt>
                <c:pt idx="5">
                  <c:v>7651.62</c:v>
                </c:pt>
              </c:numCache>
            </c:numRef>
          </c:val>
          <c:extLst>
            <c:ext xmlns:c16="http://schemas.microsoft.com/office/drawing/2014/chart" uri="{C3380CC4-5D6E-409C-BE32-E72D297353CC}">
              <c16:uniqueId val="{00000000-E396-4E7D-B405-D082DCA8DBEA}"/>
            </c:ext>
          </c:extLst>
        </c:ser>
        <c:dLbls>
          <c:dLblPos val="outEnd"/>
          <c:showLegendKey val="0"/>
          <c:showVal val="1"/>
          <c:showCatName val="0"/>
          <c:showSerName val="0"/>
          <c:showPercent val="0"/>
          <c:showBubbleSize val="0"/>
        </c:dLbls>
        <c:gapWidth val="219"/>
        <c:overlap val="-27"/>
        <c:axId val="1834261503"/>
        <c:axId val="1834261983"/>
      </c:barChart>
      <c:catAx>
        <c:axId val="183426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34261983"/>
        <c:crosses val="autoZero"/>
        <c:auto val="1"/>
        <c:lblAlgn val="ctr"/>
        <c:lblOffset val="100"/>
        <c:noMultiLvlLbl val="0"/>
      </c:catAx>
      <c:valAx>
        <c:axId val="183426198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83426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المصاريف!PivotTable51</c:name>
    <c:fmtId val="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حالة السداد</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s>
    <c:plotArea>
      <c:layout/>
      <c:pieChart>
        <c:varyColors val="1"/>
        <c:ser>
          <c:idx val="0"/>
          <c:order val="0"/>
          <c:tx>
            <c:strRef>
              <c:f>'جدول الداشبورد المصاريف'!$J$1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3C63-4F56-A7A0-2AA08FC5484D}"/>
              </c:ext>
            </c:extLst>
          </c:dPt>
          <c:dPt>
            <c:idx val="1"/>
            <c:bubble3D val="0"/>
            <c:spPr>
              <a:solidFill>
                <a:schemeClr val="accent2"/>
              </a:solidFill>
              <a:ln w="19050">
                <a:noFill/>
              </a:ln>
              <a:effectLst/>
            </c:spPr>
            <c:extLst>
              <c:ext xmlns:c16="http://schemas.microsoft.com/office/drawing/2014/chart" uri="{C3380CC4-5D6E-409C-BE32-E72D297353CC}">
                <c16:uniqueId val="{00000003-3C63-4F56-A7A0-2AA08FC5484D}"/>
              </c:ext>
            </c:extLst>
          </c:dPt>
          <c:dPt>
            <c:idx val="2"/>
            <c:bubble3D val="0"/>
            <c:spPr>
              <a:solidFill>
                <a:schemeClr val="accent3"/>
              </a:solidFill>
              <a:ln w="19050">
                <a:noFill/>
              </a:ln>
              <a:effectLst/>
            </c:spPr>
            <c:extLst>
              <c:ext xmlns:c16="http://schemas.microsoft.com/office/drawing/2014/chart" uri="{C3380CC4-5D6E-409C-BE32-E72D297353CC}">
                <c16:uniqueId val="{00000005-5431-40A9-A9D4-0FD3F2A919B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'جدول الداشبورد المصاريف'!$I$2:$I$5</c:f>
              <c:strCache>
                <c:ptCount val="3"/>
                <c:pt idx="0">
                  <c:v>غير مدفوع</c:v>
                </c:pt>
                <c:pt idx="1">
                  <c:v>مدفوع</c:v>
                </c:pt>
                <c:pt idx="2">
                  <c:v>مدفوع جزئياً</c:v>
                </c:pt>
              </c:strCache>
            </c:strRef>
          </c:cat>
          <c:val>
            <c:numRef>
              <c:f>'جدول الداشبورد المصاريف'!$J$2:$J$5</c:f>
              <c:numCache>
                <c:formatCode>General</c:formatCode>
                <c:ptCount val="3"/>
                <c:pt idx="0">
                  <c:v>36</c:v>
                </c:pt>
                <c:pt idx="1">
                  <c:v>32</c:v>
                </c:pt>
                <c:pt idx="2">
                  <c:v>32</c:v>
                </c:pt>
              </c:numCache>
            </c:numRef>
          </c:val>
          <c:extLst>
            <c:ext xmlns:c16="http://schemas.microsoft.com/office/drawing/2014/chart" uri="{C3380CC4-5D6E-409C-BE32-E72D297353CC}">
              <c16:uniqueId val="{00000004-3C63-4F56-A7A0-2AA08FC5484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المصاريف!PivotTable52</c:name>
    <c:fmtId val="7"/>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قيم العهد</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المصاريف'!$D$14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المصاريف'!$C$15:$C$17</c:f>
              <c:strCache>
                <c:ptCount val="2"/>
                <c:pt idx="0">
                  <c:v>لا</c:v>
                </c:pt>
                <c:pt idx="1">
                  <c:v>نعم</c:v>
                </c:pt>
              </c:strCache>
            </c:strRef>
          </c:cat>
          <c:val>
            <c:numRef>
              <c:f>'جدول الداشبورد المصاريف'!$D$15:$D$17</c:f>
              <c:numCache>
                <c:formatCode>General</c:formatCode>
                <c:ptCount val="2"/>
                <c:pt idx="0">
                  <c:v>37963.71</c:v>
                </c:pt>
                <c:pt idx="1">
                  <c:v>36406.14</c:v>
                </c:pt>
              </c:numCache>
            </c:numRef>
          </c:val>
          <c:extLst>
            <c:ext xmlns:c16="http://schemas.microsoft.com/office/drawing/2014/chart" uri="{C3380CC4-5D6E-409C-BE32-E72D297353CC}">
              <c16:uniqueId val="{00000000-C401-4DFF-A100-F5D164E04FC3}"/>
            </c:ext>
          </c:extLst>
        </c:ser>
        <c:dLbls>
          <c:dLblPos val="outEnd"/>
          <c:showLegendKey val="0"/>
          <c:showVal val="1"/>
          <c:showCatName val="0"/>
          <c:showSerName val="0"/>
          <c:showPercent val="0"/>
          <c:showBubbleSize val="0"/>
        </c:dLbls>
        <c:gapWidth val="219"/>
        <c:overlap val="-27"/>
        <c:axId val="794212815"/>
        <c:axId val="213758351"/>
      </c:barChart>
      <c:catAx>
        <c:axId val="7942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13758351"/>
        <c:crosses val="autoZero"/>
        <c:auto val="1"/>
        <c:lblAlgn val="ctr"/>
        <c:lblOffset val="100"/>
        <c:noMultiLvlLbl val="0"/>
      </c:catAx>
      <c:valAx>
        <c:axId val="21375835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79421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المصاريف!PivotTable53</c:name>
    <c:fmtId val="1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نسبة الفواتير</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9.1076709386789065E-2"/>
              <c:y val="-0.105813934112079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dLbl>
          <c:idx val="0"/>
          <c:layout>
            <c:manualLayout>
              <c:x val="-0.11983777550893313"/>
              <c:y val="7.558138150862808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doughnutChart>
        <c:varyColors val="1"/>
        <c:ser>
          <c:idx val="0"/>
          <c:order val="0"/>
          <c:tx>
            <c:strRef>
              <c:f>'جدول الداشبورد المصاريف'!$J$6</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BD84-42F2-8016-67854F7DF64F}"/>
              </c:ext>
            </c:extLst>
          </c:dPt>
          <c:dPt>
            <c:idx val="1"/>
            <c:bubble3D val="0"/>
            <c:spPr>
              <a:solidFill>
                <a:schemeClr val="accent2"/>
              </a:solidFill>
              <a:ln w="19050">
                <a:noFill/>
              </a:ln>
              <a:effectLst/>
            </c:spPr>
            <c:extLst>
              <c:ext xmlns:c16="http://schemas.microsoft.com/office/drawing/2014/chart" uri="{C3380CC4-5D6E-409C-BE32-E72D297353CC}">
                <c16:uniqueId val="{00000003-BD84-42F2-8016-67854F7DF64F}"/>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'جدول الداشبورد المصاريف'!$I$7:$I$9</c:f>
              <c:strCache>
                <c:ptCount val="2"/>
                <c:pt idx="0">
                  <c:v>لا</c:v>
                </c:pt>
                <c:pt idx="1">
                  <c:v>نعم</c:v>
                </c:pt>
              </c:strCache>
            </c:strRef>
          </c:cat>
          <c:val>
            <c:numRef>
              <c:f>'جدول الداشبورد المصاريف'!$J$7:$J$9</c:f>
              <c:numCache>
                <c:formatCode>General</c:formatCode>
                <c:ptCount val="2"/>
                <c:pt idx="0">
                  <c:v>51</c:v>
                </c:pt>
                <c:pt idx="1">
                  <c:v>49</c:v>
                </c:pt>
              </c:numCache>
            </c:numRef>
          </c:val>
          <c:extLst>
            <c:ext xmlns:c16="http://schemas.microsoft.com/office/drawing/2014/chart" uri="{C3380CC4-5D6E-409C-BE32-E72D297353CC}">
              <c16:uniqueId val="{00000004-BD84-42F2-8016-67854F7DF64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للجرد!PivotTable27</c:name>
    <c:fmtId val="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حركة المنتجات</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للجرد'!$B$1</c:f>
              <c:strCache>
                <c:ptCount val="1"/>
                <c:pt idx="0">
                  <c:v> مخزون اول مدة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للجرد'!$A$2:$A$9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للجرد'!$B$2:$B$9</c:f>
              <c:numCache>
                <c:formatCode>General</c:formatCode>
                <c:ptCount val="7"/>
                <c:pt idx="0">
                  <c:v>490</c:v>
                </c:pt>
                <c:pt idx="1">
                  <c:v>538</c:v>
                </c:pt>
                <c:pt idx="2">
                  <c:v>569</c:v>
                </c:pt>
                <c:pt idx="3">
                  <c:v>759</c:v>
                </c:pt>
                <c:pt idx="4">
                  <c:v>612</c:v>
                </c:pt>
                <c:pt idx="5">
                  <c:v>630</c:v>
                </c:pt>
                <c:pt idx="6">
                  <c:v>571</c:v>
                </c:pt>
              </c:numCache>
            </c:numRef>
          </c:val>
          <c:extLst>
            <c:ext xmlns:c16="http://schemas.microsoft.com/office/drawing/2014/chart" uri="{C3380CC4-5D6E-409C-BE32-E72D297353CC}">
              <c16:uniqueId val="{00000000-764C-4F66-B710-30405837401F}"/>
            </c:ext>
          </c:extLst>
        </c:ser>
        <c:ser>
          <c:idx val="1"/>
          <c:order val="1"/>
          <c:tx>
            <c:strRef>
              <c:f>'جدول الداشبورد للجرد'!$C$1</c:f>
              <c:strCache>
                <c:ptCount val="1"/>
                <c:pt idx="0">
                  <c:v> المشتريات</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للجرد'!$A$2:$A$9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للجرد'!$C$2:$C$9</c:f>
              <c:numCache>
                <c:formatCode>General</c:formatCode>
                <c:ptCount val="7"/>
                <c:pt idx="0">
                  <c:v>268</c:v>
                </c:pt>
                <c:pt idx="1">
                  <c:v>281</c:v>
                </c:pt>
                <c:pt idx="2">
                  <c:v>264</c:v>
                </c:pt>
                <c:pt idx="3">
                  <c:v>342</c:v>
                </c:pt>
                <c:pt idx="4">
                  <c:v>263</c:v>
                </c:pt>
                <c:pt idx="5">
                  <c:v>301</c:v>
                </c:pt>
                <c:pt idx="6">
                  <c:v>259</c:v>
                </c:pt>
              </c:numCache>
            </c:numRef>
          </c:val>
          <c:extLst>
            <c:ext xmlns:c16="http://schemas.microsoft.com/office/drawing/2014/chart" uri="{C3380CC4-5D6E-409C-BE32-E72D297353CC}">
              <c16:uniqueId val="{00000001-764C-4F66-B710-30405837401F}"/>
            </c:ext>
          </c:extLst>
        </c:ser>
        <c:ser>
          <c:idx val="2"/>
          <c:order val="2"/>
          <c:tx>
            <c:strRef>
              <c:f>'جدول الداشبورد للجرد'!$D$1</c:f>
              <c:strCache>
                <c:ptCount val="1"/>
                <c:pt idx="0">
                  <c:v>المبيعات الفعلية</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للجرد'!$A$2:$A$9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للجرد'!$D$2:$D$9</c:f>
              <c:numCache>
                <c:formatCode>General</c:formatCode>
                <c:ptCount val="7"/>
                <c:pt idx="0">
                  <c:v>185</c:v>
                </c:pt>
                <c:pt idx="1">
                  <c:v>207</c:v>
                </c:pt>
                <c:pt idx="2">
                  <c:v>197</c:v>
                </c:pt>
                <c:pt idx="3">
                  <c:v>285</c:v>
                </c:pt>
                <c:pt idx="4">
                  <c:v>206</c:v>
                </c:pt>
                <c:pt idx="5">
                  <c:v>247</c:v>
                </c:pt>
                <c:pt idx="6">
                  <c:v>197</c:v>
                </c:pt>
              </c:numCache>
            </c:numRef>
          </c:val>
          <c:extLst>
            <c:ext xmlns:c16="http://schemas.microsoft.com/office/drawing/2014/chart" uri="{C3380CC4-5D6E-409C-BE32-E72D297353CC}">
              <c16:uniqueId val="{00000002-764C-4F66-B710-30405837401F}"/>
            </c:ext>
          </c:extLst>
        </c:ser>
        <c:dLbls>
          <c:dLblPos val="outEnd"/>
          <c:showLegendKey val="0"/>
          <c:showVal val="1"/>
          <c:showCatName val="0"/>
          <c:showSerName val="0"/>
          <c:showPercent val="0"/>
          <c:showBubbleSize val="0"/>
        </c:dLbls>
        <c:gapWidth val="219"/>
        <c:overlap val="-27"/>
        <c:axId val="969053135"/>
        <c:axId val="969042575"/>
      </c:barChart>
      <c:catAx>
        <c:axId val="96905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969042575"/>
        <c:crosses val="autoZero"/>
        <c:auto val="1"/>
        <c:lblAlgn val="ctr"/>
        <c:lblOffset val="100"/>
        <c:noMultiLvlLbl val="0"/>
      </c:catAx>
      <c:valAx>
        <c:axId val="96904257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96905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للجرد!PivotTable28</c:name>
    <c:fmtId val="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متابعة الفارق حسب التصنيفات</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للجرد'!$R$2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للجرد'!$Q$3:$Q$9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للجرد'!$R$3:$R$9</c:f>
              <c:numCache>
                <c:formatCode>General</c:formatCode>
                <c:ptCount val="7"/>
                <c:pt idx="0">
                  <c:v>571</c:v>
                </c:pt>
                <c:pt idx="1">
                  <c:v>610</c:v>
                </c:pt>
                <c:pt idx="2">
                  <c:v>635</c:v>
                </c:pt>
                <c:pt idx="3">
                  <c:v>806</c:v>
                </c:pt>
                <c:pt idx="4">
                  <c:v>665</c:v>
                </c:pt>
                <c:pt idx="5">
                  <c:v>680</c:v>
                </c:pt>
                <c:pt idx="6">
                  <c:v>632</c:v>
                </c:pt>
              </c:numCache>
            </c:numRef>
          </c:val>
          <c:extLst>
            <c:ext xmlns:c16="http://schemas.microsoft.com/office/drawing/2014/chart" uri="{C3380CC4-5D6E-409C-BE32-E72D297353CC}">
              <c16:uniqueId val="{00000000-F95D-41F4-BCAE-C6751157DD7F}"/>
            </c:ext>
          </c:extLst>
        </c:ser>
        <c:dLbls>
          <c:dLblPos val="outEnd"/>
          <c:showLegendKey val="0"/>
          <c:showVal val="1"/>
          <c:showCatName val="0"/>
          <c:showSerName val="0"/>
          <c:showPercent val="0"/>
          <c:showBubbleSize val="0"/>
        </c:dLbls>
        <c:gapWidth val="219"/>
        <c:overlap val="-27"/>
        <c:axId val="1125113119"/>
        <c:axId val="1125115519"/>
      </c:barChart>
      <c:catAx>
        <c:axId val="112511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125115519"/>
        <c:crosses val="autoZero"/>
        <c:auto val="1"/>
        <c:lblAlgn val="ctr"/>
        <c:lblOffset val="100"/>
        <c:noMultiLvlLbl val="0"/>
      </c:catAx>
      <c:valAx>
        <c:axId val="112511551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2511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للمشتريات!PivotTable35</c:name>
    <c:fmtId val="1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الكميات حسب المورد</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dLbl>
          <c:idx val="0"/>
          <c:layout>
            <c:manualLayout>
              <c:x val="-2.2502472361066336E-2"/>
              <c:y val="-9.80391778449985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dLbl>
          <c:idx val="0"/>
          <c:layout>
            <c:manualLayout>
              <c:x val="1.7680513997980599E-2"/>
              <c:y val="8.9868208192705512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'جدول الداشبورد للمشتريات'!$B$1</c:f>
              <c:strCache>
                <c:ptCount val="1"/>
                <c:pt idx="0">
                  <c:v>Total</c:v>
                </c:pt>
              </c:strCache>
            </c:strRef>
          </c:tx>
          <c:spPr>
            <a:solidFill>
              <a:schemeClr val="accent1"/>
            </a:solidFill>
            <a:ln w="25400">
              <a:noFill/>
            </a:ln>
            <a:effectLst/>
          </c:spPr>
          <c:dPt>
            <c:idx val="0"/>
            <c:bubble3D val="0"/>
            <c:extLst>
              <c:ext xmlns:c16="http://schemas.microsoft.com/office/drawing/2014/chart" uri="{C3380CC4-5D6E-409C-BE32-E72D297353CC}">
                <c16:uniqueId val="{00000000-62FD-47FA-83C8-876B83F0BD41}"/>
              </c:ext>
            </c:extLst>
          </c:dPt>
          <c:dPt>
            <c:idx val="6"/>
            <c:bubble3D val="0"/>
            <c:extLst>
              <c:ext xmlns:c16="http://schemas.microsoft.com/office/drawing/2014/chart" uri="{C3380CC4-5D6E-409C-BE32-E72D297353CC}">
                <c16:uniqueId val="{00000001-2DD3-4502-BF9E-218C4EC3F67A}"/>
              </c:ext>
            </c:extLst>
          </c:dPt>
          <c:dPt>
            <c:idx val="10"/>
            <c:bubble3D val="0"/>
            <c:extLst>
              <c:ext xmlns:c16="http://schemas.microsoft.com/office/drawing/2014/chart" uri="{C3380CC4-5D6E-409C-BE32-E72D297353CC}">
                <c16:uniqueId val="{00000001-62FD-47FA-83C8-876B83F0BD41}"/>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للمشتريات'!$A$2:$A$7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للمشتريات'!$B$2:$B$7</c:f>
              <c:numCache>
                <c:formatCode>General</c:formatCode>
                <c:ptCount val="5"/>
                <c:pt idx="0">
                  <c:v>428</c:v>
                </c:pt>
                <c:pt idx="1">
                  <c:v>462</c:v>
                </c:pt>
                <c:pt idx="2">
                  <c:v>677</c:v>
                </c:pt>
                <c:pt idx="3">
                  <c:v>513</c:v>
                </c:pt>
                <c:pt idx="4">
                  <c:v>440</c:v>
                </c:pt>
              </c:numCache>
            </c:numRef>
          </c:val>
          <c:extLst>
            <c:ext xmlns:c16="http://schemas.microsoft.com/office/drawing/2014/chart" uri="{C3380CC4-5D6E-409C-BE32-E72D297353CC}">
              <c16:uniqueId val="{00000007-43D0-4340-BF19-2F0CC38C8CB3}"/>
            </c:ext>
          </c:extLst>
        </c:ser>
        <c:dLbls>
          <c:showLegendKey val="0"/>
          <c:showVal val="1"/>
          <c:showCatName val="0"/>
          <c:showSerName val="0"/>
          <c:showPercent val="0"/>
          <c:showBubbleSize val="0"/>
        </c:dLbls>
        <c:axId val="685852271"/>
        <c:axId val="685860431"/>
      </c:areaChart>
      <c:catAx>
        <c:axId val="68585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85860431"/>
        <c:crosses val="autoZero"/>
        <c:auto val="1"/>
        <c:lblAlgn val="ctr"/>
        <c:lblOffset val="100"/>
        <c:noMultiLvlLbl val="0"/>
      </c:catAx>
      <c:valAx>
        <c:axId val="68586043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6858522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للمشتريات!PivotTable36</c:name>
    <c:fmtId val="3"/>
  </c:pivotSource>
  <c:chart>
    <c:title>
      <c:tx>
        <c:rich>
          <a:bodyPr rot="0" spcFirstLastPara="1" vertOverflow="ellipsis" vert="horz" wrap="square" anchor="ctr" anchorCtr="1"/>
          <a:lstStyle/>
          <a:p>
            <a:pPr algn="ctr" rtl="0">
              <a:defRPr lang="ar-EG" sz="1600" b="1" i="0" u="none" strike="noStrike" kern="1200" spc="0" baseline="0">
                <a:solidFill>
                  <a:schemeClr val="bg1"/>
                </a:solidFill>
                <a:latin typeface="+mn-lt"/>
                <a:ea typeface="+mn-ea"/>
                <a:cs typeface="+mn-cs"/>
              </a:defRPr>
            </a:pPr>
            <a:r>
              <a:rPr lang="ar-EG" sz="1600" b="1" i="0" u="none" strike="noStrike" kern="1200" spc="0" baseline="0">
                <a:solidFill>
                  <a:schemeClr val="bg1"/>
                </a:solidFill>
                <a:latin typeface="+mn-lt"/>
                <a:ea typeface="+mn-ea"/>
                <a:cs typeface="+mn-cs"/>
              </a:rPr>
              <a:t>عدد المنتجات لكل مورد</a:t>
            </a:r>
          </a:p>
        </c:rich>
      </c:tx>
      <c:overlay val="0"/>
      <c:spPr>
        <a:noFill/>
        <a:ln>
          <a:noFill/>
        </a:ln>
        <a:effectLst/>
      </c:spPr>
      <c:txPr>
        <a:bodyPr rot="0" spcFirstLastPara="1" vertOverflow="ellipsis" vert="horz" wrap="square" anchor="ctr" anchorCtr="1"/>
        <a:lstStyle/>
        <a:p>
          <a:pPr algn="ctr" rtl="0">
            <a:defRPr lang="ar-EG"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'جدول الداشبورد للمشتريات'!$L$1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للمشتريات'!$K$2:$K$7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للمشتريات'!$L$2:$L$7</c:f>
              <c:numCache>
                <c:formatCode>General</c:formatCode>
                <c:ptCount val="5"/>
                <c:pt idx="0">
                  <c:v>17</c:v>
                </c:pt>
                <c:pt idx="1">
                  <c:v>18</c:v>
                </c:pt>
                <c:pt idx="2">
                  <c:v>28</c:v>
                </c:pt>
                <c:pt idx="3">
                  <c:v>20</c:v>
                </c:pt>
                <c:pt idx="4">
                  <c:v>17</c:v>
                </c:pt>
              </c:numCache>
            </c:numRef>
          </c:val>
          <c:extLst>
            <c:ext xmlns:c16="http://schemas.microsoft.com/office/drawing/2014/chart" uri="{C3380CC4-5D6E-409C-BE32-E72D297353CC}">
              <c16:uniqueId val="{00000000-CFB8-400A-A123-176650E2E09C}"/>
            </c:ext>
          </c:extLst>
        </c:ser>
        <c:dLbls>
          <c:dLblPos val="outEnd"/>
          <c:showLegendKey val="0"/>
          <c:showVal val="1"/>
          <c:showCatName val="0"/>
          <c:showSerName val="0"/>
          <c:showPercent val="0"/>
          <c:showBubbleSize val="0"/>
        </c:dLbls>
        <c:gapWidth val="219"/>
        <c:axId val="1307641295"/>
        <c:axId val="1307621615"/>
      </c:barChart>
      <c:catAx>
        <c:axId val="1307641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07621615"/>
        <c:crosses val="autoZero"/>
        <c:auto val="1"/>
        <c:lblAlgn val="ctr"/>
        <c:lblOffset val="100"/>
        <c:noMultiLvlLbl val="0"/>
      </c:catAx>
      <c:valAx>
        <c:axId val="130762161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30764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للمشتريات!PivotTable52</c:name>
    <c:fmtId val="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الشراء والبيع والربح حسب المورد</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للمشتريات'!$D$31</c:f>
              <c:strCache>
                <c:ptCount val="1"/>
                <c:pt idx="0">
                  <c:v>إجمالي الشراء</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للمشتريات'!$C$32:$C$37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للمشتريات'!$D$32:$D$37</c:f>
              <c:numCache>
                <c:formatCode>General</c:formatCode>
                <c:ptCount val="5"/>
                <c:pt idx="0">
                  <c:v>43395.489999999991</c:v>
                </c:pt>
                <c:pt idx="1">
                  <c:v>56405.319999999992</c:v>
                </c:pt>
                <c:pt idx="2">
                  <c:v>65691.86</c:v>
                </c:pt>
                <c:pt idx="3">
                  <c:v>56042.03</c:v>
                </c:pt>
                <c:pt idx="4">
                  <c:v>47135.340000000011</c:v>
                </c:pt>
              </c:numCache>
            </c:numRef>
          </c:val>
          <c:extLst>
            <c:ext xmlns:c16="http://schemas.microsoft.com/office/drawing/2014/chart" uri="{C3380CC4-5D6E-409C-BE32-E72D297353CC}">
              <c16:uniqueId val="{00000000-F2BF-4E4B-8BBD-0AAD9025D094}"/>
            </c:ext>
          </c:extLst>
        </c:ser>
        <c:ser>
          <c:idx val="1"/>
          <c:order val="1"/>
          <c:tx>
            <c:strRef>
              <c:f>'جدول الداشبورد للمشتريات'!$E$31</c:f>
              <c:strCache>
                <c:ptCount val="1"/>
                <c:pt idx="0">
                  <c:v>إجمالي البيع</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للمشتريات'!$C$32:$C$37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للمشتريات'!$E$32:$E$37</c:f>
              <c:numCache>
                <c:formatCode>General</c:formatCode>
                <c:ptCount val="5"/>
                <c:pt idx="0">
                  <c:v>58953.240000000005</c:v>
                </c:pt>
                <c:pt idx="1">
                  <c:v>72188.75</c:v>
                </c:pt>
                <c:pt idx="2">
                  <c:v>88514.390000000029</c:v>
                </c:pt>
                <c:pt idx="3">
                  <c:v>71511.299999999988</c:v>
                </c:pt>
                <c:pt idx="4">
                  <c:v>61696.479999999996</c:v>
                </c:pt>
              </c:numCache>
            </c:numRef>
          </c:val>
          <c:extLst>
            <c:ext xmlns:c16="http://schemas.microsoft.com/office/drawing/2014/chart" uri="{C3380CC4-5D6E-409C-BE32-E72D297353CC}">
              <c16:uniqueId val="{00000001-F2BF-4E4B-8BBD-0AAD9025D094}"/>
            </c:ext>
          </c:extLst>
        </c:ser>
        <c:ser>
          <c:idx val="2"/>
          <c:order val="2"/>
          <c:tx>
            <c:strRef>
              <c:f>'جدول الداشبورد للمشتريات'!$F$31</c:f>
              <c:strCache>
                <c:ptCount val="1"/>
                <c:pt idx="0">
                  <c:v> إجمالي الربح</c:v>
                </c:pt>
              </c:strCache>
            </c:strRef>
          </c:tx>
          <c:spPr>
            <a:solidFill>
              <a:schemeClr val="accent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للمشتريات'!$C$32:$C$37</c:f>
              <c:strCache>
                <c:ptCount val="5"/>
                <c:pt idx="0">
                  <c:v>المورد الأخضر</c:v>
                </c:pt>
                <c:pt idx="1">
                  <c:v>المورد المصري</c:v>
                </c:pt>
                <c:pt idx="2">
                  <c:v>تاجر الجملة</c:v>
                </c:pt>
                <c:pt idx="3">
                  <c:v>سوبر ماركت النيل</c:v>
                </c:pt>
                <c:pt idx="4">
                  <c:v>شركة الخليج</c:v>
                </c:pt>
              </c:strCache>
            </c:strRef>
          </c:cat>
          <c:val>
            <c:numRef>
              <c:f>'جدول الداشبورد للمشتريات'!$F$32:$F$37</c:f>
              <c:numCache>
                <c:formatCode>General</c:formatCode>
                <c:ptCount val="5"/>
                <c:pt idx="0">
                  <c:v>15557.749999999998</c:v>
                </c:pt>
                <c:pt idx="1">
                  <c:v>15783.429999999998</c:v>
                </c:pt>
                <c:pt idx="2">
                  <c:v>22822.529999999995</c:v>
                </c:pt>
                <c:pt idx="3">
                  <c:v>15469.27</c:v>
                </c:pt>
                <c:pt idx="4">
                  <c:v>14561.140000000003</c:v>
                </c:pt>
              </c:numCache>
            </c:numRef>
          </c:val>
          <c:extLst>
            <c:ext xmlns:c16="http://schemas.microsoft.com/office/drawing/2014/chart" uri="{C3380CC4-5D6E-409C-BE32-E72D297353CC}">
              <c16:uniqueId val="{00000002-F2BF-4E4B-8BBD-0AAD9025D094}"/>
            </c:ext>
          </c:extLst>
        </c:ser>
        <c:dLbls>
          <c:dLblPos val="outEnd"/>
          <c:showLegendKey val="0"/>
          <c:showVal val="1"/>
          <c:showCatName val="0"/>
          <c:showSerName val="0"/>
          <c:showPercent val="0"/>
          <c:showBubbleSize val="0"/>
        </c:dLbls>
        <c:gapWidth val="219"/>
        <c:overlap val="-27"/>
        <c:axId val="469388143"/>
        <c:axId val="469385263"/>
      </c:barChart>
      <c:catAx>
        <c:axId val="469388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bg1"/>
                </a:solidFill>
                <a:latin typeface="+mn-lt"/>
                <a:ea typeface="+mn-ea"/>
                <a:cs typeface="+mn-cs"/>
              </a:defRPr>
            </a:pPr>
            <a:endParaRPr lang="en-US"/>
          </a:p>
        </c:txPr>
        <c:crossAx val="469385263"/>
        <c:crosses val="autoZero"/>
        <c:auto val="1"/>
        <c:lblAlgn val="ctr"/>
        <c:lblOffset val="100"/>
        <c:noMultiLvlLbl val="0"/>
      </c:catAx>
      <c:valAx>
        <c:axId val="469385263"/>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469388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للمشتريات!PivotTable24</c:name>
    <c:fmtId val="1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نسبة المنتجات المشتراة حسب التصنيف</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
        <c:idx val="27"/>
        <c:spPr>
          <a:solidFill>
            <a:schemeClr val="accent1"/>
          </a:solidFill>
          <a:ln w="19050">
            <a:noFill/>
          </a:ln>
          <a:effectLst/>
        </c:spPr>
      </c:pivotFmt>
      <c:pivotFmt>
        <c:idx val="28"/>
        <c:spPr>
          <a:solidFill>
            <a:schemeClr val="accent1"/>
          </a:solidFill>
          <a:ln w="19050">
            <a:noFill/>
          </a:ln>
          <a:effectLst/>
        </c:spPr>
      </c:pivotFmt>
      <c:pivotFmt>
        <c:idx val="29"/>
        <c:spPr>
          <a:solidFill>
            <a:schemeClr val="accent1"/>
          </a:solidFill>
          <a:ln w="19050">
            <a:noFill/>
          </a:ln>
          <a:effectLst/>
        </c:spPr>
      </c:pivotFmt>
      <c:pivotFmt>
        <c:idx val="30"/>
        <c:spPr>
          <a:solidFill>
            <a:schemeClr val="accent1"/>
          </a:solidFill>
          <a:ln w="19050">
            <a:noFill/>
          </a:ln>
          <a:effectLst/>
        </c:spPr>
      </c:pivotFmt>
      <c:pivotFmt>
        <c:idx val="31"/>
        <c:spPr>
          <a:solidFill>
            <a:schemeClr val="accent1"/>
          </a:solidFill>
          <a:ln w="19050">
            <a:noFill/>
          </a:ln>
          <a:effectLst/>
        </c:spPr>
      </c:pivotFmt>
      <c:pivotFmt>
        <c:idx val="32"/>
        <c:spPr>
          <a:solidFill>
            <a:schemeClr val="accent1"/>
          </a:solidFill>
          <a:ln w="19050">
            <a:noFill/>
          </a:ln>
          <a:effectLst/>
        </c:spPr>
      </c:pivotFmt>
      <c:pivotFmt>
        <c:idx val="33"/>
        <c:spPr>
          <a:solidFill>
            <a:schemeClr val="accent1"/>
          </a:solidFill>
          <a:ln w="19050">
            <a:noFill/>
          </a:ln>
          <a:effectLst/>
        </c:spPr>
      </c:pivotFmt>
      <c:pivotFmt>
        <c:idx val="34"/>
        <c:spPr>
          <a:solidFill>
            <a:schemeClr val="accent1"/>
          </a:solidFill>
          <a:ln w="19050">
            <a:noFill/>
          </a:ln>
          <a:effectLst/>
        </c:spPr>
      </c:pivotFmt>
      <c:pivotFmt>
        <c:idx val="35"/>
        <c:spPr>
          <a:solidFill>
            <a:schemeClr val="accent1"/>
          </a:solidFill>
          <a:ln w="19050">
            <a:noFill/>
          </a:ln>
          <a:effectLst/>
        </c:spPr>
      </c:pivotFmt>
      <c:pivotFmt>
        <c:idx val="36"/>
        <c:spPr>
          <a:solidFill>
            <a:schemeClr val="accent1"/>
          </a:solidFill>
          <a:ln w="19050">
            <a:noFill/>
          </a:ln>
          <a:effectLst/>
        </c:spPr>
      </c:pivotFmt>
      <c:pivotFmt>
        <c:idx val="37"/>
        <c:spPr>
          <a:solidFill>
            <a:schemeClr val="accent1"/>
          </a:solidFill>
          <a:ln w="19050">
            <a:noFill/>
          </a:ln>
          <a:effectLst/>
        </c:spPr>
      </c:pivotFmt>
      <c:pivotFmt>
        <c:idx val="38"/>
        <c:spPr>
          <a:solidFill>
            <a:schemeClr val="accent1"/>
          </a:solidFill>
          <a:ln w="19050">
            <a:noFill/>
          </a:ln>
          <a:effectLst/>
        </c:spPr>
      </c:pivotFmt>
      <c:pivotFmt>
        <c:idx val="39"/>
        <c:spPr>
          <a:solidFill>
            <a:schemeClr val="accent1"/>
          </a:solidFill>
          <a:ln w="19050">
            <a:noFill/>
          </a:ln>
          <a:effectLst/>
        </c:spPr>
      </c:pivotFmt>
      <c:pivotFmt>
        <c:idx val="40"/>
        <c:spPr>
          <a:solidFill>
            <a:schemeClr val="accent1"/>
          </a:solidFill>
          <a:ln w="19050">
            <a:noFill/>
          </a:ln>
          <a:effectLst/>
        </c:spPr>
      </c:pivotFmt>
    </c:pivotFmts>
    <c:plotArea>
      <c:layout/>
      <c:pieChart>
        <c:varyColors val="1"/>
        <c:ser>
          <c:idx val="0"/>
          <c:order val="0"/>
          <c:tx>
            <c:strRef>
              <c:f>'جدول الداشبورد للمشتريات'!$P$18</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CAE-41FC-BA15-21F6148676A4}"/>
              </c:ext>
            </c:extLst>
          </c:dPt>
          <c:dPt>
            <c:idx val="1"/>
            <c:bubble3D val="0"/>
            <c:spPr>
              <a:solidFill>
                <a:schemeClr val="accent2"/>
              </a:solidFill>
              <a:ln w="19050">
                <a:noFill/>
              </a:ln>
              <a:effectLst/>
            </c:spPr>
            <c:extLst>
              <c:ext xmlns:c16="http://schemas.microsoft.com/office/drawing/2014/chart" uri="{C3380CC4-5D6E-409C-BE32-E72D297353CC}">
                <c16:uniqueId val="{00000003-2CAE-41FC-BA15-21F6148676A4}"/>
              </c:ext>
            </c:extLst>
          </c:dPt>
          <c:dPt>
            <c:idx val="2"/>
            <c:bubble3D val="0"/>
            <c:spPr>
              <a:solidFill>
                <a:schemeClr val="accent3"/>
              </a:solidFill>
              <a:ln w="19050">
                <a:noFill/>
              </a:ln>
              <a:effectLst/>
            </c:spPr>
            <c:extLst>
              <c:ext xmlns:c16="http://schemas.microsoft.com/office/drawing/2014/chart" uri="{C3380CC4-5D6E-409C-BE32-E72D297353CC}">
                <c16:uniqueId val="{00000005-2CAE-41FC-BA15-21F6148676A4}"/>
              </c:ext>
            </c:extLst>
          </c:dPt>
          <c:dPt>
            <c:idx val="3"/>
            <c:bubble3D val="0"/>
            <c:spPr>
              <a:solidFill>
                <a:schemeClr val="accent4"/>
              </a:solidFill>
              <a:ln w="19050">
                <a:noFill/>
              </a:ln>
              <a:effectLst/>
            </c:spPr>
            <c:extLst>
              <c:ext xmlns:c16="http://schemas.microsoft.com/office/drawing/2014/chart" uri="{C3380CC4-5D6E-409C-BE32-E72D297353CC}">
                <c16:uniqueId val="{00000007-2CAE-41FC-BA15-21F6148676A4}"/>
              </c:ext>
            </c:extLst>
          </c:dPt>
          <c:dPt>
            <c:idx val="4"/>
            <c:bubble3D val="0"/>
            <c:spPr>
              <a:solidFill>
                <a:schemeClr val="accent5"/>
              </a:solidFill>
              <a:ln w="19050">
                <a:noFill/>
              </a:ln>
              <a:effectLst/>
            </c:spPr>
            <c:extLst>
              <c:ext xmlns:c16="http://schemas.microsoft.com/office/drawing/2014/chart" uri="{C3380CC4-5D6E-409C-BE32-E72D297353CC}">
                <c16:uniqueId val="{00000009-2CAE-41FC-BA15-21F6148676A4}"/>
              </c:ext>
            </c:extLst>
          </c:dPt>
          <c:dPt>
            <c:idx val="5"/>
            <c:bubble3D val="0"/>
            <c:spPr>
              <a:solidFill>
                <a:schemeClr val="accent6"/>
              </a:solidFill>
              <a:ln w="19050">
                <a:noFill/>
              </a:ln>
              <a:effectLst/>
            </c:spPr>
            <c:extLst>
              <c:ext xmlns:c16="http://schemas.microsoft.com/office/drawing/2014/chart" uri="{C3380CC4-5D6E-409C-BE32-E72D297353CC}">
                <c16:uniqueId val="{0000000B-2CAE-41FC-BA15-21F6148676A4}"/>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2CAE-41FC-BA15-21F6148676A4}"/>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2CAE-41FC-BA15-21F6148676A4}"/>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'جدول الداشبورد للمشتريات'!$O$19:$O$26</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للمشتريات'!$P$19:$P$26</c:f>
              <c:numCache>
                <c:formatCode>General</c:formatCode>
                <c:ptCount val="7"/>
                <c:pt idx="0">
                  <c:v>7</c:v>
                </c:pt>
                <c:pt idx="1">
                  <c:v>19</c:v>
                </c:pt>
                <c:pt idx="2">
                  <c:v>16</c:v>
                </c:pt>
                <c:pt idx="3">
                  <c:v>12</c:v>
                </c:pt>
                <c:pt idx="4">
                  <c:v>17</c:v>
                </c:pt>
                <c:pt idx="5">
                  <c:v>17</c:v>
                </c:pt>
                <c:pt idx="6">
                  <c:v>12</c:v>
                </c:pt>
              </c:numCache>
            </c:numRef>
          </c:val>
          <c:extLst>
            <c:ext xmlns:c16="http://schemas.microsoft.com/office/drawing/2014/chart" uri="{C3380CC4-5D6E-409C-BE32-E72D297353CC}">
              <c16:uniqueId val="{00000013-CECD-4A99-B968-EE702C812E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مرة!PivotTable4</c:name>
    <c:fmtId val="14"/>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الكميات حسب التصنيفات والمنتجات</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لمخزون اول مرة'!$B$3</c:f>
              <c:strCache>
                <c:ptCount val="1"/>
                <c:pt idx="0">
                  <c:v>Total</c:v>
                </c:pt>
              </c:strCache>
            </c:strRef>
          </c:tx>
          <c:spPr>
            <a:solidFill>
              <a:schemeClr val="accent1"/>
            </a:solidFill>
            <a:ln>
              <a:noFill/>
            </a:ln>
            <a:effectLst/>
          </c:spPr>
          <c:invertIfNegative val="0"/>
          <c:cat>
            <c:multiLvlStrRef>
              <c:f>'جدول الداشبورد لمخزون اول مرة'!$A$4:$A$18</c:f>
              <c:multiLvlStrCache>
                <c:ptCount val="12"/>
                <c:lvl>
                  <c:pt idx="0">
                    <c:v>جبنة قريش</c:v>
                  </c:pt>
                  <c:pt idx="1">
                    <c:v>جبنة موتزاريلا</c:v>
                  </c:pt>
                  <c:pt idx="2">
                    <c:v>زبادي كامل الدسم</c:v>
                  </c:pt>
                  <c:pt idx="3">
                    <c:v>لبن كامل الدسم</c:v>
                  </c:pt>
                  <c:pt idx="4">
                    <c:v>فلفل أسود</c:v>
                  </c:pt>
                  <c:pt idx="5">
                    <c:v>كمون</c:v>
                  </c:pt>
                  <c:pt idx="6">
                    <c:v>ملح</c:v>
                  </c:pt>
                </c:lvl>
                <c:lvl>
                  <c:pt idx="0">
                    <c:v>ألبان</c:v>
                  </c:pt>
                  <c:pt idx="4">
                    <c:v>بهارات</c:v>
                  </c:pt>
                  <c:pt idx="7">
                    <c:v>خضروات</c:v>
                  </c:pt>
                  <c:pt idx="8">
                    <c:v>فواكه</c:v>
                  </c:pt>
                  <c:pt idx="9">
                    <c:v>لحوم</c:v>
                  </c:pt>
                  <c:pt idx="10">
                    <c:v>مخبوزات</c:v>
                  </c:pt>
                  <c:pt idx="11">
                    <c:v>معلبات</c:v>
                  </c:pt>
                </c:lvl>
              </c:multiLvlStrCache>
            </c:multiLvlStrRef>
          </c:cat>
          <c:val>
            <c:numRef>
              <c:f>'جدول الداشبورد لمخزون اول مرة'!$B$4:$B$18</c:f>
              <c:numCache>
                <c:formatCode>General</c:formatCode>
                <c:ptCount val="12"/>
                <c:pt idx="0">
                  <c:v>103</c:v>
                </c:pt>
                <c:pt idx="1">
                  <c:v>60</c:v>
                </c:pt>
                <c:pt idx="2">
                  <c:v>92</c:v>
                </c:pt>
                <c:pt idx="3">
                  <c:v>112</c:v>
                </c:pt>
                <c:pt idx="4">
                  <c:v>55</c:v>
                </c:pt>
                <c:pt idx="5">
                  <c:v>326</c:v>
                </c:pt>
                <c:pt idx="6">
                  <c:v>177</c:v>
                </c:pt>
                <c:pt idx="7">
                  <c:v>364</c:v>
                </c:pt>
                <c:pt idx="8">
                  <c:v>466</c:v>
                </c:pt>
                <c:pt idx="9">
                  <c:v>236</c:v>
                </c:pt>
                <c:pt idx="10">
                  <c:v>568</c:v>
                </c:pt>
                <c:pt idx="11">
                  <c:v>546</c:v>
                </c:pt>
              </c:numCache>
            </c:numRef>
          </c:val>
          <c:extLst>
            <c:ext xmlns:c16="http://schemas.microsoft.com/office/drawing/2014/chart" uri="{C3380CC4-5D6E-409C-BE32-E72D297353CC}">
              <c16:uniqueId val="{00000000-C6AA-48C6-AB48-27445BDA3694}"/>
            </c:ext>
          </c:extLst>
        </c:ser>
        <c:dLbls>
          <c:showLegendKey val="0"/>
          <c:showVal val="0"/>
          <c:showCatName val="0"/>
          <c:showSerName val="0"/>
          <c:showPercent val="0"/>
          <c:showBubbleSize val="0"/>
        </c:dLbls>
        <c:gapWidth val="219"/>
        <c:overlap val="-27"/>
        <c:axId val="1165075871"/>
        <c:axId val="1165066751"/>
      </c:barChart>
      <c:catAx>
        <c:axId val="116507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5066751"/>
        <c:crosses val="autoZero"/>
        <c:auto val="1"/>
        <c:lblAlgn val="ctr"/>
        <c:lblOffset val="100"/>
        <c:noMultiLvlLbl val="0"/>
      </c:catAx>
      <c:valAx>
        <c:axId val="116506675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6507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مرة!PivotTable19</c:name>
    <c:fmtId val="22"/>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التكاليف والبيع والربحية حسب التصنيفات</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pivotFmt>
    </c:pivotFmts>
    <c:plotArea>
      <c:layout/>
      <c:barChart>
        <c:barDir val="col"/>
        <c:grouping val="clustered"/>
        <c:varyColors val="0"/>
        <c:ser>
          <c:idx val="0"/>
          <c:order val="0"/>
          <c:tx>
            <c:strRef>
              <c:f>'جدول الداشبورد لمخزون اول مرة'!$K$1</c:f>
              <c:strCache>
                <c:ptCount val="1"/>
                <c:pt idx="0">
                  <c:v>تكلفة الشراء بدون ضريبة</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مرة'!$K$2:$K$9</c:f>
              <c:numCache>
                <c:formatCode>General</c:formatCode>
                <c:ptCount val="7"/>
                <c:pt idx="0">
                  <c:v>1105.17</c:v>
                </c:pt>
                <c:pt idx="1">
                  <c:v>1450.07</c:v>
                </c:pt>
                <c:pt idx="2">
                  <c:v>1188.3699999999999</c:v>
                </c:pt>
                <c:pt idx="3">
                  <c:v>1452.55</c:v>
                </c:pt>
                <c:pt idx="4">
                  <c:v>705.63</c:v>
                </c:pt>
                <c:pt idx="5">
                  <c:v>1367.39</c:v>
                </c:pt>
                <c:pt idx="6">
                  <c:v>1916.11</c:v>
                </c:pt>
              </c:numCache>
            </c:numRef>
          </c:val>
          <c:extLst>
            <c:ext xmlns:c16="http://schemas.microsoft.com/office/drawing/2014/chart" uri="{C3380CC4-5D6E-409C-BE32-E72D297353CC}">
              <c16:uniqueId val="{00000000-7671-4861-AD40-B17F4BC3F721}"/>
            </c:ext>
          </c:extLst>
        </c:ser>
        <c:ser>
          <c:idx val="1"/>
          <c:order val="1"/>
          <c:tx>
            <c:strRef>
              <c:f>'جدول الداشبورد لمخزون اول مرة'!$L$1</c:f>
              <c:strCache>
                <c:ptCount val="1"/>
                <c:pt idx="0">
                  <c:v>تكلفة الشراء بالضريبة</c:v>
                </c:pt>
              </c:strCache>
            </c:strRef>
          </c:tx>
          <c:spPr>
            <a:solidFill>
              <a:schemeClr val="accent2"/>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مرة'!$L$2:$L$9</c:f>
              <c:numCache>
                <c:formatCode>General</c:formatCode>
                <c:ptCount val="7"/>
                <c:pt idx="0">
                  <c:v>1270.9454999999998</c:v>
                </c:pt>
                <c:pt idx="1">
                  <c:v>1667.5805</c:v>
                </c:pt>
                <c:pt idx="2">
                  <c:v>1366.6255000000001</c:v>
                </c:pt>
                <c:pt idx="3">
                  <c:v>1670.4324999999999</c:v>
                </c:pt>
                <c:pt idx="4">
                  <c:v>811.47450000000003</c:v>
                </c:pt>
                <c:pt idx="5">
                  <c:v>1572.4984999999999</c:v>
                </c:pt>
                <c:pt idx="6">
                  <c:v>2203.5264999999999</c:v>
                </c:pt>
              </c:numCache>
            </c:numRef>
          </c:val>
          <c:extLst>
            <c:ext xmlns:c16="http://schemas.microsoft.com/office/drawing/2014/chart" uri="{C3380CC4-5D6E-409C-BE32-E72D297353CC}">
              <c16:uniqueId val="{00000001-7671-4861-AD40-B17F4BC3F721}"/>
            </c:ext>
          </c:extLst>
        </c:ser>
        <c:ser>
          <c:idx val="2"/>
          <c:order val="2"/>
          <c:tx>
            <c:strRef>
              <c:f>'جدول الداشبورد لمخزون اول مرة'!$M$1</c:f>
              <c:strCache>
                <c:ptCount val="1"/>
                <c:pt idx="0">
                  <c:v>سعر البيع بدون ضريبة</c:v>
                </c:pt>
              </c:strCache>
            </c:strRef>
          </c:tx>
          <c:spPr>
            <a:solidFill>
              <a:schemeClr val="accent3"/>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مرة'!$M$2:$M$9</c:f>
              <c:numCache>
                <c:formatCode>General</c:formatCode>
                <c:ptCount val="7"/>
                <c:pt idx="0">
                  <c:v>1474.11</c:v>
                </c:pt>
                <c:pt idx="1">
                  <c:v>1947.46</c:v>
                </c:pt>
                <c:pt idx="2">
                  <c:v>1548.44</c:v>
                </c:pt>
                <c:pt idx="3">
                  <c:v>1967.64</c:v>
                </c:pt>
                <c:pt idx="4">
                  <c:v>978.77</c:v>
                </c:pt>
                <c:pt idx="5">
                  <c:v>1882.49</c:v>
                </c:pt>
                <c:pt idx="6">
                  <c:v>2635.08</c:v>
                </c:pt>
              </c:numCache>
            </c:numRef>
          </c:val>
          <c:extLst>
            <c:ext xmlns:c16="http://schemas.microsoft.com/office/drawing/2014/chart" uri="{C3380CC4-5D6E-409C-BE32-E72D297353CC}">
              <c16:uniqueId val="{00000002-7671-4861-AD40-B17F4BC3F721}"/>
            </c:ext>
          </c:extLst>
        </c:ser>
        <c:ser>
          <c:idx val="3"/>
          <c:order val="3"/>
          <c:tx>
            <c:strRef>
              <c:f>'جدول الداشبورد لمخزون اول مرة'!$N$1</c:f>
              <c:strCache>
                <c:ptCount val="1"/>
                <c:pt idx="0">
                  <c:v>سعر البيع بالضريبة</c:v>
                </c:pt>
              </c:strCache>
            </c:strRef>
          </c:tx>
          <c:spPr>
            <a:solidFill>
              <a:schemeClr val="accent4"/>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مرة'!$N$2:$N$9</c:f>
              <c:numCache>
                <c:formatCode>General</c:formatCode>
                <c:ptCount val="7"/>
                <c:pt idx="0">
                  <c:v>1695.2265000000002</c:v>
                </c:pt>
                <c:pt idx="1">
                  <c:v>2239.5790000000002</c:v>
                </c:pt>
                <c:pt idx="2">
                  <c:v>1780.7059999999997</c:v>
                </c:pt>
                <c:pt idx="3">
                  <c:v>2262.7859999999996</c:v>
                </c:pt>
                <c:pt idx="4">
                  <c:v>1125.5855000000001</c:v>
                </c:pt>
                <c:pt idx="5">
                  <c:v>2164.8635000000004</c:v>
                </c:pt>
                <c:pt idx="6">
                  <c:v>3030.3420000000006</c:v>
                </c:pt>
              </c:numCache>
            </c:numRef>
          </c:val>
          <c:extLst>
            <c:ext xmlns:c16="http://schemas.microsoft.com/office/drawing/2014/chart" uri="{C3380CC4-5D6E-409C-BE32-E72D297353CC}">
              <c16:uniqueId val="{00000003-7671-4861-AD40-B17F4BC3F721}"/>
            </c:ext>
          </c:extLst>
        </c:ser>
        <c:ser>
          <c:idx val="4"/>
          <c:order val="4"/>
          <c:tx>
            <c:strRef>
              <c:f>'جدول الداشبورد لمخزون اول مرة'!$O$1</c:f>
              <c:strCache>
                <c:ptCount val="1"/>
                <c:pt idx="0">
                  <c:v>الربح</c:v>
                </c:pt>
              </c:strCache>
            </c:strRef>
          </c:tx>
          <c:spPr>
            <a:solidFill>
              <a:schemeClr val="accent5"/>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مرة'!$J$2:$J$9</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مرة'!$O$2:$O$9</c:f>
              <c:numCache>
                <c:formatCode>General</c:formatCode>
                <c:ptCount val="7"/>
                <c:pt idx="0">
                  <c:v>368.94000000000005</c:v>
                </c:pt>
                <c:pt idx="1">
                  <c:v>497.39000000000004</c:v>
                </c:pt>
                <c:pt idx="2">
                  <c:v>360.07000000000005</c:v>
                </c:pt>
                <c:pt idx="3">
                  <c:v>515.08999999999992</c:v>
                </c:pt>
                <c:pt idx="4">
                  <c:v>273.13999999999993</c:v>
                </c:pt>
                <c:pt idx="5">
                  <c:v>515.1</c:v>
                </c:pt>
                <c:pt idx="6">
                  <c:v>718.96999999999991</c:v>
                </c:pt>
              </c:numCache>
            </c:numRef>
          </c:val>
          <c:extLst>
            <c:ext xmlns:c16="http://schemas.microsoft.com/office/drawing/2014/chart" uri="{C3380CC4-5D6E-409C-BE32-E72D297353CC}">
              <c16:uniqueId val="{00000004-7671-4861-AD40-B17F4BC3F721}"/>
            </c:ext>
          </c:extLst>
        </c:ser>
        <c:dLbls>
          <c:dLblPos val="outEnd"/>
          <c:showLegendKey val="0"/>
          <c:showVal val="1"/>
          <c:showCatName val="0"/>
          <c:showSerName val="0"/>
          <c:showPercent val="0"/>
          <c:showBubbleSize val="0"/>
        </c:dLbls>
        <c:gapWidth val="70"/>
        <c:overlap val="-30"/>
        <c:axId val="1165079711"/>
        <c:axId val="1165082111"/>
      </c:barChart>
      <c:catAx>
        <c:axId val="116507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165082111"/>
        <c:crosses val="autoZero"/>
        <c:auto val="1"/>
        <c:lblAlgn val="ctr"/>
        <c:lblOffset val="100"/>
        <c:noMultiLvlLbl val="0"/>
      </c:catAx>
      <c:valAx>
        <c:axId val="1165082111"/>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1650797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مرة!PivotTable1</c:name>
    <c:fmtId val="3"/>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نسبة الربح حسب التصنيف</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
        <c:idx val="21"/>
        <c:spPr>
          <a:solidFill>
            <a:schemeClr val="accent1"/>
          </a:solidFill>
          <a:ln w="19050">
            <a:noFill/>
          </a:ln>
          <a:effectLst/>
        </c:spPr>
      </c:pivotFmt>
      <c:pivotFmt>
        <c:idx val="22"/>
        <c:spPr>
          <a:solidFill>
            <a:schemeClr val="accent1"/>
          </a:solidFill>
          <a:ln w="19050">
            <a:noFill/>
          </a:ln>
          <a:effectLst/>
        </c:spPr>
      </c:pivotFmt>
      <c:pivotFmt>
        <c:idx val="23"/>
        <c:spPr>
          <a:solidFill>
            <a:schemeClr val="accent1"/>
          </a:solidFill>
          <a:ln w="19050">
            <a:noFill/>
          </a:ln>
          <a:effectLst/>
        </c:spPr>
      </c:pivotFmt>
      <c:pivotFmt>
        <c:idx val="24"/>
        <c:spPr>
          <a:solidFill>
            <a:schemeClr val="accent1"/>
          </a:solidFill>
          <a:ln w="19050">
            <a:noFill/>
          </a:ln>
          <a:effectLst/>
        </c:spPr>
      </c:pivotFmt>
      <c:pivotFmt>
        <c:idx val="25"/>
        <c:spPr>
          <a:solidFill>
            <a:schemeClr val="accent1"/>
          </a:solidFill>
          <a:ln w="19050">
            <a:noFill/>
          </a:ln>
          <a:effectLst/>
        </c:spPr>
      </c:pivotFmt>
      <c:pivotFmt>
        <c:idx val="26"/>
        <c:spPr>
          <a:solidFill>
            <a:schemeClr val="accent1"/>
          </a:solidFill>
          <a:ln w="19050">
            <a:noFill/>
          </a:ln>
          <a:effectLst/>
        </c:spPr>
      </c:pivotFmt>
    </c:pivotFmts>
    <c:plotArea>
      <c:layout/>
      <c:pieChart>
        <c:varyColors val="1"/>
        <c:ser>
          <c:idx val="0"/>
          <c:order val="0"/>
          <c:tx>
            <c:strRef>
              <c:f>'جدول الداشبورد لمخزون اول مرة'!$D$24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072-4E5A-B2E9-E83B6C2CC7A8}"/>
              </c:ext>
            </c:extLst>
          </c:dPt>
          <c:dPt>
            <c:idx val="1"/>
            <c:bubble3D val="0"/>
            <c:spPr>
              <a:solidFill>
                <a:schemeClr val="accent2"/>
              </a:solidFill>
              <a:ln w="19050">
                <a:noFill/>
              </a:ln>
              <a:effectLst/>
            </c:spPr>
            <c:extLst>
              <c:ext xmlns:c16="http://schemas.microsoft.com/office/drawing/2014/chart" uri="{C3380CC4-5D6E-409C-BE32-E72D297353CC}">
                <c16:uniqueId val="{00000003-A072-4E5A-B2E9-E83B6C2CC7A8}"/>
              </c:ext>
            </c:extLst>
          </c:dPt>
          <c:dPt>
            <c:idx val="2"/>
            <c:bubble3D val="0"/>
            <c:spPr>
              <a:solidFill>
                <a:schemeClr val="accent3"/>
              </a:solidFill>
              <a:ln w="19050">
                <a:noFill/>
              </a:ln>
              <a:effectLst/>
            </c:spPr>
            <c:extLst>
              <c:ext xmlns:c16="http://schemas.microsoft.com/office/drawing/2014/chart" uri="{C3380CC4-5D6E-409C-BE32-E72D297353CC}">
                <c16:uniqueId val="{00000005-A072-4E5A-B2E9-E83B6C2CC7A8}"/>
              </c:ext>
            </c:extLst>
          </c:dPt>
          <c:dPt>
            <c:idx val="3"/>
            <c:bubble3D val="0"/>
            <c:spPr>
              <a:solidFill>
                <a:schemeClr val="accent4"/>
              </a:solidFill>
              <a:ln w="19050">
                <a:noFill/>
              </a:ln>
              <a:effectLst/>
            </c:spPr>
            <c:extLst>
              <c:ext xmlns:c16="http://schemas.microsoft.com/office/drawing/2014/chart" uri="{C3380CC4-5D6E-409C-BE32-E72D297353CC}">
                <c16:uniqueId val="{00000007-A072-4E5A-B2E9-E83B6C2CC7A8}"/>
              </c:ext>
            </c:extLst>
          </c:dPt>
          <c:dPt>
            <c:idx val="4"/>
            <c:bubble3D val="0"/>
            <c:spPr>
              <a:solidFill>
                <a:schemeClr val="accent5"/>
              </a:solidFill>
              <a:ln w="19050">
                <a:noFill/>
              </a:ln>
              <a:effectLst/>
            </c:spPr>
            <c:extLst>
              <c:ext xmlns:c16="http://schemas.microsoft.com/office/drawing/2014/chart" uri="{C3380CC4-5D6E-409C-BE32-E72D297353CC}">
                <c16:uniqueId val="{00000009-A072-4E5A-B2E9-E83B6C2CC7A8}"/>
              </c:ext>
            </c:extLst>
          </c:dPt>
          <c:dPt>
            <c:idx val="5"/>
            <c:bubble3D val="0"/>
            <c:spPr>
              <a:solidFill>
                <a:schemeClr val="accent6"/>
              </a:solidFill>
              <a:ln w="19050">
                <a:noFill/>
              </a:ln>
              <a:effectLst/>
            </c:spPr>
            <c:extLst>
              <c:ext xmlns:c16="http://schemas.microsoft.com/office/drawing/2014/chart" uri="{C3380CC4-5D6E-409C-BE32-E72D297353CC}">
                <c16:uniqueId val="{0000000B-A072-4E5A-B2E9-E83B6C2CC7A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A072-4E5A-B2E9-E83B6C2CC7A8}"/>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'جدول الداشبورد لمخزون اول مرة'!$C$25:$C$32</c:f>
              <c:strCache>
                <c:ptCount val="7"/>
                <c:pt idx="0">
                  <c:v>ألبان</c:v>
                </c:pt>
                <c:pt idx="1">
                  <c:v>بهارات</c:v>
                </c:pt>
                <c:pt idx="2">
                  <c:v>خضروات</c:v>
                </c:pt>
                <c:pt idx="3">
                  <c:v>فواكه</c:v>
                </c:pt>
                <c:pt idx="4">
                  <c:v>لحوم</c:v>
                </c:pt>
                <c:pt idx="5">
                  <c:v>مخبوزات</c:v>
                </c:pt>
                <c:pt idx="6">
                  <c:v>معلبات</c:v>
                </c:pt>
              </c:strCache>
            </c:strRef>
          </c:cat>
          <c:val>
            <c:numRef>
              <c:f>'جدول الداشبورد لمخزون اول مرة'!$D$25:$D$32</c:f>
              <c:numCache>
                <c:formatCode>General</c:formatCode>
                <c:ptCount val="7"/>
                <c:pt idx="0">
                  <c:v>368.94000000000005</c:v>
                </c:pt>
                <c:pt idx="1">
                  <c:v>497.39000000000004</c:v>
                </c:pt>
                <c:pt idx="2">
                  <c:v>360.07000000000005</c:v>
                </c:pt>
                <c:pt idx="3">
                  <c:v>515.08999999999992</c:v>
                </c:pt>
                <c:pt idx="4">
                  <c:v>273.13999999999993</c:v>
                </c:pt>
                <c:pt idx="5">
                  <c:v>515.1</c:v>
                </c:pt>
                <c:pt idx="6">
                  <c:v>718.96999999999991</c:v>
                </c:pt>
              </c:numCache>
            </c:numRef>
          </c:val>
          <c:extLst>
            <c:ext xmlns:c16="http://schemas.microsoft.com/office/drawing/2014/chart" uri="{C3380CC4-5D6E-409C-BE32-E72D297353CC}">
              <c16:uniqueId val="{0000000E-21AF-4B60-BDB4-A3CF7892F9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1" i="0" u="none" strike="noStrike" kern="1200" baseline="0">
              <a:solidFill>
                <a:schemeClr val="bg1"/>
              </a:solidFill>
              <a:latin typeface="Aparajita" panose="020B0502040204020203" pitchFamily="18" charset="0"/>
              <a:ea typeface="+mn-ea"/>
              <a:cs typeface="Aparajita" panose="020B0502040204020203"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[تحليل خاص بالمواد الغذائية.xlsx]جدول الداشبورد لمخزون اول مرة!PivotTable17</c:name>
    <c:fmtId val="11"/>
  </c:pivotSource>
  <c:chart>
    <c:title>
      <c:tx>
        <c:rich>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r>
              <a:rPr lang="ar-EG" sz="1800" b="1" i="0" u="none" strike="noStrike" kern="1200" spc="0" baseline="0">
                <a:solidFill>
                  <a:schemeClr val="bg1"/>
                </a:solidFill>
                <a:latin typeface="+mn-lt"/>
                <a:ea typeface="+mn-ea"/>
                <a:cs typeface="+mn-cs"/>
              </a:rPr>
              <a:t>الربح والكمية حسب اليوم</a:t>
            </a:r>
          </a:p>
        </c:rich>
      </c:tx>
      <c:overlay val="0"/>
      <c:spPr>
        <a:noFill/>
        <a:ln>
          <a:noFill/>
        </a:ln>
        <a:effectLst/>
      </c:spPr>
      <c:txPr>
        <a:bodyPr rot="0" spcFirstLastPara="1" vertOverflow="ellipsis" vert="horz" wrap="square" anchor="ctr" anchorCtr="1"/>
        <a:lstStyle/>
        <a:p>
          <a:pPr algn="ctr" rtl="0">
            <a:defRPr lang="ar-EG"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'جدول الداشبورد لمخزون اول مرة'!$Q$17</c:f>
              <c:strCache>
                <c:ptCount val="1"/>
                <c:pt idx="0">
                  <c:v>الكمية</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مرة'!$P$18:$P$25</c:f>
              <c:strCache>
                <c:ptCount val="7"/>
                <c:pt idx="0">
                  <c:v>Saturday</c:v>
                </c:pt>
                <c:pt idx="1">
                  <c:v>Friday</c:v>
                </c:pt>
                <c:pt idx="2">
                  <c:v>Monday</c:v>
                </c:pt>
                <c:pt idx="3">
                  <c:v>Sunday</c:v>
                </c:pt>
                <c:pt idx="4">
                  <c:v>Thursday</c:v>
                </c:pt>
                <c:pt idx="5">
                  <c:v>Tuesday</c:v>
                </c:pt>
                <c:pt idx="6">
                  <c:v>Wednesday</c:v>
                </c:pt>
              </c:strCache>
            </c:strRef>
          </c:cat>
          <c:val>
            <c:numRef>
              <c:f>'جدول الداشبورد لمخزون اول مرة'!$Q$18:$Q$25</c:f>
              <c:numCache>
                <c:formatCode>General</c:formatCode>
                <c:ptCount val="7"/>
                <c:pt idx="0">
                  <c:v>171</c:v>
                </c:pt>
                <c:pt idx="1">
                  <c:v>772</c:v>
                </c:pt>
                <c:pt idx="2">
                  <c:v>523</c:v>
                </c:pt>
                <c:pt idx="3">
                  <c:v>445</c:v>
                </c:pt>
                <c:pt idx="4">
                  <c:v>394</c:v>
                </c:pt>
                <c:pt idx="5">
                  <c:v>341</c:v>
                </c:pt>
                <c:pt idx="6">
                  <c:v>459</c:v>
                </c:pt>
              </c:numCache>
            </c:numRef>
          </c:val>
          <c:extLst>
            <c:ext xmlns:c16="http://schemas.microsoft.com/office/drawing/2014/chart" uri="{C3380CC4-5D6E-409C-BE32-E72D297353CC}">
              <c16:uniqueId val="{00000000-BB33-4DC8-9FA3-8B8242B4B0AF}"/>
            </c:ext>
          </c:extLst>
        </c:ser>
        <c:ser>
          <c:idx val="1"/>
          <c:order val="1"/>
          <c:tx>
            <c:strRef>
              <c:f>'جدول الداشبورد لمخزون اول مرة'!$R$17</c:f>
              <c:strCache>
                <c:ptCount val="1"/>
                <c:pt idx="0">
                  <c:v>الربح</c:v>
                </c:pt>
              </c:strCache>
            </c:strRef>
          </c:tx>
          <c:spPr>
            <a:solidFill>
              <a:schemeClr val="accent2"/>
            </a:solidFill>
            <a:ln>
              <a:noFill/>
            </a:ln>
            <a:effectLst/>
          </c:spPr>
          <c:invertIfNegative val="0"/>
          <c:dLbls>
            <c:numFmt formatCode="#,##0.0,&quot;K&quot;" sourceLinked="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'جدول الداشبورد لمخزون اول مرة'!$P$18:$P$25</c:f>
              <c:strCache>
                <c:ptCount val="7"/>
                <c:pt idx="0">
                  <c:v>Saturday</c:v>
                </c:pt>
                <c:pt idx="1">
                  <c:v>Friday</c:v>
                </c:pt>
                <c:pt idx="2">
                  <c:v>Monday</c:v>
                </c:pt>
                <c:pt idx="3">
                  <c:v>Sunday</c:v>
                </c:pt>
                <c:pt idx="4">
                  <c:v>Thursday</c:v>
                </c:pt>
                <c:pt idx="5">
                  <c:v>Tuesday</c:v>
                </c:pt>
                <c:pt idx="6">
                  <c:v>Wednesday</c:v>
                </c:pt>
              </c:strCache>
            </c:strRef>
          </c:cat>
          <c:val>
            <c:numRef>
              <c:f>'جدول الداشبورد لمخزون اول مرة'!$R$18:$R$25</c:f>
              <c:numCache>
                <c:formatCode>General</c:formatCode>
                <c:ptCount val="7"/>
                <c:pt idx="0">
                  <c:v>185.84000000000003</c:v>
                </c:pt>
                <c:pt idx="1">
                  <c:v>643.81000000000017</c:v>
                </c:pt>
                <c:pt idx="2">
                  <c:v>584.16000000000008</c:v>
                </c:pt>
                <c:pt idx="3">
                  <c:v>590.84</c:v>
                </c:pt>
                <c:pt idx="4">
                  <c:v>407.71999999999997</c:v>
                </c:pt>
                <c:pt idx="5">
                  <c:v>300.90999999999997</c:v>
                </c:pt>
                <c:pt idx="6">
                  <c:v>535.42000000000007</c:v>
                </c:pt>
              </c:numCache>
            </c:numRef>
          </c:val>
          <c:extLst>
            <c:ext xmlns:c16="http://schemas.microsoft.com/office/drawing/2014/chart" uri="{C3380CC4-5D6E-409C-BE32-E72D297353CC}">
              <c16:uniqueId val="{00000001-BB33-4DC8-9FA3-8B8242B4B0AF}"/>
            </c:ext>
          </c:extLst>
        </c:ser>
        <c:dLbls>
          <c:dLblPos val="outEnd"/>
          <c:showLegendKey val="0"/>
          <c:showVal val="1"/>
          <c:showCatName val="0"/>
          <c:showSerName val="0"/>
          <c:showPercent val="0"/>
          <c:showBubbleSize val="0"/>
        </c:dLbls>
        <c:gapWidth val="219"/>
        <c:overlap val="-27"/>
        <c:axId val="171160447"/>
        <c:axId val="171161887"/>
      </c:barChart>
      <c:catAx>
        <c:axId val="17116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71161887"/>
        <c:crosses val="autoZero"/>
        <c:auto val="1"/>
        <c:lblAlgn val="ctr"/>
        <c:lblOffset val="100"/>
        <c:noMultiLvlLbl val="0"/>
      </c:catAx>
      <c:valAx>
        <c:axId val="17116188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711604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1583;&#1575;&#1588;&#1576;&#1608;&#1585;&#1583; 3'!A1"/><Relationship Id="rId7" Type="http://schemas.openxmlformats.org/officeDocument/2006/relationships/chart" Target="../charts/chart19.xml"/><Relationship Id="rId2" Type="http://schemas.openxmlformats.org/officeDocument/2006/relationships/hyperlink" Target="#'&#1583;&#1575;&#1588;&#1576;&#1608;&#1585;&#1583; 2'!A1"/><Relationship Id="rId1" Type="http://schemas.openxmlformats.org/officeDocument/2006/relationships/hyperlink" Target="#'&#1583;&#1575;&#1588;&#1576;&#1608;&#1585;&#1583; 1'!A1"/><Relationship Id="rId6" Type="http://schemas.openxmlformats.org/officeDocument/2006/relationships/chart" Target="../charts/chart18.xml"/><Relationship Id="rId5" Type="http://schemas.openxmlformats.org/officeDocument/2006/relationships/hyperlink" Target="#'&#1583;&#1575;&#1588;&#1576;&#1608;&#1585;&#1583; 5'!A1"/><Relationship Id="rId4" Type="http://schemas.openxmlformats.org/officeDocument/2006/relationships/hyperlink" Target="#'&#1583;&#1575;&#1588;&#1576;&#1608;&#1585;&#1583; 4'!A1"/></Relationships>
</file>

<file path=xl/drawings/_rels/drawing7.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hyperlink" Target="#'&#1583;&#1575;&#1588;&#1576;&#1608;&#1585;&#1583; 3'!A1"/><Relationship Id="rId7" Type="http://schemas.openxmlformats.org/officeDocument/2006/relationships/chart" Target="../charts/chart22.xml"/><Relationship Id="rId2" Type="http://schemas.openxmlformats.org/officeDocument/2006/relationships/hyperlink" Target="#'&#1583;&#1575;&#1588;&#1576;&#1608;&#1585;&#1583; 2'!A1"/><Relationship Id="rId1" Type="http://schemas.openxmlformats.org/officeDocument/2006/relationships/hyperlink" Target="#'&#1583;&#1575;&#1588;&#1576;&#1608;&#1585;&#1583; 1'!A1"/><Relationship Id="rId6" Type="http://schemas.openxmlformats.org/officeDocument/2006/relationships/chart" Target="../charts/chart21.xml"/><Relationship Id="rId5" Type="http://schemas.openxmlformats.org/officeDocument/2006/relationships/hyperlink" Target="#'&#1583;&#1575;&#1588;&#1576;&#1608;&#1585;&#1583; 5'!A1"/><Relationship Id="rId4" Type="http://schemas.openxmlformats.org/officeDocument/2006/relationships/hyperlink" Target="#'&#1583;&#1575;&#1588;&#1576;&#1608;&#1585;&#1583; 4'!A1"/><Relationship Id="rId9"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hyperlink" Target="#'&#1583;&#1575;&#1588;&#1576;&#1608;&#1585;&#1583; 3'!A1"/><Relationship Id="rId7" Type="http://schemas.openxmlformats.org/officeDocument/2006/relationships/chart" Target="../charts/chart26.xml"/><Relationship Id="rId2" Type="http://schemas.openxmlformats.org/officeDocument/2006/relationships/hyperlink" Target="#'&#1583;&#1575;&#1588;&#1576;&#1608;&#1585;&#1583; 2'!A1"/><Relationship Id="rId1" Type="http://schemas.openxmlformats.org/officeDocument/2006/relationships/hyperlink" Target="#'&#1583;&#1575;&#1588;&#1576;&#1608;&#1585;&#1583; 1'!A1"/><Relationship Id="rId6" Type="http://schemas.openxmlformats.org/officeDocument/2006/relationships/chart" Target="../charts/chart25.xml"/><Relationship Id="rId5" Type="http://schemas.openxmlformats.org/officeDocument/2006/relationships/hyperlink" Target="#'&#1583;&#1575;&#1588;&#1576;&#1608;&#1585;&#1583; 5'!A1"/><Relationship Id="rId4" Type="http://schemas.openxmlformats.org/officeDocument/2006/relationships/hyperlink" Target="#'&#1583;&#1575;&#1588;&#1576;&#1608;&#1585;&#1583; 4'!A1"/></Relationships>
</file>

<file path=xl/drawings/_rels/drawing9.xml.rels><?xml version="1.0" encoding="UTF-8" standalone="yes"?>
<Relationships xmlns="http://schemas.openxmlformats.org/package/2006/relationships"><Relationship Id="rId8" Type="http://schemas.openxmlformats.org/officeDocument/2006/relationships/chart" Target="../charts/chart29.xml"/><Relationship Id="rId3" Type="http://schemas.openxmlformats.org/officeDocument/2006/relationships/hyperlink" Target="#'&#1583;&#1575;&#1588;&#1576;&#1608;&#1585;&#1583; 3'!A1"/><Relationship Id="rId7" Type="http://schemas.openxmlformats.org/officeDocument/2006/relationships/chart" Target="../charts/chart28.xml"/><Relationship Id="rId2" Type="http://schemas.openxmlformats.org/officeDocument/2006/relationships/hyperlink" Target="#'&#1583;&#1575;&#1588;&#1576;&#1608;&#1585;&#1583; 2'!A1"/><Relationship Id="rId1" Type="http://schemas.openxmlformats.org/officeDocument/2006/relationships/hyperlink" Target="#'&#1583;&#1575;&#1588;&#1576;&#1608;&#1585;&#1583; 1'!A1"/><Relationship Id="rId6" Type="http://schemas.openxmlformats.org/officeDocument/2006/relationships/chart" Target="../charts/chart27.xml"/><Relationship Id="rId5" Type="http://schemas.openxmlformats.org/officeDocument/2006/relationships/hyperlink" Target="#'&#1583;&#1575;&#1588;&#1576;&#1608;&#1585;&#1583; 5'!A1"/><Relationship Id="rId4" Type="http://schemas.openxmlformats.org/officeDocument/2006/relationships/hyperlink" Target="#'&#1583;&#1575;&#1588;&#1576;&#1608;&#1585;&#1583; 4'!A1"/><Relationship Id="rId9"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8" Type="http://schemas.openxmlformats.org/officeDocument/2006/relationships/hyperlink" Target="#'&#1583;&#1575;&#1588;&#1576;&#1608;&#1585;&#1583; 4'!A1"/><Relationship Id="rId3" Type="http://schemas.openxmlformats.org/officeDocument/2006/relationships/chart" Target="../charts/chart33.xml"/><Relationship Id="rId7" Type="http://schemas.openxmlformats.org/officeDocument/2006/relationships/hyperlink" Target="#'&#1583;&#1575;&#1588;&#1576;&#1608;&#1585;&#1583; 3'!A1"/><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hyperlink" Target="#'&#1583;&#1575;&#1588;&#1576;&#1608;&#1585;&#1583; 2'!A1"/><Relationship Id="rId5" Type="http://schemas.openxmlformats.org/officeDocument/2006/relationships/hyperlink" Target="#'&#1583;&#1575;&#1588;&#1576;&#1608;&#1585;&#1583; 1'!A1"/><Relationship Id="rId4" Type="http://schemas.openxmlformats.org/officeDocument/2006/relationships/chart" Target="../charts/chart34.xml"/><Relationship Id="rId9" Type="http://schemas.openxmlformats.org/officeDocument/2006/relationships/hyperlink" Target="#'&#1583;&#1575;&#1588;&#1576;&#1608;&#1585;&#1583; 5'!A1"/></Relationships>
</file>

<file path=xl/drawings/drawing1.xml><?xml version="1.0" encoding="utf-8"?>
<xdr:wsDr xmlns:xdr="http://schemas.openxmlformats.org/drawingml/2006/spreadsheetDrawing" xmlns:a="http://schemas.openxmlformats.org/drawingml/2006/main">
  <xdr:twoCellAnchor>
    <xdr:from>
      <xdr:col>6</xdr:col>
      <xdr:colOff>114300</xdr:colOff>
      <xdr:row>0</xdr:row>
      <xdr:rowOff>3810</xdr:rowOff>
    </xdr:from>
    <xdr:to>
      <xdr:col>15</xdr:col>
      <xdr:colOff>274320</xdr:colOff>
      <xdr:row>15</xdr:row>
      <xdr:rowOff>3810</xdr:rowOff>
    </xdr:to>
    <xdr:graphicFrame macro="">
      <xdr:nvGraphicFramePr>
        <xdr:cNvPr id="2" name="Chart 1">
          <a:extLst>
            <a:ext uri="{FF2B5EF4-FFF2-40B4-BE49-F238E27FC236}">
              <a16:creationId xmlns:a16="http://schemas.microsoft.com/office/drawing/2014/main" id="{9D1C9174-C99D-B642-A7AE-034C649BC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778565</xdr:colOff>
      <xdr:row>1</xdr:row>
      <xdr:rowOff>19050</xdr:rowOff>
    </xdr:from>
    <xdr:to>
      <xdr:col>25</xdr:col>
      <xdr:colOff>342900</xdr:colOff>
      <xdr:row>16</xdr:row>
      <xdr:rowOff>19050</xdr:rowOff>
    </xdr:to>
    <xdr:graphicFrame macro="">
      <xdr:nvGraphicFramePr>
        <xdr:cNvPr id="3" name="Chart 2">
          <a:extLst>
            <a:ext uri="{FF2B5EF4-FFF2-40B4-BE49-F238E27FC236}">
              <a16:creationId xmlns:a16="http://schemas.microsoft.com/office/drawing/2014/main" id="{644C3634-9E3F-6CE8-64B0-687522AAB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225759</xdr:colOff>
      <xdr:row>0</xdr:row>
      <xdr:rowOff>0</xdr:rowOff>
    </xdr:from>
    <xdr:to>
      <xdr:col>8</xdr:col>
      <xdr:colOff>96457</xdr:colOff>
      <xdr:row>12</xdr:row>
      <xdr:rowOff>67519</xdr:rowOff>
    </xdr:to>
    <xdr:graphicFrame macro="">
      <xdr:nvGraphicFramePr>
        <xdr:cNvPr id="4" name="Chart 3">
          <a:extLst>
            <a:ext uri="{FF2B5EF4-FFF2-40B4-BE49-F238E27FC236}">
              <a16:creationId xmlns:a16="http://schemas.microsoft.com/office/drawing/2014/main" id="{CF2732FC-952B-D10A-CE71-40FA30026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38580</xdr:colOff>
      <xdr:row>0</xdr:row>
      <xdr:rowOff>0</xdr:rowOff>
    </xdr:from>
    <xdr:to>
      <xdr:col>23</xdr:col>
      <xdr:colOff>192911</xdr:colOff>
      <xdr:row>14</xdr:row>
      <xdr:rowOff>177478</xdr:rowOff>
    </xdr:to>
    <xdr:graphicFrame macro="">
      <xdr:nvGraphicFramePr>
        <xdr:cNvPr id="5" name="Chart 4">
          <a:extLst>
            <a:ext uri="{FF2B5EF4-FFF2-40B4-BE49-F238E27FC236}">
              <a16:creationId xmlns:a16="http://schemas.microsoft.com/office/drawing/2014/main" id="{8A9DF41D-EC56-7D5D-AF41-F8D0786F5E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57874</xdr:colOff>
      <xdr:row>26</xdr:row>
      <xdr:rowOff>137933</xdr:rowOff>
    </xdr:from>
    <xdr:to>
      <xdr:col>8</xdr:col>
      <xdr:colOff>308659</xdr:colOff>
      <xdr:row>41</xdr:row>
      <xdr:rowOff>132146</xdr:rowOff>
    </xdr:to>
    <xdr:graphicFrame macro="">
      <xdr:nvGraphicFramePr>
        <xdr:cNvPr id="6" name="Chart 5">
          <a:extLst>
            <a:ext uri="{FF2B5EF4-FFF2-40B4-BE49-F238E27FC236}">
              <a16:creationId xmlns:a16="http://schemas.microsoft.com/office/drawing/2014/main" id="{859B1CC1-87B0-ACD8-0C97-42BBF7563B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38583</xdr:colOff>
      <xdr:row>16</xdr:row>
      <xdr:rowOff>2894</xdr:rowOff>
    </xdr:from>
    <xdr:to>
      <xdr:col>22</xdr:col>
      <xdr:colOff>57874</xdr:colOff>
      <xdr:row>30</xdr:row>
      <xdr:rowOff>180372</xdr:rowOff>
    </xdr:to>
    <xdr:graphicFrame macro="">
      <xdr:nvGraphicFramePr>
        <xdr:cNvPr id="8" name="Chart 7">
          <a:extLst>
            <a:ext uri="{FF2B5EF4-FFF2-40B4-BE49-F238E27FC236}">
              <a16:creationId xmlns:a16="http://schemas.microsoft.com/office/drawing/2014/main" id="{8ABEFB6C-16E6-3C04-9171-92D48A3A1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68580</xdr:colOff>
      <xdr:row>0</xdr:row>
      <xdr:rowOff>0</xdr:rowOff>
    </xdr:from>
    <xdr:to>
      <xdr:col>9</xdr:col>
      <xdr:colOff>274320</xdr:colOff>
      <xdr:row>15</xdr:row>
      <xdr:rowOff>160020</xdr:rowOff>
    </xdr:to>
    <xdr:graphicFrame macro="">
      <xdr:nvGraphicFramePr>
        <xdr:cNvPr id="2" name="Chart 1">
          <a:extLst>
            <a:ext uri="{FF2B5EF4-FFF2-40B4-BE49-F238E27FC236}">
              <a16:creationId xmlns:a16="http://schemas.microsoft.com/office/drawing/2014/main" id="{21563B88-C9A0-4735-0CBD-8033C1B51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868680</xdr:colOff>
      <xdr:row>0</xdr:row>
      <xdr:rowOff>0</xdr:rowOff>
    </xdr:from>
    <xdr:to>
      <xdr:col>18</xdr:col>
      <xdr:colOff>487680</xdr:colOff>
      <xdr:row>15</xdr:row>
      <xdr:rowOff>0</xdr:rowOff>
    </xdr:to>
    <xdr:graphicFrame macro="">
      <xdr:nvGraphicFramePr>
        <xdr:cNvPr id="3" name="Chart 2">
          <a:extLst>
            <a:ext uri="{FF2B5EF4-FFF2-40B4-BE49-F238E27FC236}">
              <a16:creationId xmlns:a16="http://schemas.microsoft.com/office/drawing/2014/main" id="{39C13957-A807-7B43-8341-F76E6EC2E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38100</xdr:colOff>
      <xdr:row>15</xdr:row>
      <xdr:rowOff>179070</xdr:rowOff>
    </xdr:from>
    <xdr:to>
      <xdr:col>9</xdr:col>
      <xdr:colOff>121920</xdr:colOff>
      <xdr:row>29</xdr:row>
      <xdr:rowOff>7620</xdr:rowOff>
    </xdr:to>
    <xdr:graphicFrame macro="">
      <xdr:nvGraphicFramePr>
        <xdr:cNvPr id="4" name="Chart 3">
          <a:extLst>
            <a:ext uri="{FF2B5EF4-FFF2-40B4-BE49-F238E27FC236}">
              <a16:creationId xmlns:a16="http://schemas.microsoft.com/office/drawing/2014/main" id="{339252CC-9895-6C28-0872-E2FF3154F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60960</xdr:colOff>
      <xdr:row>18</xdr:row>
      <xdr:rowOff>11430</xdr:rowOff>
    </xdr:from>
    <xdr:to>
      <xdr:col>23</xdr:col>
      <xdr:colOff>365760</xdr:colOff>
      <xdr:row>33</xdr:row>
      <xdr:rowOff>11430</xdr:rowOff>
    </xdr:to>
    <xdr:graphicFrame macro="">
      <xdr:nvGraphicFramePr>
        <xdr:cNvPr id="5" name="Chart 4">
          <a:extLst>
            <a:ext uri="{FF2B5EF4-FFF2-40B4-BE49-F238E27FC236}">
              <a16:creationId xmlns:a16="http://schemas.microsoft.com/office/drawing/2014/main" id="{E64FE1E0-95AF-1C84-022B-45E166369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731520</xdr:colOff>
      <xdr:row>0</xdr:row>
      <xdr:rowOff>0</xdr:rowOff>
    </xdr:from>
    <xdr:to>
      <xdr:col>7</xdr:col>
      <xdr:colOff>434340</xdr:colOff>
      <xdr:row>12</xdr:row>
      <xdr:rowOff>30480</xdr:rowOff>
    </xdr:to>
    <xdr:graphicFrame macro="">
      <xdr:nvGraphicFramePr>
        <xdr:cNvPr id="2" name="Chart 1">
          <a:extLst>
            <a:ext uri="{FF2B5EF4-FFF2-40B4-BE49-F238E27FC236}">
              <a16:creationId xmlns:a16="http://schemas.microsoft.com/office/drawing/2014/main" id="{E046DED2-46A5-87F9-BF7C-4E80B391D2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0</xdr:row>
      <xdr:rowOff>0</xdr:rowOff>
    </xdr:from>
    <xdr:to>
      <xdr:col>17</xdr:col>
      <xdr:colOff>320040</xdr:colOff>
      <xdr:row>15</xdr:row>
      <xdr:rowOff>0</xdr:rowOff>
    </xdr:to>
    <xdr:graphicFrame macro="">
      <xdr:nvGraphicFramePr>
        <xdr:cNvPr id="3" name="Chart 2">
          <a:extLst>
            <a:ext uri="{FF2B5EF4-FFF2-40B4-BE49-F238E27FC236}">
              <a16:creationId xmlns:a16="http://schemas.microsoft.com/office/drawing/2014/main" id="{9805FD1E-769B-EEF1-2941-E60BBAF74B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655320</xdr:colOff>
      <xdr:row>26</xdr:row>
      <xdr:rowOff>26670</xdr:rowOff>
    </xdr:from>
    <xdr:to>
      <xdr:col>8</xdr:col>
      <xdr:colOff>99060</xdr:colOff>
      <xdr:row>41</xdr:row>
      <xdr:rowOff>26670</xdr:rowOff>
    </xdr:to>
    <xdr:graphicFrame macro="">
      <xdr:nvGraphicFramePr>
        <xdr:cNvPr id="4" name="Chart 3">
          <a:extLst>
            <a:ext uri="{FF2B5EF4-FFF2-40B4-BE49-F238E27FC236}">
              <a16:creationId xmlns:a16="http://schemas.microsoft.com/office/drawing/2014/main" id="{606B4B78-F3FC-BEC0-3D64-B6A22D7AF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480060</xdr:colOff>
      <xdr:row>14</xdr:row>
      <xdr:rowOff>163830</xdr:rowOff>
    </xdr:from>
    <xdr:to>
      <xdr:col>17</xdr:col>
      <xdr:colOff>327660</xdr:colOff>
      <xdr:row>29</xdr:row>
      <xdr:rowOff>163830</xdr:rowOff>
    </xdr:to>
    <xdr:graphicFrame macro="">
      <xdr:nvGraphicFramePr>
        <xdr:cNvPr id="6" name="Chart 5">
          <a:extLst>
            <a:ext uri="{FF2B5EF4-FFF2-40B4-BE49-F238E27FC236}">
              <a16:creationId xmlns:a16="http://schemas.microsoft.com/office/drawing/2014/main" id="{AAB45789-3C0C-2358-4AE8-C7B372AD2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0</xdr:row>
      <xdr:rowOff>0</xdr:rowOff>
    </xdr:from>
    <xdr:to>
      <xdr:col>11</xdr:col>
      <xdr:colOff>373380</xdr:colOff>
      <xdr:row>15</xdr:row>
      <xdr:rowOff>0</xdr:rowOff>
    </xdr:to>
    <xdr:graphicFrame macro="">
      <xdr:nvGraphicFramePr>
        <xdr:cNvPr id="2" name="Chart 1">
          <a:extLst>
            <a:ext uri="{FF2B5EF4-FFF2-40B4-BE49-F238E27FC236}">
              <a16:creationId xmlns:a16="http://schemas.microsoft.com/office/drawing/2014/main" id="{DB2B05A9-8C49-FBFC-214E-AF6B30005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982980</xdr:colOff>
      <xdr:row>16</xdr:row>
      <xdr:rowOff>11430</xdr:rowOff>
    </xdr:from>
    <xdr:to>
      <xdr:col>11</xdr:col>
      <xdr:colOff>190500</xdr:colOff>
      <xdr:row>31</xdr:row>
      <xdr:rowOff>11430</xdr:rowOff>
    </xdr:to>
    <xdr:graphicFrame macro="">
      <xdr:nvGraphicFramePr>
        <xdr:cNvPr id="3" name="Chart 2">
          <a:extLst>
            <a:ext uri="{FF2B5EF4-FFF2-40B4-BE49-F238E27FC236}">
              <a16:creationId xmlns:a16="http://schemas.microsoft.com/office/drawing/2014/main" id="{8DB7DEA8-4F17-5907-B329-7B8C91D9C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152400</xdr:colOff>
      <xdr:row>1</xdr:row>
      <xdr:rowOff>11430</xdr:rowOff>
    </xdr:from>
    <xdr:to>
      <xdr:col>29</xdr:col>
      <xdr:colOff>457200</xdr:colOff>
      <xdr:row>16</xdr:row>
      <xdr:rowOff>11430</xdr:rowOff>
    </xdr:to>
    <xdr:graphicFrame macro="">
      <xdr:nvGraphicFramePr>
        <xdr:cNvPr id="4" name="Chart 3">
          <a:extLst>
            <a:ext uri="{FF2B5EF4-FFF2-40B4-BE49-F238E27FC236}">
              <a16:creationId xmlns:a16="http://schemas.microsoft.com/office/drawing/2014/main" id="{F6EA9E55-BB6D-14CF-4895-D0E3AC617F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586156</xdr:colOff>
      <xdr:row>24</xdr:row>
      <xdr:rowOff>40926</xdr:rowOff>
    </xdr:from>
    <xdr:to>
      <xdr:col>22</xdr:col>
      <xdr:colOff>199293</xdr:colOff>
      <xdr:row>40</xdr:row>
      <xdr:rowOff>93785</xdr:rowOff>
    </xdr:to>
    <xdr:sp macro="" textlink="">
      <xdr:nvSpPr>
        <xdr:cNvPr id="2" name="Rectangle: Rounded Corners 1">
          <a:extLst>
            <a:ext uri="{FF2B5EF4-FFF2-40B4-BE49-F238E27FC236}">
              <a16:creationId xmlns:a16="http://schemas.microsoft.com/office/drawing/2014/main" id="{CB268985-48A9-4048-9169-E612C47B636F}"/>
            </a:ext>
          </a:extLst>
        </xdr:cNvPr>
        <xdr:cNvSpPr/>
      </xdr:nvSpPr>
      <xdr:spPr>
        <a:xfrm>
          <a:off x="9974075907" y="4542588"/>
          <a:ext cx="6928337" cy="3053966"/>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187569</xdr:colOff>
      <xdr:row>8</xdr:row>
      <xdr:rowOff>1</xdr:rowOff>
    </xdr:from>
    <xdr:to>
      <xdr:col>22</xdr:col>
      <xdr:colOff>199292</xdr:colOff>
      <xdr:row>23</xdr:row>
      <xdr:rowOff>35170</xdr:rowOff>
    </xdr:to>
    <xdr:sp macro="" textlink="">
      <xdr:nvSpPr>
        <xdr:cNvPr id="3" name="Rectangle: Rounded Corners 2">
          <a:extLst>
            <a:ext uri="{FF2B5EF4-FFF2-40B4-BE49-F238E27FC236}">
              <a16:creationId xmlns:a16="http://schemas.microsoft.com/office/drawing/2014/main" id="{D6C96D70-5445-4529-9987-C607388B6A94}"/>
            </a:ext>
          </a:extLst>
        </xdr:cNvPr>
        <xdr:cNvSpPr/>
      </xdr:nvSpPr>
      <xdr:spPr>
        <a:xfrm>
          <a:off x="9974075908" y="1500555"/>
          <a:ext cx="11512061" cy="2848707"/>
        </a:xfrm>
        <a:prstGeom prst="roundRect">
          <a:avLst>
            <a:gd name="adj" fmla="val 4978"/>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187569</xdr:colOff>
      <xdr:row>24</xdr:row>
      <xdr:rowOff>46892</xdr:rowOff>
    </xdr:from>
    <xdr:to>
      <xdr:col>10</xdr:col>
      <xdr:colOff>433754</xdr:colOff>
      <xdr:row>40</xdr:row>
      <xdr:rowOff>93785</xdr:rowOff>
    </xdr:to>
    <xdr:sp macro="" textlink="">
      <xdr:nvSpPr>
        <xdr:cNvPr id="4" name="Rectangle: Rounded Corners 3">
          <a:extLst>
            <a:ext uri="{FF2B5EF4-FFF2-40B4-BE49-F238E27FC236}">
              <a16:creationId xmlns:a16="http://schemas.microsoft.com/office/drawing/2014/main" id="{6B19D417-C7CB-4B27-A276-EFF7736EF283}"/>
            </a:ext>
          </a:extLst>
        </xdr:cNvPr>
        <xdr:cNvSpPr/>
      </xdr:nvSpPr>
      <xdr:spPr>
        <a:xfrm>
          <a:off x="9981156646" y="4548554"/>
          <a:ext cx="4431323" cy="304800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22</xdr:col>
      <xdr:colOff>316522</xdr:colOff>
      <xdr:row>7</xdr:row>
      <xdr:rowOff>175848</xdr:rowOff>
    </xdr:from>
    <xdr:to>
      <xdr:col>25</xdr:col>
      <xdr:colOff>562707</xdr:colOff>
      <xdr:row>40</xdr:row>
      <xdr:rowOff>93785</xdr:rowOff>
    </xdr:to>
    <xdr:sp macro="" textlink="">
      <xdr:nvSpPr>
        <xdr:cNvPr id="6" name="Rectangle: Rounded Corners 5">
          <a:extLst>
            <a:ext uri="{FF2B5EF4-FFF2-40B4-BE49-F238E27FC236}">
              <a16:creationId xmlns:a16="http://schemas.microsoft.com/office/drawing/2014/main" id="{2E39BF82-1846-4F9F-95CB-12FCB27F145B}"/>
            </a:ext>
          </a:extLst>
        </xdr:cNvPr>
        <xdr:cNvSpPr/>
      </xdr:nvSpPr>
      <xdr:spPr>
        <a:xfrm>
          <a:off x="9971883693" y="1488833"/>
          <a:ext cx="2074985" cy="6107721"/>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187569</xdr:colOff>
      <xdr:row>0</xdr:row>
      <xdr:rowOff>117230</xdr:rowOff>
    </xdr:from>
    <xdr:to>
      <xdr:col>6</xdr:col>
      <xdr:colOff>553329</xdr:colOff>
      <xdr:row>7</xdr:row>
      <xdr:rowOff>93785</xdr:rowOff>
    </xdr:to>
    <xdr:sp macro="" textlink="">
      <xdr:nvSpPr>
        <xdr:cNvPr id="7" name="Rectangle: Rounded Corners 6">
          <a:extLst>
            <a:ext uri="{FF2B5EF4-FFF2-40B4-BE49-F238E27FC236}">
              <a16:creationId xmlns:a16="http://schemas.microsoft.com/office/drawing/2014/main" id="{478E7801-6060-4ACF-ADB0-D51225370C58}"/>
            </a:ext>
          </a:extLst>
        </xdr:cNvPr>
        <xdr:cNvSpPr/>
      </xdr:nvSpPr>
      <xdr:spPr>
        <a:xfrm>
          <a:off x="9983393409" y="117230"/>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3</xdr:col>
      <xdr:colOff>305972</xdr:colOff>
      <xdr:row>1</xdr:row>
      <xdr:rowOff>29309</xdr:rowOff>
    </xdr:from>
    <xdr:ext cx="1957753" cy="515815"/>
    <xdr:sp macro="" textlink="">
      <xdr:nvSpPr>
        <xdr:cNvPr id="8" name="TextBox 7">
          <a:extLst>
            <a:ext uri="{FF2B5EF4-FFF2-40B4-BE49-F238E27FC236}">
              <a16:creationId xmlns:a16="http://schemas.microsoft.com/office/drawing/2014/main" id="{3A877DFF-C698-43FF-88F3-03F73796F10C}"/>
            </a:ext>
          </a:extLst>
        </xdr:cNvPr>
        <xdr:cNvSpPr txBox="1"/>
      </xdr:nvSpPr>
      <xdr:spPr>
        <a:xfrm>
          <a:off x="9983511813" y="216878"/>
          <a:ext cx="1957753"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 التصنيفات المباعة</a:t>
          </a:r>
          <a:endParaRPr lang="en-US" sz="2000" b="1" kern="1200">
            <a:solidFill>
              <a:schemeClr val="bg1"/>
            </a:solidFill>
          </a:endParaRPr>
        </a:p>
      </xdr:txBody>
    </xdr:sp>
    <xdr:clientData/>
  </xdr:oneCellAnchor>
  <xdr:oneCellAnchor>
    <xdr:from>
      <xdr:col>3</xdr:col>
      <xdr:colOff>510808</xdr:colOff>
      <xdr:row>3</xdr:row>
      <xdr:rowOff>184639</xdr:rowOff>
    </xdr:from>
    <xdr:ext cx="1371600" cy="548640"/>
    <xdr:sp macro="" textlink="'جدول الداشبورد للمبيعات'!E35">
      <xdr:nvSpPr>
        <xdr:cNvPr id="9" name="TextBox 8">
          <a:extLst>
            <a:ext uri="{FF2B5EF4-FFF2-40B4-BE49-F238E27FC236}">
              <a16:creationId xmlns:a16="http://schemas.microsoft.com/office/drawing/2014/main" id="{CDEBDA9F-D90A-4B98-A20D-22D9E9E95DD9}"/>
            </a:ext>
          </a:extLst>
        </xdr:cNvPr>
        <xdr:cNvSpPr txBox="1"/>
      </xdr:nvSpPr>
      <xdr:spPr>
        <a:xfrm>
          <a:off x="9983893130" y="747347"/>
          <a:ext cx="13716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A8C4AC8B-EA91-4106-94AA-9D1C27631B54}" type="TxLink">
            <a:rPr lang="en-US" sz="2000" b="1" i="0" u="none" strike="noStrike" kern="1200">
              <a:solidFill>
                <a:schemeClr val="bg1"/>
              </a:solidFill>
              <a:latin typeface="Calibri"/>
              <a:ea typeface="+mn-ea"/>
              <a:cs typeface="Calibri"/>
            </a:rPr>
            <a:pPr marL="0" indent="0" algn="ctr" rtl="1"/>
            <a:t>100</a:t>
          </a:fld>
          <a:endParaRPr lang="en-US" sz="2000" b="1" i="0" u="none" strike="noStrike" kern="1200">
            <a:solidFill>
              <a:schemeClr val="bg1"/>
            </a:solidFill>
            <a:latin typeface="Calibri"/>
            <a:ea typeface="+mn-ea"/>
            <a:cs typeface="Calibri"/>
          </a:endParaRPr>
        </a:p>
      </xdr:txBody>
    </xdr:sp>
    <xdr:clientData/>
  </xdr:oneCellAnchor>
  <xdr:twoCellAnchor>
    <xdr:from>
      <xdr:col>6</xdr:col>
      <xdr:colOff>688143</xdr:colOff>
      <xdr:row>0</xdr:row>
      <xdr:rowOff>105509</xdr:rowOff>
    </xdr:from>
    <xdr:to>
      <xdr:col>10</xdr:col>
      <xdr:colOff>526365</xdr:colOff>
      <xdr:row>7</xdr:row>
      <xdr:rowOff>82064</xdr:rowOff>
    </xdr:to>
    <xdr:sp macro="" textlink="">
      <xdr:nvSpPr>
        <xdr:cNvPr id="10" name="Rectangle: Rounded Corners 9">
          <a:extLst>
            <a:ext uri="{FF2B5EF4-FFF2-40B4-BE49-F238E27FC236}">
              <a16:creationId xmlns:a16="http://schemas.microsoft.com/office/drawing/2014/main" id="{C06CEE0E-2D27-4A3C-8C0A-63C5F22E774A}"/>
            </a:ext>
          </a:extLst>
        </xdr:cNvPr>
        <xdr:cNvSpPr/>
      </xdr:nvSpPr>
      <xdr:spPr>
        <a:xfrm>
          <a:off x="9981064035" y="105509"/>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6</xdr:col>
      <xdr:colOff>738553</xdr:colOff>
      <xdr:row>1</xdr:row>
      <xdr:rowOff>29309</xdr:rowOff>
    </xdr:from>
    <xdr:ext cx="2121877" cy="527538"/>
    <xdr:sp macro="" textlink="">
      <xdr:nvSpPr>
        <xdr:cNvPr id="11" name="TextBox 10">
          <a:extLst>
            <a:ext uri="{FF2B5EF4-FFF2-40B4-BE49-F238E27FC236}">
              <a16:creationId xmlns:a16="http://schemas.microsoft.com/office/drawing/2014/main" id="{28A9819B-392E-4B53-9DD0-6BE74E17ACCD}"/>
            </a:ext>
          </a:extLst>
        </xdr:cNvPr>
        <xdr:cNvSpPr txBox="1"/>
      </xdr:nvSpPr>
      <xdr:spPr>
        <a:xfrm>
          <a:off x="9981086308" y="216878"/>
          <a:ext cx="2121877" cy="5275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 المنتجات المباعة</a:t>
          </a:r>
          <a:endParaRPr lang="en-US" sz="2000" b="1" kern="1200">
            <a:solidFill>
              <a:schemeClr val="bg1"/>
            </a:solidFill>
          </a:endParaRPr>
        </a:p>
      </xdr:txBody>
    </xdr:sp>
    <xdr:clientData/>
  </xdr:oneCellAnchor>
  <xdr:oneCellAnchor>
    <xdr:from>
      <xdr:col>8</xdr:col>
      <xdr:colOff>6556</xdr:colOff>
      <xdr:row>3</xdr:row>
      <xdr:rowOff>184639</xdr:rowOff>
    </xdr:from>
    <xdr:ext cx="1371600" cy="548640"/>
    <xdr:sp macro="" textlink="'جدول الداشبورد للمبيعات'!F35">
      <xdr:nvSpPr>
        <xdr:cNvPr id="12" name="TextBox 11">
          <a:extLst>
            <a:ext uri="{FF2B5EF4-FFF2-40B4-BE49-F238E27FC236}">
              <a16:creationId xmlns:a16="http://schemas.microsoft.com/office/drawing/2014/main" id="{25AEA2A8-5688-4753-8871-327FCD62F880}"/>
            </a:ext>
          </a:extLst>
        </xdr:cNvPr>
        <xdr:cNvSpPr txBox="1"/>
      </xdr:nvSpPr>
      <xdr:spPr>
        <a:xfrm>
          <a:off x="9981431444" y="747347"/>
          <a:ext cx="13716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C2EF148E-404A-4B2D-A89F-8E6703A3E93D}" type="TxLink">
            <a:rPr lang="en-US" sz="2000" b="1" i="0" u="none" strike="noStrike" kern="1200">
              <a:solidFill>
                <a:schemeClr val="bg1"/>
              </a:solidFill>
              <a:latin typeface="Calibri"/>
              <a:ea typeface="+mn-ea"/>
              <a:cs typeface="Calibri"/>
            </a:rPr>
            <a:pPr marL="0" indent="0" algn="ctr" rtl="1"/>
            <a:t>100</a:t>
          </a:fld>
          <a:endParaRPr lang="en-US" sz="2000" b="1" i="0" u="none" strike="noStrike" kern="1200">
            <a:solidFill>
              <a:schemeClr val="bg1"/>
            </a:solidFill>
            <a:latin typeface="Calibri"/>
            <a:ea typeface="+mn-ea"/>
            <a:cs typeface="Calibri"/>
          </a:endParaRPr>
        </a:p>
      </xdr:txBody>
    </xdr:sp>
    <xdr:clientData/>
  </xdr:oneCellAnchor>
  <xdr:twoCellAnchor>
    <xdr:from>
      <xdr:col>11</xdr:col>
      <xdr:colOff>51581</xdr:colOff>
      <xdr:row>0</xdr:row>
      <xdr:rowOff>105507</xdr:rowOff>
    </xdr:from>
    <xdr:to>
      <xdr:col>14</xdr:col>
      <xdr:colOff>417341</xdr:colOff>
      <xdr:row>7</xdr:row>
      <xdr:rowOff>82062</xdr:rowOff>
    </xdr:to>
    <xdr:sp macro="" textlink="">
      <xdr:nvSpPr>
        <xdr:cNvPr id="13" name="Rectangle: Rounded Corners 12">
          <a:extLst>
            <a:ext uri="{FF2B5EF4-FFF2-40B4-BE49-F238E27FC236}">
              <a16:creationId xmlns:a16="http://schemas.microsoft.com/office/drawing/2014/main" id="{F464DC9D-B2D9-454B-BCB8-A4C300C4D9A9}"/>
            </a:ext>
          </a:extLst>
        </xdr:cNvPr>
        <xdr:cNvSpPr/>
      </xdr:nvSpPr>
      <xdr:spPr>
        <a:xfrm>
          <a:off x="9978734659" y="105507"/>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11</xdr:col>
      <xdr:colOff>11723</xdr:colOff>
      <xdr:row>1</xdr:row>
      <xdr:rowOff>29309</xdr:rowOff>
    </xdr:from>
    <xdr:ext cx="2180492" cy="515815"/>
    <xdr:sp macro="" textlink="">
      <xdr:nvSpPr>
        <xdr:cNvPr id="14" name="TextBox 13">
          <a:extLst>
            <a:ext uri="{FF2B5EF4-FFF2-40B4-BE49-F238E27FC236}">
              <a16:creationId xmlns:a16="http://schemas.microsoft.com/office/drawing/2014/main" id="{9A6603A0-26DE-40E9-AC39-F11F457623C0}"/>
            </a:ext>
          </a:extLst>
        </xdr:cNvPr>
        <xdr:cNvSpPr txBox="1"/>
      </xdr:nvSpPr>
      <xdr:spPr>
        <a:xfrm>
          <a:off x="9978788585" y="216878"/>
          <a:ext cx="2180492"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 الكميات</a:t>
          </a:r>
          <a:r>
            <a:rPr lang="ar-EG" sz="2000" b="1" kern="1200" baseline="0">
              <a:solidFill>
                <a:schemeClr val="bg1"/>
              </a:solidFill>
            </a:rPr>
            <a:t> المباعة</a:t>
          </a:r>
          <a:endParaRPr lang="en-US" sz="2000" b="1" kern="1200">
            <a:solidFill>
              <a:schemeClr val="bg1"/>
            </a:solidFill>
          </a:endParaRPr>
        </a:p>
      </xdr:txBody>
    </xdr:sp>
    <xdr:clientData/>
  </xdr:oneCellAnchor>
  <xdr:oneCellAnchor>
    <xdr:from>
      <xdr:col>11</xdr:col>
      <xdr:colOff>419084</xdr:colOff>
      <xdr:row>3</xdr:row>
      <xdr:rowOff>184639</xdr:rowOff>
    </xdr:from>
    <xdr:ext cx="1371600" cy="548640"/>
    <xdr:sp macro="" textlink="'جدول الداشبورد للمبيعات'!G35">
      <xdr:nvSpPr>
        <xdr:cNvPr id="15" name="TextBox 14">
          <a:extLst>
            <a:ext uri="{FF2B5EF4-FFF2-40B4-BE49-F238E27FC236}">
              <a16:creationId xmlns:a16="http://schemas.microsoft.com/office/drawing/2014/main" id="{E44489F5-9DAF-4371-948D-A5F306BC12CC}"/>
            </a:ext>
          </a:extLst>
        </xdr:cNvPr>
        <xdr:cNvSpPr txBox="1"/>
      </xdr:nvSpPr>
      <xdr:spPr>
        <a:xfrm>
          <a:off x="9979190116" y="747347"/>
          <a:ext cx="13716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102B5E5B-EF6A-4AA6-811A-01D877854A79}" type="TxLink">
            <a:rPr lang="en-US" sz="2000" b="1" i="0" u="none" strike="noStrike" kern="1200">
              <a:solidFill>
                <a:schemeClr val="bg1"/>
              </a:solidFill>
              <a:latin typeface="Calibri"/>
              <a:ea typeface="+mn-ea"/>
              <a:cs typeface="Calibri"/>
            </a:rPr>
            <a:pPr marL="0" indent="0" algn="ctr" rtl="1"/>
            <a:t>119959.86</a:t>
          </a:fld>
          <a:endParaRPr lang="en-US" sz="2000" b="1" i="0" u="none" strike="noStrike" kern="1200">
            <a:solidFill>
              <a:schemeClr val="bg1"/>
            </a:solidFill>
            <a:latin typeface="Calibri"/>
            <a:ea typeface="+mn-ea"/>
            <a:cs typeface="Calibri"/>
          </a:endParaRPr>
        </a:p>
      </xdr:txBody>
    </xdr:sp>
    <xdr:clientData/>
  </xdr:oneCellAnchor>
  <xdr:twoCellAnchor>
    <xdr:from>
      <xdr:col>14</xdr:col>
      <xdr:colOff>552157</xdr:colOff>
      <xdr:row>0</xdr:row>
      <xdr:rowOff>105508</xdr:rowOff>
    </xdr:from>
    <xdr:to>
      <xdr:col>18</xdr:col>
      <xdr:colOff>308317</xdr:colOff>
      <xdr:row>7</xdr:row>
      <xdr:rowOff>82063</xdr:rowOff>
    </xdr:to>
    <xdr:sp macro="" textlink="">
      <xdr:nvSpPr>
        <xdr:cNvPr id="16" name="Rectangle: Rounded Corners 15">
          <a:extLst>
            <a:ext uri="{FF2B5EF4-FFF2-40B4-BE49-F238E27FC236}">
              <a16:creationId xmlns:a16="http://schemas.microsoft.com/office/drawing/2014/main" id="{CF83595F-32FD-42CF-BBF6-DE980985B32A}"/>
            </a:ext>
          </a:extLst>
        </xdr:cNvPr>
        <xdr:cNvSpPr/>
      </xdr:nvSpPr>
      <xdr:spPr>
        <a:xfrm>
          <a:off x="9976405283" y="105508"/>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15</xdr:col>
      <xdr:colOff>176767</xdr:colOff>
      <xdr:row>1</xdr:row>
      <xdr:rowOff>29309</xdr:rowOff>
    </xdr:from>
    <xdr:ext cx="1726139" cy="515815"/>
    <xdr:sp macro="" textlink="">
      <xdr:nvSpPr>
        <xdr:cNvPr id="17" name="TextBox 16">
          <a:extLst>
            <a:ext uri="{FF2B5EF4-FFF2-40B4-BE49-F238E27FC236}">
              <a16:creationId xmlns:a16="http://schemas.microsoft.com/office/drawing/2014/main" id="{1CA33BAF-722C-491A-9872-B5BABF64A9ED}"/>
            </a:ext>
          </a:extLst>
        </xdr:cNvPr>
        <xdr:cNvSpPr txBox="1"/>
      </xdr:nvSpPr>
      <xdr:spPr>
        <a:xfrm>
          <a:off x="9976639494" y="216878"/>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إجمالي</a:t>
          </a:r>
          <a:r>
            <a:rPr lang="ar-EG" sz="2000" b="1" kern="1200" baseline="0">
              <a:solidFill>
                <a:schemeClr val="bg1"/>
              </a:solidFill>
            </a:rPr>
            <a:t> الشراء</a:t>
          </a:r>
          <a:endParaRPr lang="en-US" sz="2000" b="1" kern="1200">
            <a:solidFill>
              <a:schemeClr val="bg1"/>
            </a:solidFill>
          </a:endParaRPr>
        </a:p>
      </xdr:txBody>
    </xdr:sp>
    <xdr:clientData/>
  </xdr:oneCellAnchor>
  <xdr:oneCellAnchor>
    <xdr:from>
      <xdr:col>15</xdr:col>
      <xdr:colOff>354037</xdr:colOff>
      <xdr:row>3</xdr:row>
      <xdr:rowOff>184639</xdr:rowOff>
    </xdr:from>
    <xdr:ext cx="1371600" cy="548640"/>
    <xdr:sp macro="" textlink="'جدول الداشبورد للمبيعات'!H35">
      <xdr:nvSpPr>
        <xdr:cNvPr id="18" name="TextBox 17">
          <a:extLst>
            <a:ext uri="{FF2B5EF4-FFF2-40B4-BE49-F238E27FC236}">
              <a16:creationId xmlns:a16="http://schemas.microsoft.com/office/drawing/2014/main" id="{D138F3CD-6434-4C18-92ED-CDBA5BAFC645}"/>
            </a:ext>
          </a:extLst>
        </xdr:cNvPr>
        <xdr:cNvSpPr txBox="1"/>
      </xdr:nvSpPr>
      <xdr:spPr>
        <a:xfrm>
          <a:off x="9976816763" y="747347"/>
          <a:ext cx="13716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705C21F1-7370-4860-A315-0ADB79632DBA}" type="TxLink">
            <a:rPr lang="en-US" sz="2000" b="1" i="0" u="none" strike="noStrike" kern="1200">
              <a:solidFill>
                <a:schemeClr val="bg1"/>
              </a:solidFill>
              <a:latin typeface="Calibri"/>
              <a:ea typeface="+mn-ea"/>
              <a:cs typeface="Calibri"/>
            </a:rPr>
            <a:pPr marL="0" indent="0" algn="ctr" rtl="1"/>
            <a:t>157518.02</a:t>
          </a:fld>
          <a:endParaRPr lang="en-US" sz="2000" b="1" i="0" u="none" strike="noStrike" kern="1200">
            <a:solidFill>
              <a:schemeClr val="bg1"/>
            </a:solidFill>
            <a:latin typeface="Calibri"/>
            <a:ea typeface="+mn-ea"/>
            <a:cs typeface="Calibri"/>
          </a:endParaRPr>
        </a:p>
      </xdr:txBody>
    </xdr:sp>
    <xdr:clientData/>
  </xdr:oneCellAnchor>
  <xdr:twoCellAnchor>
    <xdr:from>
      <xdr:col>18</xdr:col>
      <xdr:colOff>443133</xdr:colOff>
      <xdr:row>0</xdr:row>
      <xdr:rowOff>82062</xdr:rowOff>
    </xdr:from>
    <xdr:to>
      <xdr:col>22</xdr:col>
      <xdr:colOff>199293</xdr:colOff>
      <xdr:row>7</xdr:row>
      <xdr:rowOff>58617</xdr:rowOff>
    </xdr:to>
    <xdr:sp macro="" textlink="">
      <xdr:nvSpPr>
        <xdr:cNvPr id="19" name="Rectangle: Rounded Corners 18">
          <a:extLst>
            <a:ext uri="{FF2B5EF4-FFF2-40B4-BE49-F238E27FC236}">
              <a16:creationId xmlns:a16="http://schemas.microsoft.com/office/drawing/2014/main" id="{229270EE-B323-447F-BB8B-3F16D51D8D0C}"/>
            </a:ext>
          </a:extLst>
        </xdr:cNvPr>
        <xdr:cNvSpPr/>
      </xdr:nvSpPr>
      <xdr:spPr>
        <a:xfrm>
          <a:off x="9974075907" y="82062"/>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19</xdr:col>
      <xdr:colOff>67743</xdr:colOff>
      <xdr:row>1</xdr:row>
      <xdr:rowOff>29309</xdr:rowOff>
    </xdr:from>
    <xdr:ext cx="1726139" cy="515815"/>
    <xdr:sp macro="" textlink="">
      <xdr:nvSpPr>
        <xdr:cNvPr id="20" name="TextBox 19">
          <a:extLst>
            <a:ext uri="{FF2B5EF4-FFF2-40B4-BE49-F238E27FC236}">
              <a16:creationId xmlns:a16="http://schemas.microsoft.com/office/drawing/2014/main" id="{95FC7240-9DE8-4440-B349-85294ACC0C2B}"/>
            </a:ext>
          </a:extLst>
        </xdr:cNvPr>
        <xdr:cNvSpPr txBox="1"/>
      </xdr:nvSpPr>
      <xdr:spPr>
        <a:xfrm>
          <a:off x="9974310118" y="216878"/>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إجمالي</a:t>
          </a:r>
          <a:r>
            <a:rPr lang="ar-EG" sz="2000" b="1" kern="1200" baseline="0">
              <a:solidFill>
                <a:schemeClr val="bg1"/>
              </a:solidFill>
            </a:rPr>
            <a:t> البيع</a:t>
          </a:r>
          <a:endParaRPr lang="en-US" sz="2000" b="1" kern="1200">
            <a:solidFill>
              <a:schemeClr val="bg1"/>
            </a:solidFill>
          </a:endParaRPr>
        </a:p>
      </xdr:txBody>
    </xdr:sp>
    <xdr:clientData/>
  </xdr:oneCellAnchor>
  <xdr:oneCellAnchor>
    <xdr:from>
      <xdr:col>19</xdr:col>
      <xdr:colOff>245013</xdr:colOff>
      <xdr:row>3</xdr:row>
      <xdr:rowOff>184639</xdr:rowOff>
    </xdr:from>
    <xdr:ext cx="1371600" cy="548640"/>
    <xdr:sp macro="" textlink="'جدول الداشبورد للمبيعات'!I35">
      <xdr:nvSpPr>
        <xdr:cNvPr id="21" name="TextBox 20">
          <a:extLst>
            <a:ext uri="{FF2B5EF4-FFF2-40B4-BE49-F238E27FC236}">
              <a16:creationId xmlns:a16="http://schemas.microsoft.com/office/drawing/2014/main" id="{7B9485FD-6479-4F4C-88BA-63B9934CBBB0}"/>
            </a:ext>
          </a:extLst>
        </xdr:cNvPr>
        <xdr:cNvSpPr txBox="1"/>
      </xdr:nvSpPr>
      <xdr:spPr>
        <a:xfrm>
          <a:off x="9974487387" y="747347"/>
          <a:ext cx="13716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41DB29CF-A6BE-4903-8A2C-5E9A99607C11}" type="TxLink">
            <a:rPr lang="en-US" sz="2000" b="1" i="0" u="none" strike="noStrike" kern="1200">
              <a:solidFill>
                <a:schemeClr val="bg1"/>
              </a:solidFill>
              <a:latin typeface="Calibri"/>
              <a:ea typeface="+mn-ea"/>
              <a:cs typeface="Calibri"/>
            </a:rPr>
            <a:pPr marL="0" indent="0" algn="ctr" rtl="1"/>
            <a:t>37558.16</a:t>
          </a:fld>
          <a:endParaRPr lang="en-US" sz="2000" b="1" i="0" u="none" strike="noStrike" kern="1200">
            <a:solidFill>
              <a:schemeClr val="bg1"/>
            </a:solidFill>
            <a:latin typeface="Calibri"/>
            <a:ea typeface="+mn-ea"/>
            <a:cs typeface="Calibri"/>
          </a:endParaRPr>
        </a:p>
      </xdr:txBody>
    </xdr:sp>
    <xdr:clientData/>
  </xdr:oneCellAnchor>
  <xdr:twoCellAnchor>
    <xdr:from>
      <xdr:col>22</xdr:col>
      <xdr:colOff>318741</xdr:colOff>
      <xdr:row>0</xdr:row>
      <xdr:rowOff>70339</xdr:rowOff>
    </xdr:from>
    <xdr:to>
      <xdr:col>25</xdr:col>
      <xdr:colOff>541480</xdr:colOff>
      <xdr:row>7</xdr:row>
      <xdr:rowOff>46894</xdr:rowOff>
    </xdr:to>
    <xdr:sp macro="" textlink="">
      <xdr:nvSpPr>
        <xdr:cNvPr id="22" name="Rectangle: Rounded Corners 21">
          <a:extLst>
            <a:ext uri="{FF2B5EF4-FFF2-40B4-BE49-F238E27FC236}">
              <a16:creationId xmlns:a16="http://schemas.microsoft.com/office/drawing/2014/main" id="{ECAF11F7-FC25-46EA-97B0-CCB4CDEBE152}"/>
            </a:ext>
          </a:extLst>
        </xdr:cNvPr>
        <xdr:cNvSpPr/>
      </xdr:nvSpPr>
      <xdr:spPr>
        <a:xfrm>
          <a:off x="9971904920" y="70339"/>
          <a:ext cx="2051539"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22</xdr:col>
      <xdr:colOff>377456</xdr:colOff>
      <xdr:row>1</xdr:row>
      <xdr:rowOff>29309</xdr:rowOff>
    </xdr:from>
    <xdr:ext cx="1934109" cy="515815"/>
    <xdr:sp macro="" textlink="">
      <xdr:nvSpPr>
        <xdr:cNvPr id="23" name="TextBox 22">
          <a:extLst>
            <a:ext uri="{FF2B5EF4-FFF2-40B4-BE49-F238E27FC236}">
              <a16:creationId xmlns:a16="http://schemas.microsoft.com/office/drawing/2014/main" id="{F0C5CB5C-BFDB-4872-8B87-A124508C8093}"/>
            </a:ext>
          </a:extLst>
        </xdr:cNvPr>
        <xdr:cNvSpPr txBox="1"/>
      </xdr:nvSpPr>
      <xdr:spPr>
        <a:xfrm>
          <a:off x="9971963635" y="216878"/>
          <a:ext cx="193410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إجمالي</a:t>
          </a:r>
          <a:r>
            <a:rPr lang="ar-EG" sz="2000" b="1" kern="1200" baseline="0">
              <a:solidFill>
                <a:schemeClr val="bg1"/>
              </a:solidFill>
            </a:rPr>
            <a:t> </a:t>
          </a:r>
          <a:r>
            <a:rPr lang="ar-EG" sz="2000" b="1" kern="1200">
              <a:solidFill>
                <a:schemeClr val="bg1"/>
              </a:solidFill>
            </a:rPr>
            <a:t>الربح</a:t>
          </a:r>
          <a:endParaRPr lang="en-US" sz="2000" b="1" kern="1200">
            <a:solidFill>
              <a:schemeClr val="bg1"/>
            </a:solidFill>
          </a:endParaRPr>
        </a:p>
      </xdr:txBody>
    </xdr:sp>
    <xdr:clientData/>
  </xdr:oneCellAnchor>
  <xdr:oneCellAnchor>
    <xdr:from>
      <xdr:col>23</xdr:col>
      <xdr:colOff>49111</xdr:colOff>
      <xdr:row>3</xdr:row>
      <xdr:rowOff>184639</xdr:rowOff>
    </xdr:from>
    <xdr:ext cx="1371600" cy="548640"/>
    <xdr:sp macro="" textlink="'جدول الداشبورد للمبيعات'!J35">
      <xdr:nvSpPr>
        <xdr:cNvPr id="24" name="TextBox 23">
          <a:extLst>
            <a:ext uri="{FF2B5EF4-FFF2-40B4-BE49-F238E27FC236}">
              <a16:creationId xmlns:a16="http://schemas.microsoft.com/office/drawing/2014/main" id="{07B2591C-7B11-4F1C-868E-217FE7F96824}"/>
            </a:ext>
          </a:extLst>
        </xdr:cNvPr>
        <xdr:cNvSpPr txBox="1"/>
      </xdr:nvSpPr>
      <xdr:spPr>
        <a:xfrm>
          <a:off x="9972244889" y="747347"/>
          <a:ext cx="137160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636E4E11-F318-4341-9CC3-EDF856AEFE59}" type="TxLink">
            <a:rPr lang="en-US" sz="2000" b="1" i="0" u="none" strike="noStrike" kern="1200">
              <a:solidFill>
                <a:schemeClr val="bg1"/>
              </a:solidFill>
              <a:latin typeface="Calibri"/>
              <a:ea typeface="+mn-ea"/>
              <a:cs typeface="Calibri"/>
            </a:rPr>
            <a:pPr marL="0" indent="0" algn="ctr" rtl="1"/>
            <a:t> </a:t>
          </a:fld>
          <a:endParaRPr lang="en-US" sz="2000" b="1" i="0" u="none" strike="noStrike" kern="1200">
            <a:solidFill>
              <a:schemeClr val="bg1"/>
            </a:solidFill>
            <a:latin typeface="Calibri"/>
            <a:ea typeface="+mn-ea"/>
            <a:cs typeface="Calibri"/>
          </a:endParaRPr>
        </a:p>
      </xdr:txBody>
    </xdr:sp>
    <xdr:clientData/>
  </xdr:oneCellAnchor>
  <xdr:oneCellAnchor>
    <xdr:from>
      <xdr:col>22</xdr:col>
      <xdr:colOff>439615</xdr:colOff>
      <xdr:row>10</xdr:row>
      <xdr:rowOff>128953</xdr:rowOff>
    </xdr:from>
    <xdr:ext cx="1828800" cy="844064"/>
    <xdr:sp macro="" textlink="">
      <xdr:nvSpPr>
        <xdr:cNvPr id="25" name="TextBox 24">
          <a:hlinkClick xmlns:r="http://schemas.openxmlformats.org/officeDocument/2006/relationships" r:id="rId1"/>
          <a:extLst>
            <a:ext uri="{FF2B5EF4-FFF2-40B4-BE49-F238E27FC236}">
              <a16:creationId xmlns:a16="http://schemas.microsoft.com/office/drawing/2014/main" id="{AC7D0EF3-4AEE-439B-99CC-C5B9BD8D67CC}"/>
            </a:ext>
          </a:extLst>
        </xdr:cNvPr>
        <xdr:cNvSpPr txBox="1"/>
      </xdr:nvSpPr>
      <xdr:spPr>
        <a:xfrm>
          <a:off x="9972006785" y="200464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مخزون</a:t>
          </a:r>
          <a:r>
            <a:rPr lang="ar-EG" sz="3200" b="1" kern="1200" baseline="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 أول مرة</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16</xdr:row>
      <xdr:rowOff>50847</xdr:rowOff>
    </xdr:from>
    <xdr:ext cx="1828800" cy="844064"/>
    <xdr:sp macro="" textlink="">
      <xdr:nvSpPr>
        <xdr:cNvPr id="26" name="TextBox 25">
          <a:hlinkClick xmlns:r="http://schemas.openxmlformats.org/officeDocument/2006/relationships" r:id="rId2"/>
          <a:extLst>
            <a:ext uri="{FF2B5EF4-FFF2-40B4-BE49-F238E27FC236}">
              <a16:creationId xmlns:a16="http://schemas.microsoft.com/office/drawing/2014/main" id="{5DF35162-CA15-4D92-B63A-B3059ACAAFD3}"/>
            </a:ext>
          </a:extLst>
        </xdr:cNvPr>
        <xdr:cNvSpPr txBox="1"/>
      </xdr:nvSpPr>
      <xdr:spPr>
        <a:xfrm>
          <a:off x="9972006785" y="305195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المشتريات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21</xdr:row>
      <xdr:rowOff>160311</xdr:rowOff>
    </xdr:from>
    <xdr:ext cx="1828800" cy="844064"/>
    <xdr:sp macro="" textlink="">
      <xdr:nvSpPr>
        <xdr:cNvPr id="27" name="TextBox 26">
          <a:hlinkClick xmlns:r="http://schemas.openxmlformats.org/officeDocument/2006/relationships" r:id="rId3"/>
          <a:extLst>
            <a:ext uri="{FF2B5EF4-FFF2-40B4-BE49-F238E27FC236}">
              <a16:creationId xmlns:a16="http://schemas.microsoft.com/office/drawing/2014/main" id="{709E4456-48C7-4376-919F-337155E2AE98}"/>
            </a:ext>
          </a:extLst>
        </xdr:cNvPr>
        <xdr:cNvSpPr txBox="1"/>
      </xdr:nvSpPr>
      <xdr:spPr>
        <a:xfrm>
          <a:off x="9972006785" y="409926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الجرد</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27</xdr:row>
      <xdr:rowOff>82206</xdr:rowOff>
    </xdr:from>
    <xdr:ext cx="1828800" cy="844064"/>
    <xdr:sp macro="" textlink="">
      <xdr:nvSpPr>
        <xdr:cNvPr id="28" name="TextBox 27">
          <a:hlinkClick xmlns:r="http://schemas.openxmlformats.org/officeDocument/2006/relationships" r:id="rId4"/>
          <a:extLst>
            <a:ext uri="{FF2B5EF4-FFF2-40B4-BE49-F238E27FC236}">
              <a16:creationId xmlns:a16="http://schemas.microsoft.com/office/drawing/2014/main" id="{35789009-BEDD-4882-A20C-91471AFBCBFA}"/>
            </a:ext>
          </a:extLst>
        </xdr:cNvPr>
        <xdr:cNvSpPr txBox="1"/>
      </xdr:nvSpPr>
      <xdr:spPr>
        <a:xfrm>
          <a:off x="9972006785" y="514657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المصاريف</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33</xdr:row>
      <xdr:rowOff>4099</xdr:rowOff>
    </xdr:from>
    <xdr:ext cx="1828800" cy="844064"/>
    <xdr:sp macro="" textlink="">
      <xdr:nvSpPr>
        <xdr:cNvPr id="29" name="TextBox 28">
          <a:hlinkClick xmlns:r="http://schemas.openxmlformats.org/officeDocument/2006/relationships" r:id="rId5"/>
          <a:extLst>
            <a:ext uri="{FF2B5EF4-FFF2-40B4-BE49-F238E27FC236}">
              <a16:creationId xmlns:a16="http://schemas.microsoft.com/office/drawing/2014/main" id="{4149BF9B-AFC4-4FAE-B811-AB27B7AEEDBD}"/>
            </a:ext>
          </a:extLst>
        </xdr:cNvPr>
        <xdr:cNvSpPr txBox="1"/>
      </xdr:nvSpPr>
      <xdr:spPr>
        <a:xfrm>
          <a:off x="9972006785" y="6193884"/>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rPr>
            <a:t>المبيعات</a:t>
          </a:r>
          <a:endParaRPr lang="en-US"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twoCellAnchor>
    <xdr:from>
      <xdr:col>3</xdr:col>
      <xdr:colOff>281353</xdr:colOff>
      <xdr:row>8</xdr:row>
      <xdr:rowOff>70339</xdr:rowOff>
    </xdr:from>
    <xdr:to>
      <xdr:col>22</xdr:col>
      <xdr:colOff>164123</xdr:colOff>
      <xdr:row>22</xdr:row>
      <xdr:rowOff>164123</xdr:rowOff>
    </xdr:to>
    <xdr:graphicFrame macro="">
      <xdr:nvGraphicFramePr>
        <xdr:cNvPr id="38" name="Chart 37">
          <a:extLst>
            <a:ext uri="{FF2B5EF4-FFF2-40B4-BE49-F238E27FC236}">
              <a16:creationId xmlns:a16="http://schemas.microsoft.com/office/drawing/2014/main" id="{4D371EC9-7FF0-4B1B-B221-9F72950B7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328246</xdr:colOff>
      <xdr:row>25</xdr:row>
      <xdr:rowOff>1</xdr:rowOff>
    </xdr:from>
    <xdr:to>
      <xdr:col>22</xdr:col>
      <xdr:colOff>23447</xdr:colOff>
      <xdr:row>39</xdr:row>
      <xdr:rowOff>117232</xdr:rowOff>
    </xdr:to>
    <xdr:graphicFrame macro="">
      <xdr:nvGraphicFramePr>
        <xdr:cNvPr id="39" name="Chart 38">
          <a:extLst>
            <a:ext uri="{FF2B5EF4-FFF2-40B4-BE49-F238E27FC236}">
              <a16:creationId xmlns:a16="http://schemas.microsoft.com/office/drawing/2014/main" id="{C9030DE3-AEED-4A33-81E7-E3D82FCC6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187569</xdr:colOff>
      <xdr:row>24</xdr:row>
      <xdr:rowOff>70338</xdr:rowOff>
    </xdr:from>
    <xdr:to>
      <xdr:col>10</xdr:col>
      <xdr:colOff>398585</xdr:colOff>
      <xdr:row>39</xdr:row>
      <xdr:rowOff>175847</xdr:rowOff>
    </xdr:to>
    <xdr:graphicFrame macro="">
      <xdr:nvGraphicFramePr>
        <xdr:cNvPr id="40" name="Chart 39">
          <a:extLst>
            <a:ext uri="{FF2B5EF4-FFF2-40B4-BE49-F238E27FC236}">
              <a16:creationId xmlns:a16="http://schemas.microsoft.com/office/drawing/2014/main" id="{7751A4F2-A71D-4B8D-9F72-8912E62BA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1172</xdr:colOff>
      <xdr:row>1</xdr:row>
      <xdr:rowOff>12308</xdr:rowOff>
    </xdr:from>
    <xdr:to>
      <xdr:col>3</xdr:col>
      <xdr:colOff>1172</xdr:colOff>
      <xdr:row>14</xdr:row>
      <xdr:rowOff>40883</xdr:rowOff>
    </xdr:to>
    <mc:AlternateContent xmlns:mc="http://schemas.openxmlformats.org/markup-compatibility/2006" xmlns:a14="http://schemas.microsoft.com/office/drawing/2010/main">
      <mc:Choice Requires="a14">
        <xdr:graphicFrame macro="">
          <xdr:nvGraphicFramePr>
            <xdr:cNvPr id="44" name="التصنيف 2">
              <a:extLst>
                <a:ext uri="{FF2B5EF4-FFF2-40B4-BE49-F238E27FC236}">
                  <a16:creationId xmlns:a16="http://schemas.microsoft.com/office/drawing/2014/main" id="{ACF6BF18-AA34-9849-0DBA-8827DE79720F}"/>
                </a:ext>
              </a:extLst>
            </xdr:cNvPr>
            <xdr:cNvGraphicFramePr/>
          </xdr:nvGraphicFramePr>
          <xdr:xfrm>
            <a:off x="0" y="0"/>
            <a:ext cx="0" cy="0"/>
          </xdr:xfrm>
          <a:graphic>
            <a:graphicData uri="http://schemas.microsoft.com/office/drawing/2010/slicer">
              <sle:slicer xmlns:sle="http://schemas.microsoft.com/office/drawing/2010/slicer" name="التصنيف 2"/>
            </a:graphicData>
          </a:graphic>
        </xdr:graphicFrame>
      </mc:Choice>
      <mc:Fallback xmlns="">
        <xdr:sp macro="" textlink="">
          <xdr:nvSpPr>
            <xdr:cNvPr id="0" name=""/>
            <xdr:cNvSpPr>
              <a:spLocks noTextEdit="1"/>
            </xdr:cNvSpPr>
          </xdr:nvSpPr>
          <xdr:spPr>
            <a:xfrm>
              <a:off x="9985774366" y="199877"/>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117231</xdr:rowOff>
    </xdr:from>
    <xdr:to>
      <xdr:col>3</xdr:col>
      <xdr:colOff>0</xdr:colOff>
      <xdr:row>27</xdr:row>
      <xdr:rowOff>145806</xdr:rowOff>
    </xdr:to>
    <mc:AlternateContent xmlns:mc="http://schemas.openxmlformats.org/markup-compatibility/2006" xmlns:a14="http://schemas.microsoft.com/office/drawing/2010/main">
      <mc:Choice Requires="a14">
        <xdr:graphicFrame macro="">
          <xdr:nvGraphicFramePr>
            <xdr:cNvPr id="45" name="المنتج 1">
              <a:extLst>
                <a:ext uri="{FF2B5EF4-FFF2-40B4-BE49-F238E27FC236}">
                  <a16:creationId xmlns:a16="http://schemas.microsoft.com/office/drawing/2014/main" id="{DD96CBB7-8117-ABD3-C77B-6D625F01EF38}"/>
                </a:ext>
              </a:extLst>
            </xdr:cNvPr>
            <xdr:cNvGraphicFramePr/>
          </xdr:nvGraphicFramePr>
          <xdr:xfrm>
            <a:off x="0" y="0"/>
            <a:ext cx="0" cy="0"/>
          </xdr:xfrm>
          <a:graphic>
            <a:graphicData uri="http://schemas.microsoft.com/office/drawing/2010/slicer">
              <sle:slicer xmlns:sle="http://schemas.microsoft.com/office/drawing/2010/slicer" name="المنتج 1"/>
            </a:graphicData>
          </a:graphic>
        </xdr:graphicFrame>
      </mc:Choice>
      <mc:Fallback xmlns="">
        <xdr:sp macro="" textlink="">
          <xdr:nvSpPr>
            <xdr:cNvPr id="0" name=""/>
            <xdr:cNvSpPr>
              <a:spLocks noTextEdit="1"/>
            </xdr:cNvSpPr>
          </xdr:nvSpPr>
          <xdr:spPr>
            <a:xfrm>
              <a:off x="9985775538" y="27432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69753</xdr:rowOff>
    </xdr:from>
    <xdr:to>
      <xdr:col>3</xdr:col>
      <xdr:colOff>0</xdr:colOff>
      <xdr:row>40</xdr:row>
      <xdr:rowOff>11723</xdr:rowOff>
    </xdr:to>
    <mc:AlternateContent xmlns:mc="http://schemas.openxmlformats.org/markup-compatibility/2006" xmlns:a14="http://schemas.microsoft.com/office/drawing/2010/main">
      <mc:Choice Requires="a14">
        <xdr:graphicFrame macro="">
          <xdr:nvGraphicFramePr>
            <xdr:cNvPr id="46" name="اليوم 2">
              <a:extLst>
                <a:ext uri="{FF2B5EF4-FFF2-40B4-BE49-F238E27FC236}">
                  <a16:creationId xmlns:a16="http://schemas.microsoft.com/office/drawing/2014/main" id="{EE8E780C-893C-5055-A2F8-965E0058CDAE}"/>
                </a:ext>
              </a:extLst>
            </xdr:cNvPr>
            <xdr:cNvGraphicFramePr/>
          </xdr:nvGraphicFramePr>
          <xdr:xfrm>
            <a:off x="0" y="0"/>
            <a:ext cx="0" cy="0"/>
          </xdr:xfrm>
          <a:graphic>
            <a:graphicData uri="http://schemas.microsoft.com/office/drawing/2010/slicer">
              <sle:slicer xmlns:sle="http://schemas.microsoft.com/office/drawing/2010/slicer" name="اليوم 2"/>
            </a:graphicData>
          </a:graphic>
        </xdr:graphicFrame>
      </mc:Choice>
      <mc:Fallback xmlns="">
        <xdr:sp macro="" textlink="">
          <xdr:nvSpPr>
            <xdr:cNvPr id="0" name=""/>
            <xdr:cNvSpPr>
              <a:spLocks noTextEdit="1"/>
            </xdr:cNvSpPr>
          </xdr:nvSpPr>
          <xdr:spPr>
            <a:xfrm>
              <a:off x="9985775538" y="5321691"/>
              <a:ext cx="1828800" cy="2192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10</xdr:col>
      <xdr:colOff>281353</xdr:colOff>
      <xdr:row>24</xdr:row>
      <xdr:rowOff>40926</xdr:rowOff>
    </xdr:from>
    <xdr:to>
      <xdr:col>22</xdr:col>
      <xdr:colOff>199291</xdr:colOff>
      <xdr:row>40</xdr:row>
      <xdr:rowOff>93785</xdr:rowOff>
    </xdr:to>
    <xdr:sp macro="" textlink="">
      <xdr:nvSpPr>
        <xdr:cNvPr id="2" name="Rectangle: Rounded Corners 1">
          <a:extLst>
            <a:ext uri="{FF2B5EF4-FFF2-40B4-BE49-F238E27FC236}">
              <a16:creationId xmlns:a16="http://schemas.microsoft.com/office/drawing/2014/main" id="{F21DC83D-15D0-4318-9CA1-359818A301DB}"/>
            </a:ext>
          </a:extLst>
        </xdr:cNvPr>
        <xdr:cNvSpPr/>
      </xdr:nvSpPr>
      <xdr:spPr>
        <a:xfrm>
          <a:off x="9974075909" y="4542588"/>
          <a:ext cx="7233138" cy="3053966"/>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8</xdr:col>
      <xdr:colOff>58615</xdr:colOff>
      <xdr:row>8</xdr:row>
      <xdr:rowOff>1</xdr:rowOff>
    </xdr:from>
    <xdr:to>
      <xdr:col>22</xdr:col>
      <xdr:colOff>199291</xdr:colOff>
      <xdr:row>23</xdr:row>
      <xdr:rowOff>35170</xdr:rowOff>
    </xdr:to>
    <xdr:sp macro="" textlink="">
      <xdr:nvSpPr>
        <xdr:cNvPr id="3" name="Rectangle: Rounded Corners 2">
          <a:extLst>
            <a:ext uri="{FF2B5EF4-FFF2-40B4-BE49-F238E27FC236}">
              <a16:creationId xmlns:a16="http://schemas.microsoft.com/office/drawing/2014/main" id="{9D74E9F1-F30F-49AC-90D4-CD975287C829}"/>
            </a:ext>
          </a:extLst>
        </xdr:cNvPr>
        <xdr:cNvSpPr/>
      </xdr:nvSpPr>
      <xdr:spPr>
        <a:xfrm>
          <a:off x="9974075909" y="1500555"/>
          <a:ext cx="8675076" cy="2848707"/>
        </a:xfrm>
        <a:prstGeom prst="roundRect">
          <a:avLst>
            <a:gd name="adj" fmla="val 4978"/>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175844</xdr:colOff>
      <xdr:row>24</xdr:row>
      <xdr:rowOff>46892</xdr:rowOff>
    </xdr:from>
    <xdr:to>
      <xdr:col>10</xdr:col>
      <xdr:colOff>164122</xdr:colOff>
      <xdr:row>40</xdr:row>
      <xdr:rowOff>93785</xdr:rowOff>
    </xdr:to>
    <xdr:sp macro="" textlink="">
      <xdr:nvSpPr>
        <xdr:cNvPr id="4" name="Rectangle: Rounded Corners 3">
          <a:extLst>
            <a:ext uri="{FF2B5EF4-FFF2-40B4-BE49-F238E27FC236}">
              <a16:creationId xmlns:a16="http://schemas.microsoft.com/office/drawing/2014/main" id="{867B7413-A46D-4C0F-BACA-B414654BBFCF}"/>
            </a:ext>
          </a:extLst>
        </xdr:cNvPr>
        <xdr:cNvSpPr/>
      </xdr:nvSpPr>
      <xdr:spPr>
        <a:xfrm>
          <a:off x="9981426278" y="4548554"/>
          <a:ext cx="4173416" cy="304800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22</xdr:col>
      <xdr:colOff>288388</xdr:colOff>
      <xdr:row>7</xdr:row>
      <xdr:rowOff>175848</xdr:rowOff>
    </xdr:from>
    <xdr:to>
      <xdr:col>25</xdr:col>
      <xdr:colOff>562708</xdr:colOff>
      <xdr:row>40</xdr:row>
      <xdr:rowOff>93785</xdr:rowOff>
    </xdr:to>
    <xdr:sp macro="" textlink="">
      <xdr:nvSpPr>
        <xdr:cNvPr id="6" name="Rectangle: Rounded Corners 5">
          <a:extLst>
            <a:ext uri="{FF2B5EF4-FFF2-40B4-BE49-F238E27FC236}">
              <a16:creationId xmlns:a16="http://schemas.microsoft.com/office/drawing/2014/main" id="{6FB5B186-E9F7-46E0-8FAB-55B893FD79B0}"/>
            </a:ext>
          </a:extLst>
        </xdr:cNvPr>
        <xdr:cNvSpPr/>
      </xdr:nvSpPr>
      <xdr:spPr>
        <a:xfrm>
          <a:off x="9971883692" y="1488833"/>
          <a:ext cx="2103120" cy="6107721"/>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3200" kern="1200"/>
        </a:p>
      </xdr:txBody>
    </xdr:sp>
    <xdr:clientData/>
  </xdr:twoCellAnchor>
  <xdr:twoCellAnchor>
    <xdr:from>
      <xdr:col>3</xdr:col>
      <xdr:colOff>175844</xdr:colOff>
      <xdr:row>0</xdr:row>
      <xdr:rowOff>117230</xdr:rowOff>
    </xdr:from>
    <xdr:to>
      <xdr:col>6</xdr:col>
      <xdr:colOff>656488</xdr:colOff>
      <xdr:row>7</xdr:row>
      <xdr:rowOff>93785</xdr:rowOff>
    </xdr:to>
    <xdr:sp macro="" textlink="">
      <xdr:nvSpPr>
        <xdr:cNvPr id="7" name="Rectangle: Rounded Corners 6">
          <a:extLst>
            <a:ext uri="{FF2B5EF4-FFF2-40B4-BE49-F238E27FC236}">
              <a16:creationId xmlns:a16="http://schemas.microsoft.com/office/drawing/2014/main" id="{A56D2A48-E0F9-4175-8352-B7EC4B2A0DA1}"/>
            </a:ext>
          </a:extLst>
        </xdr:cNvPr>
        <xdr:cNvSpPr/>
      </xdr:nvSpPr>
      <xdr:spPr>
        <a:xfrm>
          <a:off x="9983290250" y="117230"/>
          <a:ext cx="2309444"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4</xdr:col>
      <xdr:colOff>46889</xdr:colOff>
      <xdr:row>1</xdr:row>
      <xdr:rowOff>29309</xdr:rowOff>
    </xdr:from>
    <xdr:ext cx="1348154" cy="515815"/>
    <xdr:sp macro="" textlink="">
      <xdr:nvSpPr>
        <xdr:cNvPr id="8" name="TextBox 7">
          <a:extLst>
            <a:ext uri="{FF2B5EF4-FFF2-40B4-BE49-F238E27FC236}">
              <a16:creationId xmlns:a16="http://schemas.microsoft.com/office/drawing/2014/main" id="{B1442EAD-0F07-49DB-8647-01C0E6CD3372}"/>
            </a:ext>
          </a:extLst>
        </xdr:cNvPr>
        <xdr:cNvSpPr txBox="1"/>
      </xdr:nvSpPr>
      <xdr:spPr>
        <a:xfrm>
          <a:off x="9983770895" y="216878"/>
          <a:ext cx="1348154"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 البنود</a:t>
          </a:r>
          <a:endParaRPr lang="en-US" sz="2000" b="1" kern="1200">
            <a:solidFill>
              <a:schemeClr val="bg1"/>
            </a:solidFill>
          </a:endParaRPr>
        </a:p>
      </xdr:txBody>
    </xdr:sp>
    <xdr:clientData/>
  </xdr:oneCellAnchor>
  <xdr:oneCellAnchor>
    <xdr:from>
      <xdr:col>3</xdr:col>
      <xdr:colOff>507606</xdr:colOff>
      <xdr:row>3</xdr:row>
      <xdr:rowOff>152401</xdr:rowOff>
    </xdr:from>
    <xdr:ext cx="1645920" cy="548640"/>
    <xdr:sp macro="" textlink="'جدول الداشبورد المصاريف'!K33">
      <xdr:nvSpPr>
        <xdr:cNvPr id="9" name="TextBox 8">
          <a:extLst>
            <a:ext uri="{FF2B5EF4-FFF2-40B4-BE49-F238E27FC236}">
              <a16:creationId xmlns:a16="http://schemas.microsoft.com/office/drawing/2014/main" id="{03126049-69EF-4465-B746-5F7D382D9130}"/>
            </a:ext>
          </a:extLst>
        </xdr:cNvPr>
        <xdr:cNvSpPr txBox="1"/>
      </xdr:nvSpPr>
      <xdr:spPr>
        <a:xfrm>
          <a:off x="9983622012" y="715109"/>
          <a:ext cx="164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EDDA98CE-8373-4E55-B3BF-58586183A1F6}" type="TxLink">
            <a:rPr lang="en-US" sz="2000" b="1" i="0" u="none" strike="noStrike" kern="1200">
              <a:solidFill>
                <a:schemeClr val="bg1"/>
              </a:solidFill>
              <a:latin typeface="Calibri"/>
              <a:ea typeface="+mn-ea"/>
              <a:cs typeface="Calibri"/>
            </a:rPr>
            <a:pPr marL="0" indent="0" algn="ctr" rtl="1"/>
            <a:t>100</a:t>
          </a:fld>
          <a:endParaRPr lang="en-US" sz="2000" b="1" i="0" u="none" strike="noStrike" kern="1200">
            <a:solidFill>
              <a:schemeClr val="bg1"/>
            </a:solidFill>
            <a:latin typeface="Calibri"/>
            <a:ea typeface="+mn-ea"/>
            <a:cs typeface="Calibri"/>
          </a:endParaRPr>
        </a:p>
      </xdr:txBody>
    </xdr:sp>
    <xdr:clientData/>
  </xdr:oneCellAnchor>
  <xdr:twoCellAnchor>
    <xdr:from>
      <xdr:col>14</xdr:col>
      <xdr:colOff>558604</xdr:colOff>
      <xdr:row>0</xdr:row>
      <xdr:rowOff>117230</xdr:rowOff>
    </xdr:from>
    <xdr:to>
      <xdr:col>18</xdr:col>
      <xdr:colOff>314764</xdr:colOff>
      <xdr:row>7</xdr:row>
      <xdr:rowOff>93785</xdr:rowOff>
    </xdr:to>
    <xdr:sp macro="" textlink="">
      <xdr:nvSpPr>
        <xdr:cNvPr id="10" name="Rectangle: Rounded Corners 9">
          <a:extLst>
            <a:ext uri="{FF2B5EF4-FFF2-40B4-BE49-F238E27FC236}">
              <a16:creationId xmlns:a16="http://schemas.microsoft.com/office/drawing/2014/main" id="{16195EA6-37DF-46EE-8138-056A1225A502}"/>
            </a:ext>
          </a:extLst>
        </xdr:cNvPr>
        <xdr:cNvSpPr/>
      </xdr:nvSpPr>
      <xdr:spPr>
        <a:xfrm>
          <a:off x="9976398836" y="117230"/>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14</xdr:col>
      <xdr:colOff>594945</xdr:colOff>
      <xdr:row>1</xdr:row>
      <xdr:rowOff>23447</xdr:rowOff>
    </xdr:from>
    <xdr:ext cx="2121877" cy="539262"/>
    <xdr:sp macro="" textlink="">
      <xdr:nvSpPr>
        <xdr:cNvPr id="11" name="TextBox 10">
          <a:extLst>
            <a:ext uri="{FF2B5EF4-FFF2-40B4-BE49-F238E27FC236}">
              <a16:creationId xmlns:a16="http://schemas.microsoft.com/office/drawing/2014/main" id="{3B915F6D-AAD8-4F63-97D0-90F301475404}"/>
            </a:ext>
          </a:extLst>
        </xdr:cNvPr>
        <xdr:cNvSpPr txBox="1"/>
      </xdr:nvSpPr>
      <xdr:spPr>
        <a:xfrm>
          <a:off x="9976435178" y="211016"/>
          <a:ext cx="2121877"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قيمة البنود</a:t>
          </a:r>
          <a:endParaRPr lang="en-US" sz="2000" b="1" kern="1200">
            <a:solidFill>
              <a:schemeClr val="bg1"/>
            </a:solidFill>
          </a:endParaRPr>
        </a:p>
      </xdr:txBody>
    </xdr:sp>
    <xdr:clientData/>
  </xdr:oneCellAnchor>
  <xdr:oneCellAnchor>
    <xdr:from>
      <xdr:col>15</xdr:col>
      <xdr:colOff>223324</xdr:colOff>
      <xdr:row>3</xdr:row>
      <xdr:rowOff>152401</xdr:rowOff>
    </xdr:from>
    <xdr:ext cx="1645920" cy="548640"/>
    <xdr:sp macro="" textlink="'جدول الداشبورد المصاريف'!N33">
      <xdr:nvSpPr>
        <xdr:cNvPr id="12" name="TextBox 11">
          <a:extLst>
            <a:ext uri="{FF2B5EF4-FFF2-40B4-BE49-F238E27FC236}">
              <a16:creationId xmlns:a16="http://schemas.microsoft.com/office/drawing/2014/main" id="{F37683D7-B58B-4626-B4B7-12C1067F791D}"/>
            </a:ext>
          </a:extLst>
        </xdr:cNvPr>
        <xdr:cNvSpPr txBox="1"/>
      </xdr:nvSpPr>
      <xdr:spPr>
        <a:xfrm>
          <a:off x="9976673156" y="715109"/>
          <a:ext cx="164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3C1876AE-5ED2-4287-A86F-5BDFB0C695A1}" type="TxLink">
            <a:rPr lang="en-US" sz="2000" b="1" i="0" u="none" strike="noStrike" kern="1200">
              <a:solidFill>
                <a:schemeClr val="bg1"/>
              </a:solidFill>
              <a:latin typeface="Calibri"/>
              <a:ea typeface="+mn-ea"/>
              <a:cs typeface="Calibri"/>
            </a:rPr>
            <a:pPr marL="0" indent="0" algn="ctr" rtl="1"/>
            <a:t>74369.85</a:t>
          </a:fld>
          <a:endParaRPr lang="en-US" sz="2000" b="1" i="0" u="none" strike="noStrike" kern="1200">
            <a:solidFill>
              <a:schemeClr val="bg1"/>
            </a:solidFill>
            <a:latin typeface="Calibri"/>
            <a:ea typeface="+mn-ea"/>
            <a:cs typeface="Calibri"/>
          </a:endParaRPr>
        </a:p>
      </xdr:txBody>
    </xdr:sp>
    <xdr:clientData/>
  </xdr:oneCellAnchor>
  <xdr:twoCellAnchor>
    <xdr:from>
      <xdr:col>11</xdr:col>
      <xdr:colOff>61839</xdr:colOff>
      <xdr:row>0</xdr:row>
      <xdr:rowOff>117230</xdr:rowOff>
    </xdr:from>
    <xdr:to>
      <xdr:col>14</xdr:col>
      <xdr:colOff>427599</xdr:colOff>
      <xdr:row>7</xdr:row>
      <xdr:rowOff>93785</xdr:rowOff>
    </xdr:to>
    <xdr:sp macro="" textlink="">
      <xdr:nvSpPr>
        <xdr:cNvPr id="13" name="Rectangle: Rounded Corners 12">
          <a:extLst>
            <a:ext uri="{FF2B5EF4-FFF2-40B4-BE49-F238E27FC236}">
              <a16:creationId xmlns:a16="http://schemas.microsoft.com/office/drawing/2014/main" id="{BEF751D8-917D-4424-92F1-22D7E29B08DB}"/>
            </a:ext>
          </a:extLst>
        </xdr:cNvPr>
        <xdr:cNvSpPr/>
      </xdr:nvSpPr>
      <xdr:spPr>
        <a:xfrm>
          <a:off x="9978724401" y="117230"/>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11</xdr:col>
      <xdr:colOff>68873</xdr:colOff>
      <xdr:row>1</xdr:row>
      <xdr:rowOff>29309</xdr:rowOff>
    </xdr:from>
    <xdr:ext cx="2180492" cy="515815"/>
    <xdr:sp macro="" textlink="">
      <xdr:nvSpPr>
        <xdr:cNvPr id="14" name="TextBox 13">
          <a:extLst>
            <a:ext uri="{FF2B5EF4-FFF2-40B4-BE49-F238E27FC236}">
              <a16:creationId xmlns:a16="http://schemas.microsoft.com/office/drawing/2014/main" id="{3C739871-EB4E-4B33-9482-629BEA315620}"/>
            </a:ext>
          </a:extLst>
        </xdr:cNvPr>
        <xdr:cNvSpPr txBox="1"/>
      </xdr:nvSpPr>
      <xdr:spPr>
        <a:xfrm>
          <a:off x="9978731435" y="216878"/>
          <a:ext cx="2180492"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a:t>
          </a:r>
          <a:r>
            <a:rPr lang="ar-EG" sz="2000" b="1" kern="1200" baseline="0">
              <a:solidFill>
                <a:schemeClr val="bg1"/>
              </a:solidFill>
            </a:rPr>
            <a:t> البنود المسددة</a:t>
          </a:r>
          <a:endParaRPr lang="en-US" sz="2000" b="1" kern="1200">
            <a:solidFill>
              <a:schemeClr val="bg1"/>
            </a:solidFill>
          </a:endParaRPr>
        </a:p>
      </xdr:txBody>
    </xdr:sp>
    <xdr:clientData/>
  </xdr:oneCellAnchor>
  <xdr:oneCellAnchor>
    <xdr:from>
      <xdr:col>11</xdr:col>
      <xdr:colOff>336159</xdr:colOff>
      <xdr:row>3</xdr:row>
      <xdr:rowOff>152401</xdr:rowOff>
    </xdr:from>
    <xdr:ext cx="1645920" cy="548640"/>
    <xdr:sp macro="" textlink="'جدول الداشبورد المصاريف'!M33">
      <xdr:nvSpPr>
        <xdr:cNvPr id="15" name="TextBox 14">
          <a:extLst>
            <a:ext uri="{FF2B5EF4-FFF2-40B4-BE49-F238E27FC236}">
              <a16:creationId xmlns:a16="http://schemas.microsoft.com/office/drawing/2014/main" id="{5E7AE427-E7A7-4E92-BE7B-2EC3B8CDF55D}"/>
            </a:ext>
          </a:extLst>
        </xdr:cNvPr>
        <xdr:cNvSpPr txBox="1"/>
      </xdr:nvSpPr>
      <xdr:spPr>
        <a:xfrm>
          <a:off x="9978998721" y="715109"/>
          <a:ext cx="164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2F50D5BE-49DE-4849-AA98-709E22050EA2}" type="TxLink">
            <a:rPr lang="en-US" sz="2000" b="1" i="0" u="none" strike="noStrike" kern="1200">
              <a:solidFill>
                <a:schemeClr val="bg1"/>
              </a:solidFill>
              <a:latin typeface="Calibri"/>
              <a:ea typeface="+mn-ea"/>
              <a:cs typeface="Calibri"/>
            </a:rPr>
            <a:pPr marL="0" indent="0" algn="ctr" rtl="1"/>
            <a:t>#REF!</a:t>
          </a:fld>
          <a:endParaRPr lang="en-US" sz="2000" b="1" i="0" u="none" strike="noStrike" kern="1200">
            <a:solidFill>
              <a:schemeClr val="bg1"/>
            </a:solidFill>
            <a:latin typeface="Calibri"/>
            <a:ea typeface="+mn-ea"/>
            <a:cs typeface="Calibri"/>
          </a:endParaRPr>
        </a:p>
      </xdr:txBody>
    </xdr:sp>
    <xdr:clientData/>
  </xdr:oneCellAnchor>
  <xdr:twoCellAnchor>
    <xdr:from>
      <xdr:col>7</xdr:col>
      <xdr:colOff>17344</xdr:colOff>
      <xdr:row>0</xdr:row>
      <xdr:rowOff>117230</xdr:rowOff>
    </xdr:from>
    <xdr:to>
      <xdr:col>10</xdr:col>
      <xdr:colOff>594120</xdr:colOff>
      <xdr:row>7</xdr:row>
      <xdr:rowOff>93785</xdr:rowOff>
    </xdr:to>
    <xdr:sp macro="" textlink="">
      <xdr:nvSpPr>
        <xdr:cNvPr id="16" name="Rectangle: Rounded Corners 15">
          <a:extLst>
            <a:ext uri="{FF2B5EF4-FFF2-40B4-BE49-F238E27FC236}">
              <a16:creationId xmlns:a16="http://schemas.microsoft.com/office/drawing/2014/main" id="{3BFA78BF-1E93-4699-AE9D-7DA80432FEA2}"/>
            </a:ext>
          </a:extLst>
        </xdr:cNvPr>
        <xdr:cNvSpPr/>
      </xdr:nvSpPr>
      <xdr:spPr>
        <a:xfrm>
          <a:off x="9980996280" y="117230"/>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7</xdr:col>
      <xdr:colOff>82993</xdr:colOff>
      <xdr:row>1</xdr:row>
      <xdr:rowOff>29309</xdr:rowOff>
    </xdr:from>
    <xdr:ext cx="2063261" cy="515815"/>
    <xdr:sp macro="" textlink="">
      <xdr:nvSpPr>
        <xdr:cNvPr id="17" name="TextBox 16">
          <a:extLst>
            <a:ext uri="{FF2B5EF4-FFF2-40B4-BE49-F238E27FC236}">
              <a16:creationId xmlns:a16="http://schemas.microsoft.com/office/drawing/2014/main" id="{983C1FBA-D7EB-45A2-BF83-388155510525}"/>
            </a:ext>
          </a:extLst>
        </xdr:cNvPr>
        <xdr:cNvSpPr txBox="1"/>
      </xdr:nvSpPr>
      <xdr:spPr>
        <a:xfrm>
          <a:off x="9981061930" y="216878"/>
          <a:ext cx="2063261"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 البنود</a:t>
          </a:r>
          <a:r>
            <a:rPr lang="ar-EG" sz="2000" b="1" kern="1200" baseline="0">
              <a:solidFill>
                <a:schemeClr val="bg1"/>
              </a:solidFill>
            </a:rPr>
            <a:t> غير مسددة</a:t>
          </a:r>
          <a:endParaRPr lang="en-US" sz="2000" b="1" kern="1200">
            <a:solidFill>
              <a:schemeClr val="bg1"/>
            </a:solidFill>
          </a:endParaRPr>
        </a:p>
      </xdr:txBody>
    </xdr:sp>
    <xdr:clientData/>
  </xdr:oneCellAnchor>
  <xdr:oneCellAnchor>
    <xdr:from>
      <xdr:col>7</xdr:col>
      <xdr:colOff>291664</xdr:colOff>
      <xdr:row>3</xdr:row>
      <xdr:rowOff>152401</xdr:rowOff>
    </xdr:from>
    <xdr:ext cx="1645920" cy="548640"/>
    <xdr:sp macro="" textlink="'جدول الداشبورد المصاريف'!L33">
      <xdr:nvSpPr>
        <xdr:cNvPr id="18" name="TextBox 17">
          <a:extLst>
            <a:ext uri="{FF2B5EF4-FFF2-40B4-BE49-F238E27FC236}">
              <a16:creationId xmlns:a16="http://schemas.microsoft.com/office/drawing/2014/main" id="{EABB7BC7-9261-4A51-97DF-B7CDCDF16E93}"/>
            </a:ext>
          </a:extLst>
        </xdr:cNvPr>
        <xdr:cNvSpPr txBox="1"/>
      </xdr:nvSpPr>
      <xdr:spPr>
        <a:xfrm>
          <a:off x="9981270600" y="715109"/>
          <a:ext cx="164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F692B1AD-6CD1-425A-A7DB-A8DB38F10280}" type="TxLink">
            <a:rPr lang="en-US" sz="2000" b="1" i="0" u="none" strike="noStrike" kern="1200">
              <a:solidFill>
                <a:schemeClr val="bg1"/>
              </a:solidFill>
              <a:latin typeface="Calibri"/>
              <a:ea typeface="+mn-ea"/>
              <a:cs typeface="Calibri"/>
            </a:rPr>
            <a:pPr marL="0" indent="0" algn="ctr" rtl="1"/>
            <a:t>#REF!</a:t>
          </a:fld>
          <a:endParaRPr lang="en-US" sz="2000" b="1" i="0" u="none" strike="noStrike" kern="1200">
            <a:solidFill>
              <a:schemeClr val="bg1"/>
            </a:solidFill>
            <a:latin typeface="Calibri"/>
            <a:ea typeface="+mn-ea"/>
            <a:cs typeface="Calibri"/>
          </a:endParaRPr>
        </a:p>
      </xdr:txBody>
    </xdr:sp>
    <xdr:clientData/>
  </xdr:oneCellAnchor>
  <xdr:twoCellAnchor>
    <xdr:from>
      <xdr:col>18</xdr:col>
      <xdr:colOff>421738</xdr:colOff>
      <xdr:row>0</xdr:row>
      <xdr:rowOff>117230</xdr:rowOff>
    </xdr:from>
    <xdr:to>
      <xdr:col>22</xdr:col>
      <xdr:colOff>177898</xdr:colOff>
      <xdr:row>7</xdr:row>
      <xdr:rowOff>93785</xdr:rowOff>
    </xdr:to>
    <xdr:sp macro="" textlink="">
      <xdr:nvSpPr>
        <xdr:cNvPr id="19" name="Rectangle: Rounded Corners 18">
          <a:extLst>
            <a:ext uri="{FF2B5EF4-FFF2-40B4-BE49-F238E27FC236}">
              <a16:creationId xmlns:a16="http://schemas.microsoft.com/office/drawing/2014/main" id="{72DE3F8B-A57B-45EF-9027-32D0E3BA3B10}"/>
            </a:ext>
          </a:extLst>
        </xdr:cNvPr>
        <xdr:cNvSpPr/>
      </xdr:nvSpPr>
      <xdr:spPr>
        <a:xfrm>
          <a:off x="9974097302" y="117230"/>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18</xdr:col>
      <xdr:colOff>487387</xdr:colOff>
      <xdr:row>1</xdr:row>
      <xdr:rowOff>29309</xdr:rowOff>
    </xdr:from>
    <xdr:ext cx="2063262" cy="515815"/>
    <xdr:sp macro="" textlink="">
      <xdr:nvSpPr>
        <xdr:cNvPr id="20" name="TextBox 19">
          <a:extLst>
            <a:ext uri="{FF2B5EF4-FFF2-40B4-BE49-F238E27FC236}">
              <a16:creationId xmlns:a16="http://schemas.microsoft.com/office/drawing/2014/main" id="{8C91F452-A2D3-45E1-A761-6764215192B1}"/>
            </a:ext>
          </a:extLst>
        </xdr:cNvPr>
        <xdr:cNvSpPr txBox="1"/>
      </xdr:nvSpPr>
      <xdr:spPr>
        <a:xfrm>
          <a:off x="9974162951" y="216878"/>
          <a:ext cx="2063262"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قيمة</a:t>
          </a:r>
          <a:r>
            <a:rPr lang="ar-EG" sz="2000" b="1" kern="1200" baseline="0">
              <a:solidFill>
                <a:schemeClr val="bg1"/>
              </a:solidFill>
            </a:rPr>
            <a:t> البنود المسددة</a:t>
          </a:r>
          <a:endParaRPr lang="en-US" sz="2000" b="1" kern="1200">
            <a:solidFill>
              <a:schemeClr val="bg1"/>
            </a:solidFill>
          </a:endParaRPr>
        </a:p>
      </xdr:txBody>
    </xdr:sp>
    <xdr:clientData/>
  </xdr:oneCellAnchor>
  <xdr:oneCellAnchor>
    <xdr:from>
      <xdr:col>19</xdr:col>
      <xdr:colOff>86458</xdr:colOff>
      <xdr:row>3</xdr:row>
      <xdr:rowOff>152401</xdr:rowOff>
    </xdr:from>
    <xdr:ext cx="1645920" cy="548640"/>
    <xdr:sp macro="" textlink="'جدول الداشبورد المصاريف'!O33">
      <xdr:nvSpPr>
        <xdr:cNvPr id="21" name="TextBox 20">
          <a:extLst>
            <a:ext uri="{FF2B5EF4-FFF2-40B4-BE49-F238E27FC236}">
              <a16:creationId xmlns:a16="http://schemas.microsoft.com/office/drawing/2014/main" id="{FCCE1776-4197-4EB6-BC6A-FDE6E1FBB2EF}"/>
            </a:ext>
          </a:extLst>
        </xdr:cNvPr>
        <xdr:cNvSpPr txBox="1"/>
      </xdr:nvSpPr>
      <xdr:spPr>
        <a:xfrm>
          <a:off x="9974371622" y="715109"/>
          <a:ext cx="164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B5656D6A-EC25-4283-AF82-94AD11648542}" type="TxLink">
            <a:rPr lang="en-US" sz="2000" b="1" i="0" u="none" strike="noStrike" kern="1200">
              <a:solidFill>
                <a:schemeClr val="bg1"/>
              </a:solidFill>
              <a:latin typeface="Calibri"/>
              <a:ea typeface="+mn-ea"/>
              <a:cs typeface="Calibri"/>
            </a:rPr>
            <a:pPr marL="0" indent="0" algn="ctr" rtl="1"/>
            <a:t>#REF!</a:t>
          </a:fld>
          <a:endParaRPr lang="en-US" sz="2000" b="1" i="0" u="none" strike="noStrike" kern="1200">
            <a:solidFill>
              <a:schemeClr val="bg1"/>
            </a:solidFill>
            <a:latin typeface="Calibri"/>
            <a:ea typeface="+mn-ea"/>
            <a:cs typeface="Calibri"/>
          </a:endParaRPr>
        </a:p>
      </xdr:txBody>
    </xdr:sp>
    <xdr:clientData/>
  </xdr:oneCellAnchor>
  <xdr:twoCellAnchor>
    <xdr:from>
      <xdr:col>22</xdr:col>
      <xdr:colOff>281354</xdr:colOff>
      <xdr:row>0</xdr:row>
      <xdr:rowOff>117230</xdr:rowOff>
    </xdr:from>
    <xdr:to>
      <xdr:col>25</xdr:col>
      <xdr:colOff>550985</xdr:colOff>
      <xdr:row>7</xdr:row>
      <xdr:rowOff>93785</xdr:rowOff>
    </xdr:to>
    <xdr:sp macro="" textlink="">
      <xdr:nvSpPr>
        <xdr:cNvPr id="22" name="Rectangle: Rounded Corners 21">
          <a:extLst>
            <a:ext uri="{FF2B5EF4-FFF2-40B4-BE49-F238E27FC236}">
              <a16:creationId xmlns:a16="http://schemas.microsoft.com/office/drawing/2014/main" id="{BB1D3FA2-A1E1-43CF-8DAC-8F4EB50B4DE8}"/>
            </a:ext>
          </a:extLst>
        </xdr:cNvPr>
        <xdr:cNvSpPr/>
      </xdr:nvSpPr>
      <xdr:spPr>
        <a:xfrm>
          <a:off x="9971895415" y="117230"/>
          <a:ext cx="2098431"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22</xdr:col>
      <xdr:colOff>316523</xdr:colOff>
      <xdr:row>1</xdr:row>
      <xdr:rowOff>29309</xdr:rowOff>
    </xdr:from>
    <xdr:ext cx="2038643" cy="451337"/>
    <xdr:sp macro="" textlink="">
      <xdr:nvSpPr>
        <xdr:cNvPr id="23" name="TextBox 22">
          <a:extLst>
            <a:ext uri="{FF2B5EF4-FFF2-40B4-BE49-F238E27FC236}">
              <a16:creationId xmlns:a16="http://schemas.microsoft.com/office/drawing/2014/main" id="{6596ACD1-0E5C-479D-8195-4846E861EA48}"/>
            </a:ext>
          </a:extLst>
        </xdr:cNvPr>
        <xdr:cNvSpPr txBox="1"/>
      </xdr:nvSpPr>
      <xdr:spPr>
        <a:xfrm>
          <a:off x="9971920034" y="216878"/>
          <a:ext cx="2038643" cy="4513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قيمة</a:t>
          </a:r>
          <a:r>
            <a:rPr lang="ar-EG" sz="2000" b="1" kern="1200" baseline="0">
              <a:solidFill>
                <a:schemeClr val="bg1"/>
              </a:solidFill>
            </a:rPr>
            <a:t> البنود الغير مسددة</a:t>
          </a:r>
          <a:endParaRPr lang="en-US" sz="2000" b="1" kern="1200">
            <a:solidFill>
              <a:schemeClr val="bg1"/>
            </a:solidFill>
          </a:endParaRPr>
        </a:p>
      </xdr:txBody>
    </xdr:sp>
    <xdr:clientData/>
  </xdr:oneCellAnchor>
  <xdr:oneCellAnchor>
    <xdr:from>
      <xdr:col>22</xdr:col>
      <xdr:colOff>507610</xdr:colOff>
      <xdr:row>3</xdr:row>
      <xdr:rowOff>152401</xdr:rowOff>
    </xdr:from>
    <xdr:ext cx="1645920" cy="548640"/>
    <xdr:sp macro="" textlink="'جدول الداشبورد المصاريف'!P33">
      <xdr:nvSpPr>
        <xdr:cNvPr id="24" name="TextBox 23">
          <a:extLst>
            <a:ext uri="{FF2B5EF4-FFF2-40B4-BE49-F238E27FC236}">
              <a16:creationId xmlns:a16="http://schemas.microsoft.com/office/drawing/2014/main" id="{96B605AC-72C2-494C-8F68-B3DFFA4E509C}"/>
            </a:ext>
          </a:extLst>
        </xdr:cNvPr>
        <xdr:cNvSpPr txBox="1"/>
      </xdr:nvSpPr>
      <xdr:spPr>
        <a:xfrm>
          <a:off x="9972121670" y="715109"/>
          <a:ext cx="1645920" cy="548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D07E77E1-5A1B-4720-AE96-9ED89C629B33}" type="TxLink">
            <a:rPr lang="en-US" sz="2000" b="1" i="0" u="none" strike="noStrike" kern="1200">
              <a:solidFill>
                <a:schemeClr val="bg1"/>
              </a:solidFill>
              <a:latin typeface="Calibri"/>
              <a:ea typeface="+mn-ea"/>
              <a:cs typeface="Calibri"/>
            </a:rPr>
            <a:pPr marL="0" indent="0" algn="ctr" rtl="1"/>
            <a:t>#REF!</a:t>
          </a:fld>
          <a:endParaRPr lang="en-US" sz="2000" b="1" i="0" u="none" strike="noStrike" kern="1200">
            <a:solidFill>
              <a:schemeClr val="bg1"/>
            </a:solidFill>
            <a:latin typeface="Calibri"/>
            <a:ea typeface="+mn-ea"/>
            <a:cs typeface="Calibri"/>
          </a:endParaRPr>
        </a:p>
      </xdr:txBody>
    </xdr:sp>
    <xdr:clientData/>
  </xdr:oneCellAnchor>
  <xdr:oneCellAnchor>
    <xdr:from>
      <xdr:col>22</xdr:col>
      <xdr:colOff>439615</xdr:colOff>
      <xdr:row>10</xdr:row>
      <xdr:rowOff>128953</xdr:rowOff>
    </xdr:from>
    <xdr:ext cx="1828800" cy="844064"/>
    <xdr:sp macro="" textlink="">
      <xdr:nvSpPr>
        <xdr:cNvPr id="25" name="TextBox 24">
          <a:hlinkClick xmlns:r="http://schemas.openxmlformats.org/officeDocument/2006/relationships" r:id="rId1"/>
          <a:extLst>
            <a:ext uri="{FF2B5EF4-FFF2-40B4-BE49-F238E27FC236}">
              <a16:creationId xmlns:a16="http://schemas.microsoft.com/office/drawing/2014/main" id="{761A1E1F-EAEF-4FD6-897E-1EF1D2AA4652}"/>
            </a:ext>
          </a:extLst>
        </xdr:cNvPr>
        <xdr:cNvSpPr txBox="1"/>
      </xdr:nvSpPr>
      <xdr:spPr>
        <a:xfrm>
          <a:off x="9972006785" y="200464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مخزون</a:t>
          </a:r>
          <a:r>
            <a:rPr lang="ar-EG" sz="3200" b="1" kern="1200" baseline="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 أول مرة</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16</xdr:row>
      <xdr:rowOff>50847</xdr:rowOff>
    </xdr:from>
    <xdr:ext cx="1828800" cy="844064"/>
    <xdr:sp macro="" textlink="">
      <xdr:nvSpPr>
        <xdr:cNvPr id="26" name="TextBox 25">
          <a:hlinkClick xmlns:r="http://schemas.openxmlformats.org/officeDocument/2006/relationships" r:id="rId2"/>
          <a:extLst>
            <a:ext uri="{FF2B5EF4-FFF2-40B4-BE49-F238E27FC236}">
              <a16:creationId xmlns:a16="http://schemas.microsoft.com/office/drawing/2014/main" id="{BC54C20E-BA62-4C87-8955-C37F8DD685C7}"/>
            </a:ext>
          </a:extLst>
        </xdr:cNvPr>
        <xdr:cNvSpPr txBox="1"/>
      </xdr:nvSpPr>
      <xdr:spPr>
        <a:xfrm>
          <a:off x="9972006785" y="305195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المشتريات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21</xdr:row>
      <xdr:rowOff>160311</xdr:rowOff>
    </xdr:from>
    <xdr:ext cx="1828800" cy="844064"/>
    <xdr:sp macro="" textlink="">
      <xdr:nvSpPr>
        <xdr:cNvPr id="27" name="TextBox 26">
          <a:hlinkClick xmlns:r="http://schemas.openxmlformats.org/officeDocument/2006/relationships" r:id="rId3"/>
          <a:extLst>
            <a:ext uri="{FF2B5EF4-FFF2-40B4-BE49-F238E27FC236}">
              <a16:creationId xmlns:a16="http://schemas.microsoft.com/office/drawing/2014/main" id="{B4A96959-1EB0-4F31-B5AB-D18468F5647D}"/>
            </a:ext>
          </a:extLst>
        </xdr:cNvPr>
        <xdr:cNvSpPr txBox="1"/>
      </xdr:nvSpPr>
      <xdr:spPr>
        <a:xfrm>
          <a:off x="9972006785" y="409926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الجرد</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27</xdr:row>
      <xdr:rowOff>82206</xdr:rowOff>
    </xdr:from>
    <xdr:ext cx="1828800" cy="844064"/>
    <xdr:sp macro="" textlink="">
      <xdr:nvSpPr>
        <xdr:cNvPr id="28" name="TextBox 27">
          <a:hlinkClick xmlns:r="http://schemas.openxmlformats.org/officeDocument/2006/relationships" r:id="rId4"/>
          <a:extLst>
            <a:ext uri="{FF2B5EF4-FFF2-40B4-BE49-F238E27FC236}">
              <a16:creationId xmlns:a16="http://schemas.microsoft.com/office/drawing/2014/main" id="{A56F6305-3C2F-4C1C-B947-93B66AA5275D}"/>
            </a:ext>
          </a:extLst>
        </xdr:cNvPr>
        <xdr:cNvSpPr txBox="1"/>
      </xdr:nvSpPr>
      <xdr:spPr>
        <a:xfrm>
          <a:off x="9972006785" y="514657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rPr>
            <a:t>المصاريف</a:t>
          </a:r>
          <a:endParaRPr lang="en-US"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33</xdr:row>
      <xdr:rowOff>4099</xdr:rowOff>
    </xdr:from>
    <xdr:ext cx="1828800" cy="844064"/>
    <xdr:sp macro="" textlink="">
      <xdr:nvSpPr>
        <xdr:cNvPr id="29" name="TextBox 28">
          <a:hlinkClick xmlns:r="http://schemas.openxmlformats.org/officeDocument/2006/relationships" r:id="rId5"/>
          <a:extLst>
            <a:ext uri="{FF2B5EF4-FFF2-40B4-BE49-F238E27FC236}">
              <a16:creationId xmlns:a16="http://schemas.microsoft.com/office/drawing/2014/main" id="{279FE0D0-1751-455C-9846-E97A83C9AB0B}"/>
            </a:ext>
          </a:extLst>
        </xdr:cNvPr>
        <xdr:cNvSpPr txBox="1"/>
      </xdr:nvSpPr>
      <xdr:spPr>
        <a:xfrm>
          <a:off x="9972006785" y="6193884"/>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المبيعات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twoCellAnchor>
    <xdr:from>
      <xdr:col>8</xdr:col>
      <xdr:colOff>164123</xdr:colOff>
      <xdr:row>9</xdr:row>
      <xdr:rowOff>2</xdr:rowOff>
    </xdr:from>
    <xdr:to>
      <xdr:col>22</xdr:col>
      <xdr:colOff>174673</xdr:colOff>
      <xdr:row>21</xdr:row>
      <xdr:rowOff>140679</xdr:rowOff>
    </xdr:to>
    <xdr:graphicFrame macro="">
      <xdr:nvGraphicFramePr>
        <xdr:cNvPr id="38" name="Chart 37">
          <a:extLst>
            <a:ext uri="{FF2B5EF4-FFF2-40B4-BE49-F238E27FC236}">
              <a16:creationId xmlns:a16="http://schemas.microsoft.com/office/drawing/2014/main" id="{04DAC008-6453-4E95-AB07-9452D095C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152399</xdr:colOff>
      <xdr:row>25</xdr:row>
      <xdr:rowOff>70338</xdr:rowOff>
    </xdr:from>
    <xdr:to>
      <xdr:col>10</xdr:col>
      <xdr:colOff>23446</xdr:colOff>
      <xdr:row>39</xdr:row>
      <xdr:rowOff>93785</xdr:rowOff>
    </xdr:to>
    <xdr:graphicFrame macro="">
      <xdr:nvGraphicFramePr>
        <xdr:cNvPr id="39" name="Chart 38">
          <a:extLst>
            <a:ext uri="{FF2B5EF4-FFF2-40B4-BE49-F238E27FC236}">
              <a16:creationId xmlns:a16="http://schemas.microsoft.com/office/drawing/2014/main" id="{41B96D67-D74B-466B-87B8-395064009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562708</xdr:colOff>
      <xdr:row>24</xdr:row>
      <xdr:rowOff>140676</xdr:rowOff>
    </xdr:from>
    <xdr:to>
      <xdr:col>21</xdr:col>
      <xdr:colOff>529885</xdr:colOff>
      <xdr:row>39</xdr:row>
      <xdr:rowOff>117231</xdr:rowOff>
    </xdr:to>
    <xdr:graphicFrame macro="">
      <xdr:nvGraphicFramePr>
        <xdr:cNvPr id="40" name="Chart 39">
          <a:extLst>
            <a:ext uri="{FF2B5EF4-FFF2-40B4-BE49-F238E27FC236}">
              <a16:creationId xmlns:a16="http://schemas.microsoft.com/office/drawing/2014/main" id="{CC40E01F-8709-4705-B3BF-E84278E93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175844</xdr:colOff>
      <xdr:row>8</xdr:row>
      <xdr:rowOff>23446</xdr:rowOff>
    </xdr:from>
    <xdr:to>
      <xdr:col>7</xdr:col>
      <xdr:colOff>385105</xdr:colOff>
      <xdr:row>23</xdr:row>
      <xdr:rowOff>58616</xdr:rowOff>
    </xdr:to>
    <xdr:sp macro="" textlink="">
      <xdr:nvSpPr>
        <xdr:cNvPr id="41" name="Rectangle: Rounded Corners 40">
          <a:extLst>
            <a:ext uri="{FF2B5EF4-FFF2-40B4-BE49-F238E27FC236}">
              <a16:creationId xmlns:a16="http://schemas.microsoft.com/office/drawing/2014/main" id="{6D690258-58D8-4329-81BC-F5857F901119}"/>
            </a:ext>
          </a:extLst>
        </xdr:cNvPr>
        <xdr:cNvSpPr/>
      </xdr:nvSpPr>
      <xdr:spPr>
        <a:xfrm>
          <a:off x="9982823079" y="1524000"/>
          <a:ext cx="2776615" cy="2848708"/>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211015</xdr:colOff>
      <xdr:row>9</xdr:row>
      <xdr:rowOff>0</xdr:rowOff>
    </xdr:from>
    <xdr:to>
      <xdr:col>7</xdr:col>
      <xdr:colOff>293076</xdr:colOff>
      <xdr:row>22</xdr:row>
      <xdr:rowOff>82062</xdr:rowOff>
    </xdr:to>
    <xdr:graphicFrame macro="">
      <xdr:nvGraphicFramePr>
        <xdr:cNvPr id="43" name="Chart 42">
          <a:extLst>
            <a:ext uri="{FF2B5EF4-FFF2-40B4-BE49-F238E27FC236}">
              <a16:creationId xmlns:a16="http://schemas.microsoft.com/office/drawing/2014/main" id="{64F82715-9923-42A6-A57B-7AA1DF4E2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1758</xdr:colOff>
      <xdr:row>0</xdr:row>
      <xdr:rowOff>177020</xdr:rowOff>
    </xdr:from>
    <xdr:to>
      <xdr:col>3</xdr:col>
      <xdr:colOff>1758</xdr:colOff>
      <xdr:row>11</xdr:row>
      <xdr:rowOff>164124</xdr:rowOff>
    </xdr:to>
    <mc:AlternateContent xmlns:mc="http://schemas.openxmlformats.org/markup-compatibility/2006" xmlns:a14="http://schemas.microsoft.com/office/drawing/2010/main">
      <mc:Choice Requires="a14">
        <xdr:graphicFrame macro="">
          <xdr:nvGraphicFramePr>
            <xdr:cNvPr id="44" name="البند">
              <a:extLst>
                <a:ext uri="{FF2B5EF4-FFF2-40B4-BE49-F238E27FC236}">
                  <a16:creationId xmlns:a16="http://schemas.microsoft.com/office/drawing/2014/main" id="{7CCCCCB6-825A-911B-5E4C-30051D46FBD7}"/>
                </a:ext>
              </a:extLst>
            </xdr:cNvPr>
            <xdr:cNvGraphicFramePr/>
          </xdr:nvGraphicFramePr>
          <xdr:xfrm>
            <a:off x="0" y="0"/>
            <a:ext cx="0" cy="0"/>
          </xdr:xfrm>
          <a:graphic>
            <a:graphicData uri="http://schemas.microsoft.com/office/drawing/2010/slicer">
              <sle:slicer xmlns:sle="http://schemas.microsoft.com/office/drawing/2010/slicer" name="البند"/>
            </a:graphicData>
          </a:graphic>
        </xdr:graphicFrame>
      </mc:Choice>
      <mc:Fallback xmlns="">
        <xdr:sp macro="" textlink="">
          <xdr:nvSpPr>
            <xdr:cNvPr id="0" name=""/>
            <xdr:cNvSpPr>
              <a:spLocks noTextEdit="1"/>
            </xdr:cNvSpPr>
          </xdr:nvSpPr>
          <xdr:spPr>
            <a:xfrm>
              <a:off x="9985773780" y="177020"/>
              <a:ext cx="1828800" cy="2050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117232</xdr:rowOff>
    </xdr:from>
    <xdr:to>
      <xdr:col>3</xdr:col>
      <xdr:colOff>0</xdr:colOff>
      <xdr:row>20</xdr:row>
      <xdr:rowOff>116645</xdr:rowOff>
    </xdr:to>
    <mc:AlternateContent xmlns:mc="http://schemas.openxmlformats.org/markup-compatibility/2006" xmlns:a14="http://schemas.microsoft.com/office/drawing/2010/main">
      <mc:Choice Requires="a14">
        <xdr:graphicFrame macro="">
          <xdr:nvGraphicFramePr>
            <xdr:cNvPr id="45" name="العهدة">
              <a:extLst>
                <a:ext uri="{FF2B5EF4-FFF2-40B4-BE49-F238E27FC236}">
                  <a16:creationId xmlns:a16="http://schemas.microsoft.com/office/drawing/2014/main" id="{4601B78F-8EF4-D361-645B-BDB97BA28303}"/>
                </a:ext>
              </a:extLst>
            </xdr:cNvPr>
            <xdr:cNvGraphicFramePr/>
          </xdr:nvGraphicFramePr>
          <xdr:xfrm>
            <a:off x="0" y="0"/>
            <a:ext cx="0" cy="0"/>
          </xdr:xfrm>
          <a:graphic>
            <a:graphicData uri="http://schemas.microsoft.com/office/drawing/2010/slicer">
              <sle:slicer xmlns:sle="http://schemas.microsoft.com/office/drawing/2010/slicer" name="العهدة"/>
            </a:graphicData>
          </a:graphic>
        </xdr:graphicFrame>
      </mc:Choice>
      <mc:Fallback xmlns="">
        <xdr:sp macro="" textlink="">
          <xdr:nvSpPr>
            <xdr:cNvPr id="0" name=""/>
            <xdr:cNvSpPr>
              <a:spLocks noTextEdit="1"/>
            </xdr:cNvSpPr>
          </xdr:nvSpPr>
          <xdr:spPr>
            <a:xfrm>
              <a:off x="9985775538" y="2368063"/>
              <a:ext cx="1828800" cy="1499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69753</xdr:rowOff>
    </xdr:from>
    <xdr:to>
      <xdr:col>3</xdr:col>
      <xdr:colOff>0</xdr:colOff>
      <xdr:row>28</xdr:row>
      <xdr:rowOff>140092</xdr:rowOff>
    </xdr:to>
    <mc:AlternateContent xmlns:mc="http://schemas.openxmlformats.org/markup-compatibility/2006" xmlns:a14="http://schemas.microsoft.com/office/drawing/2010/main">
      <mc:Choice Requires="a14">
        <xdr:graphicFrame macro="">
          <xdr:nvGraphicFramePr>
            <xdr:cNvPr id="46" name="اليوم 4">
              <a:extLst>
                <a:ext uri="{FF2B5EF4-FFF2-40B4-BE49-F238E27FC236}">
                  <a16:creationId xmlns:a16="http://schemas.microsoft.com/office/drawing/2014/main" id="{D000A5D7-3236-030E-3606-006531E3725C}"/>
                </a:ext>
              </a:extLst>
            </xdr:cNvPr>
            <xdr:cNvGraphicFramePr/>
          </xdr:nvGraphicFramePr>
          <xdr:xfrm>
            <a:off x="0" y="0"/>
            <a:ext cx="0" cy="0"/>
          </xdr:xfrm>
          <a:graphic>
            <a:graphicData uri="http://schemas.microsoft.com/office/drawing/2010/slicer">
              <sle:slicer xmlns:sle="http://schemas.microsoft.com/office/drawing/2010/slicer" name="اليوم 4"/>
            </a:graphicData>
          </a:graphic>
        </xdr:graphicFrame>
      </mc:Choice>
      <mc:Fallback xmlns="">
        <xdr:sp macro="" textlink="">
          <xdr:nvSpPr>
            <xdr:cNvPr id="0" name=""/>
            <xdr:cNvSpPr>
              <a:spLocks noTextEdit="1"/>
            </xdr:cNvSpPr>
          </xdr:nvSpPr>
          <xdr:spPr>
            <a:xfrm>
              <a:off x="9985775538" y="4008707"/>
              <a:ext cx="1828800" cy="1383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93199</xdr:rowOff>
    </xdr:from>
    <xdr:to>
      <xdr:col>3</xdr:col>
      <xdr:colOff>0</xdr:colOff>
      <xdr:row>34</xdr:row>
      <xdr:rowOff>11723</xdr:rowOff>
    </xdr:to>
    <mc:AlternateContent xmlns:mc="http://schemas.openxmlformats.org/markup-compatibility/2006" xmlns:a14="http://schemas.microsoft.com/office/drawing/2010/main">
      <mc:Choice Requires="a14">
        <xdr:graphicFrame macro="">
          <xdr:nvGraphicFramePr>
            <xdr:cNvPr id="47" name="حالة السداد">
              <a:extLst>
                <a:ext uri="{FF2B5EF4-FFF2-40B4-BE49-F238E27FC236}">
                  <a16:creationId xmlns:a16="http://schemas.microsoft.com/office/drawing/2014/main" id="{3AB6EC15-A210-CB2B-03C4-205529154BBA}"/>
                </a:ext>
              </a:extLst>
            </xdr:cNvPr>
            <xdr:cNvGraphicFramePr/>
          </xdr:nvGraphicFramePr>
          <xdr:xfrm>
            <a:off x="0" y="0"/>
            <a:ext cx="0" cy="0"/>
          </xdr:xfrm>
          <a:graphic>
            <a:graphicData uri="http://schemas.microsoft.com/office/drawing/2010/slicer">
              <sle:slicer xmlns:sle="http://schemas.microsoft.com/office/drawing/2010/slicer" name="حالة السداد"/>
            </a:graphicData>
          </a:graphic>
        </xdr:graphicFrame>
      </mc:Choice>
      <mc:Fallback xmlns="">
        <xdr:sp macro="" textlink="">
          <xdr:nvSpPr>
            <xdr:cNvPr id="0" name=""/>
            <xdr:cNvSpPr>
              <a:spLocks noTextEdit="1"/>
            </xdr:cNvSpPr>
          </xdr:nvSpPr>
          <xdr:spPr>
            <a:xfrm>
              <a:off x="9985775538" y="5532707"/>
              <a:ext cx="1828800" cy="856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152400</xdr:rowOff>
    </xdr:from>
    <xdr:to>
      <xdr:col>3</xdr:col>
      <xdr:colOff>0</xdr:colOff>
      <xdr:row>40</xdr:row>
      <xdr:rowOff>58616</xdr:rowOff>
    </xdr:to>
    <mc:AlternateContent xmlns:mc="http://schemas.openxmlformats.org/markup-compatibility/2006" xmlns:a14="http://schemas.microsoft.com/office/drawing/2010/main">
      <mc:Choice Requires="a14">
        <xdr:graphicFrame macro="">
          <xdr:nvGraphicFramePr>
            <xdr:cNvPr id="48" name="وجود فاتورة">
              <a:extLst>
                <a:ext uri="{FF2B5EF4-FFF2-40B4-BE49-F238E27FC236}">
                  <a16:creationId xmlns:a16="http://schemas.microsoft.com/office/drawing/2014/main" id="{F32189B6-A803-A717-A7EC-9AE5389F7E86}"/>
                </a:ext>
              </a:extLst>
            </xdr:cNvPr>
            <xdr:cNvGraphicFramePr/>
          </xdr:nvGraphicFramePr>
          <xdr:xfrm>
            <a:off x="0" y="0"/>
            <a:ext cx="0" cy="0"/>
          </xdr:xfrm>
          <a:graphic>
            <a:graphicData uri="http://schemas.microsoft.com/office/drawing/2010/slicer">
              <sle:slicer xmlns:sle="http://schemas.microsoft.com/office/drawing/2010/slicer" name="وجود فاتورة"/>
            </a:graphicData>
          </a:graphic>
        </xdr:graphicFrame>
      </mc:Choice>
      <mc:Fallback xmlns="">
        <xdr:sp macro="" textlink="">
          <xdr:nvSpPr>
            <xdr:cNvPr id="0" name=""/>
            <xdr:cNvSpPr>
              <a:spLocks noTextEdit="1"/>
            </xdr:cNvSpPr>
          </xdr:nvSpPr>
          <xdr:spPr>
            <a:xfrm>
              <a:off x="9985775538" y="6529754"/>
              <a:ext cx="1828800" cy="1031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70338</xdr:colOff>
      <xdr:row>24</xdr:row>
      <xdr:rowOff>40926</xdr:rowOff>
    </xdr:from>
    <xdr:to>
      <xdr:col>22</xdr:col>
      <xdr:colOff>187568</xdr:colOff>
      <xdr:row>40</xdr:row>
      <xdr:rowOff>93785</xdr:rowOff>
    </xdr:to>
    <xdr:sp macro="" textlink="">
      <xdr:nvSpPr>
        <xdr:cNvPr id="2" name="Rectangle: Rounded Corners 1">
          <a:extLst>
            <a:ext uri="{FF2B5EF4-FFF2-40B4-BE49-F238E27FC236}">
              <a16:creationId xmlns:a16="http://schemas.microsoft.com/office/drawing/2014/main" id="{127F7959-E9B2-4CED-A178-4EEC95AF148A}"/>
            </a:ext>
          </a:extLst>
        </xdr:cNvPr>
        <xdr:cNvSpPr/>
      </xdr:nvSpPr>
      <xdr:spPr>
        <a:xfrm>
          <a:off x="9974087632" y="4542588"/>
          <a:ext cx="11617568" cy="3053966"/>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82062</xdr:colOff>
      <xdr:row>8</xdr:row>
      <xdr:rowOff>1</xdr:rowOff>
    </xdr:from>
    <xdr:to>
      <xdr:col>22</xdr:col>
      <xdr:colOff>199293</xdr:colOff>
      <xdr:row>23</xdr:row>
      <xdr:rowOff>35170</xdr:rowOff>
    </xdr:to>
    <xdr:sp macro="" textlink="">
      <xdr:nvSpPr>
        <xdr:cNvPr id="3" name="Rectangle: Rounded Corners 2">
          <a:extLst>
            <a:ext uri="{FF2B5EF4-FFF2-40B4-BE49-F238E27FC236}">
              <a16:creationId xmlns:a16="http://schemas.microsoft.com/office/drawing/2014/main" id="{72B37401-A411-4691-BB6C-CD9C1FF69B5D}"/>
            </a:ext>
          </a:extLst>
        </xdr:cNvPr>
        <xdr:cNvSpPr/>
      </xdr:nvSpPr>
      <xdr:spPr>
        <a:xfrm>
          <a:off x="9974075907" y="1500555"/>
          <a:ext cx="11617569" cy="2848707"/>
        </a:xfrm>
        <a:prstGeom prst="roundRect">
          <a:avLst>
            <a:gd name="adj" fmla="val 4978"/>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22</xdr:col>
      <xdr:colOff>316522</xdr:colOff>
      <xdr:row>7</xdr:row>
      <xdr:rowOff>175848</xdr:rowOff>
    </xdr:from>
    <xdr:to>
      <xdr:col>25</xdr:col>
      <xdr:colOff>562707</xdr:colOff>
      <xdr:row>40</xdr:row>
      <xdr:rowOff>93785</xdr:rowOff>
    </xdr:to>
    <xdr:sp macro="" textlink="">
      <xdr:nvSpPr>
        <xdr:cNvPr id="6" name="Rectangle: Rounded Corners 5">
          <a:extLst>
            <a:ext uri="{FF2B5EF4-FFF2-40B4-BE49-F238E27FC236}">
              <a16:creationId xmlns:a16="http://schemas.microsoft.com/office/drawing/2014/main" id="{3C0DA299-9197-4356-98FE-AB830D4134BD}"/>
            </a:ext>
          </a:extLst>
        </xdr:cNvPr>
        <xdr:cNvSpPr/>
      </xdr:nvSpPr>
      <xdr:spPr>
        <a:xfrm>
          <a:off x="9971883693" y="1488833"/>
          <a:ext cx="2074985" cy="6107721"/>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93784</xdr:colOff>
      <xdr:row>0</xdr:row>
      <xdr:rowOff>140678</xdr:rowOff>
    </xdr:from>
    <xdr:to>
      <xdr:col>5</xdr:col>
      <xdr:colOff>550984</xdr:colOff>
      <xdr:row>7</xdr:row>
      <xdr:rowOff>107853</xdr:rowOff>
    </xdr:to>
    <xdr:sp macro="" textlink="">
      <xdr:nvSpPr>
        <xdr:cNvPr id="7" name="Rectangle: Rounded Corners 6">
          <a:extLst>
            <a:ext uri="{FF2B5EF4-FFF2-40B4-BE49-F238E27FC236}">
              <a16:creationId xmlns:a16="http://schemas.microsoft.com/office/drawing/2014/main" id="{2BCEFFB4-6FFD-4FC5-84DD-2DB7BDBC7DCA}"/>
            </a:ext>
          </a:extLst>
        </xdr:cNvPr>
        <xdr:cNvSpPr/>
      </xdr:nvSpPr>
      <xdr:spPr>
        <a:xfrm>
          <a:off x="9984005354" y="140678"/>
          <a:ext cx="1676400"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3</xdr:col>
      <xdr:colOff>105508</xdr:colOff>
      <xdr:row>0</xdr:row>
      <xdr:rowOff>134815</xdr:rowOff>
    </xdr:from>
    <xdr:ext cx="1647931" cy="738554"/>
    <xdr:sp macro="" textlink="">
      <xdr:nvSpPr>
        <xdr:cNvPr id="8" name="TextBox 7">
          <a:extLst>
            <a:ext uri="{FF2B5EF4-FFF2-40B4-BE49-F238E27FC236}">
              <a16:creationId xmlns:a16="http://schemas.microsoft.com/office/drawing/2014/main" id="{102D08F1-F7DD-4D8D-ADD2-3F78D4FD4C44}"/>
            </a:ext>
          </a:extLst>
        </xdr:cNvPr>
        <xdr:cNvSpPr txBox="1"/>
      </xdr:nvSpPr>
      <xdr:spPr>
        <a:xfrm>
          <a:off x="9984022099" y="134815"/>
          <a:ext cx="1647931" cy="7385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عددد مخزون</a:t>
          </a:r>
          <a:r>
            <a:rPr lang="ar-EG" sz="2000" b="1" kern="1200" baseline="0">
              <a:solidFill>
                <a:schemeClr val="bg1"/>
              </a:solidFill>
            </a:rPr>
            <a:t> </a:t>
          </a:r>
        </a:p>
        <a:p>
          <a:pPr algn="ctr" rtl="1"/>
          <a:r>
            <a:rPr lang="ar-EG" sz="2000" b="1" kern="1200" baseline="0">
              <a:solidFill>
                <a:schemeClr val="bg1"/>
              </a:solidFill>
            </a:rPr>
            <a:t>اول مدة</a:t>
          </a:r>
          <a:endParaRPr lang="en-US" sz="2000" b="1" kern="1200">
            <a:solidFill>
              <a:schemeClr val="bg1"/>
            </a:solidFill>
          </a:endParaRPr>
        </a:p>
      </xdr:txBody>
    </xdr:sp>
    <xdr:clientData/>
  </xdr:oneCellAnchor>
  <xdr:twoCellAnchor>
    <xdr:from>
      <xdr:col>6</xdr:col>
      <xdr:colOff>27800</xdr:colOff>
      <xdr:row>0</xdr:row>
      <xdr:rowOff>140678</xdr:rowOff>
    </xdr:from>
    <xdr:to>
      <xdr:col>8</xdr:col>
      <xdr:colOff>456475</xdr:colOff>
      <xdr:row>7</xdr:row>
      <xdr:rowOff>107853</xdr:rowOff>
    </xdr:to>
    <xdr:sp macro="" textlink="">
      <xdr:nvSpPr>
        <xdr:cNvPr id="10" name="Rectangle: Rounded Corners 9">
          <a:extLst>
            <a:ext uri="{FF2B5EF4-FFF2-40B4-BE49-F238E27FC236}">
              <a16:creationId xmlns:a16="http://schemas.microsoft.com/office/drawing/2014/main" id="{066C82AF-DB47-4739-A441-30A62C7D7B02}"/>
            </a:ext>
          </a:extLst>
        </xdr:cNvPr>
        <xdr:cNvSpPr/>
      </xdr:nvSpPr>
      <xdr:spPr>
        <a:xfrm>
          <a:off x="9982353125" y="140678"/>
          <a:ext cx="1565813"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6</xdr:col>
      <xdr:colOff>11723</xdr:colOff>
      <xdr:row>1</xdr:row>
      <xdr:rowOff>29307</xdr:rowOff>
    </xdr:from>
    <xdr:ext cx="1594338" cy="574432"/>
    <xdr:sp macro="" textlink="">
      <xdr:nvSpPr>
        <xdr:cNvPr id="11" name="TextBox 10">
          <a:extLst>
            <a:ext uri="{FF2B5EF4-FFF2-40B4-BE49-F238E27FC236}">
              <a16:creationId xmlns:a16="http://schemas.microsoft.com/office/drawing/2014/main" id="{26462F9C-C617-45E7-A239-689492EF1495}"/>
            </a:ext>
          </a:extLst>
        </xdr:cNvPr>
        <xdr:cNvSpPr txBox="1"/>
      </xdr:nvSpPr>
      <xdr:spPr>
        <a:xfrm>
          <a:off x="9982340677" y="216876"/>
          <a:ext cx="1594338" cy="574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عدد</a:t>
          </a:r>
          <a:r>
            <a:rPr lang="ar-EG" sz="2000" b="1" kern="1200" baseline="0">
              <a:solidFill>
                <a:schemeClr val="bg1"/>
              </a:solidFill>
            </a:rPr>
            <a:t> المشتريات</a:t>
          </a:r>
          <a:endParaRPr lang="en-US" sz="2000" b="1" kern="1200">
            <a:solidFill>
              <a:schemeClr val="bg1"/>
            </a:solidFill>
          </a:endParaRPr>
        </a:p>
      </xdr:txBody>
    </xdr:sp>
    <xdr:clientData/>
  </xdr:oneCellAnchor>
  <xdr:twoCellAnchor>
    <xdr:from>
      <xdr:col>8</xdr:col>
      <xdr:colOff>542891</xdr:colOff>
      <xdr:row>0</xdr:row>
      <xdr:rowOff>140678</xdr:rowOff>
    </xdr:from>
    <xdr:to>
      <xdr:col>11</xdr:col>
      <xdr:colOff>333440</xdr:colOff>
      <xdr:row>7</xdr:row>
      <xdr:rowOff>107853</xdr:rowOff>
    </xdr:to>
    <xdr:sp macro="" textlink="">
      <xdr:nvSpPr>
        <xdr:cNvPr id="13" name="Rectangle: Rounded Corners 12">
          <a:extLst>
            <a:ext uri="{FF2B5EF4-FFF2-40B4-BE49-F238E27FC236}">
              <a16:creationId xmlns:a16="http://schemas.microsoft.com/office/drawing/2014/main" id="{4899DBD1-EA0A-4C8A-91AF-292B31CAC293}"/>
            </a:ext>
          </a:extLst>
        </xdr:cNvPr>
        <xdr:cNvSpPr/>
      </xdr:nvSpPr>
      <xdr:spPr>
        <a:xfrm>
          <a:off x="9980647360" y="140678"/>
          <a:ext cx="1619349"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8</xdr:col>
      <xdr:colOff>550986</xdr:colOff>
      <xdr:row>1</xdr:row>
      <xdr:rowOff>65650</xdr:rowOff>
    </xdr:from>
    <xdr:ext cx="1617783" cy="501747"/>
    <xdr:sp macro="" textlink="">
      <xdr:nvSpPr>
        <xdr:cNvPr id="14" name="TextBox 13">
          <a:extLst>
            <a:ext uri="{FF2B5EF4-FFF2-40B4-BE49-F238E27FC236}">
              <a16:creationId xmlns:a16="http://schemas.microsoft.com/office/drawing/2014/main" id="{62770715-A152-44CD-BDF2-5E35E117021F}"/>
            </a:ext>
          </a:extLst>
        </xdr:cNvPr>
        <xdr:cNvSpPr txBox="1"/>
      </xdr:nvSpPr>
      <xdr:spPr>
        <a:xfrm>
          <a:off x="9980640831" y="253219"/>
          <a:ext cx="1617783" cy="5017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المخزون الفعلي</a:t>
          </a:r>
          <a:endParaRPr lang="en-US" sz="2000" b="1" kern="1200">
            <a:solidFill>
              <a:schemeClr val="bg1"/>
            </a:solidFill>
          </a:endParaRPr>
        </a:p>
      </xdr:txBody>
    </xdr:sp>
    <xdr:clientData/>
  </xdr:oneCellAnchor>
  <xdr:oneCellAnchor>
    <xdr:from>
      <xdr:col>9</xdr:col>
      <xdr:colOff>232562</xdr:colOff>
      <xdr:row>4</xdr:row>
      <xdr:rowOff>14708</xdr:rowOff>
    </xdr:from>
    <xdr:ext cx="1020807" cy="524555"/>
    <xdr:sp macro="" textlink="'جدول الداشبورد للجرد'!K24">
      <xdr:nvSpPr>
        <xdr:cNvPr id="15" name="TextBox 14">
          <a:extLst>
            <a:ext uri="{FF2B5EF4-FFF2-40B4-BE49-F238E27FC236}">
              <a16:creationId xmlns:a16="http://schemas.microsoft.com/office/drawing/2014/main" id="{06D8DD25-DDAD-4F30-84E0-AFFF2AAC1FA2}"/>
            </a:ext>
          </a:extLst>
        </xdr:cNvPr>
        <xdr:cNvSpPr txBox="1"/>
      </xdr:nvSpPr>
      <xdr:spPr>
        <a:xfrm>
          <a:off x="9980946631" y="764985"/>
          <a:ext cx="1020807" cy="5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3EB13F22-37DB-4DC6-8BEF-26F0A779F4FB}" type="TxLink">
            <a:rPr lang="en-US" sz="2000" b="1" i="0" u="none" strike="noStrike" kern="1200">
              <a:solidFill>
                <a:schemeClr val="bg1"/>
              </a:solidFill>
              <a:latin typeface="Calibri"/>
              <a:ea typeface="+mn-ea"/>
              <a:cs typeface="Calibri"/>
            </a:rPr>
            <a:pPr marL="0" indent="0" algn="ctr" rtl="1"/>
            <a:t>4665</a:t>
          </a:fld>
          <a:endParaRPr lang="en-US" sz="2000" b="1" i="0" u="none" strike="noStrike" kern="1200">
            <a:solidFill>
              <a:schemeClr val="bg1"/>
            </a:solidFill>
            <a:latin typeface="Calibri"/>
            <a:ea typeface="+mn-ea"/>
            <a:cs typeface="Calibri"/>
          </a:endParaRPr>
        </a:p>
      </xdr:txBody>
    </xdr:sp>
    <xdr:clientData/>
  </xdr:oneCellAnchor>
  <xdr:twoCellAnchor>
    <xdr:from>
      <xdr:col>11</xdr:col>
      <xdr:colOff>419856</xdr:colOff>
      <xdr:row>0</xdr:row>
      <xdr:rowOff>140678</xdr:rowOff>
    </xdr:from>
    <xdr:to>
      <xdr:col>14</xdr:col>
      <xdr:colOff>338966</xdr:colOff>
      <xdr:row>7</xdr:row>
      <xdr:rowOff>107853</xdr:rowOff>
    </xdr:to>
    <xdr:sp macro="" textlink="">
      <xdr:nvSpPr>
        <xdr:cNvPr id="16" name="Rectangle: Rounded Corners 15">
          <a:extLst>
            <a:ext uri="{FF2B5EF4-FFF2-40B4-BE49-F238E27FC236}">
              <a16:creationId xmlns:a16="http://schemas.microsoft.com/office/drawing/2014/main" id="{449B8DD1-EA0B-4499-AD58-EA883EFCA940}"/>
            </a:ext>
          </a:extLst>
        </xdr:cNvPr>
        <xdr:cNvSpPr/>
      </xdr:nvSpPr>
      <xdr:spPr>
        <a:xfrm>
          <a:off x="9978813034" y="140678"/>
          <a:ext cx="1747910"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11</xdr:col>
      <xdr:colOff>457200</xdr:colOff>
      <xdr:row>1</xdr:row>
      <xdr:rowOff>76200</xdr:rowOff>
    </xdr:from>
    <xdr:ext cx="1699846" cy="480646"/>
    <xdr:sp macro="" textlink="">
      <xdr:nvSpPr>
        <xdr:cNvPr id="17" name="TextBox 16">
          <a:extLst>
            <a:ext uri="{FF2B5EF4-FFF2-40B4-BE49-F238E27FC236}">
              <a16:creationId xmlns:a16="http://schemas.microsoft.com/office/drawing/2014/main" id="{00AE1145-2BC3-4F6F-8DF6-D47907F16258}"/>
            </a:ext>
          </a:extLst>
        </xdr:cNvPr>
        <xdr:cNvSpPr txBox="1"/>
      </xdr:nvSpPr>
      <xdr:spPr>
        <a:xfrm>
          <a:off x="9978823754" y="263769"/>
          <a:ext cx="1699846" cy="480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المخزون ع النظام</a:t>
          </a:r>
          <a:endParaRPr lang="en-US" sz="2000" b="1" kern="1200">
            <a:solidFill>
              <a:schemeClr val="bg1"/>
            </a:solidFill>
          </a:endParaRPr>
        </a:p>
      </xdr:txBody>
    </xdr:sp>
    <xdr:clientData/>
  </xdr:oneCellAnchor>
  <xdr:oneCellAnchor>
    <xdr:from>
      <xdr:col>12</xdr:col>
      <xdr:colOff>184998</xdr:colOff>
      <xdr:row>4</xdr:row>
      <xdr:rowOff>1</xdr:rowOff>
    </xdr:from>
    <xdr:ext cx="998426" cy="539262"/>
    <xdr:sp macro="" textlink="'جدول الداشبورد للجرد'!L24">
      <xdr:nvSpPr>
        <xdr:cNvPr id="18" name="TextBox 17">
          <a:extLst>
            <a:ext uri="{FF2B5EF4-FFF2-40B4-BE49-F238E27FC236}">
              <a16:creationId xmlns:a16="http://schemas.microsoft.com/office/drawing/2014/main" id="{8AD00041-B71F-4A1C-B5A8-BDDF063CD2A7}"/>
            </a:ext>
          </a:extLst>
        </xdr:cNvPr>
        <xdr:cNvSpPr txBox="1"/>
      </xdr:nvSpPr>
      <xdr:spPr>
        <a:xfrm>
          <a:off x="9979187776" y="750278"/>
          <a:ext cx="998426"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7C0C2AFA-52BD-4CA7-BDF9-B28E4CFDEB4B}" type="TxLink">
            <a:rPr lang="en-US" sz="2000" b="1" i="0" u="none" strike="noStrike" kern="1200">
              <a:solidFill>
                <a:schemeClr val="bg1"/>
              </a:solidFill>
              <a:latin typeface="Calibri"/>
              <a:ea typeface="+mn-ea"/>
              <a:cs typeface="Calibri"/>
            </a:rPr>
            <a:pPr marL="0" indent="0" algn="ctr" rtl="1"/>
            <a:t>4679</a:t>
          </a:fld>
          <a:endParaRPr lang="en-US" sz="2000" b="1" i="0" u="none" strike="noStrike" kern="1200">
            <a:solidFill>
              <a:schemeClr val="bg1"/>
            </a:solidFill>
            <a:latin typeface="Calibri"/>
            <a:ea typeface="+mn-ea"/>
            <a:cs typeface="Calibri"/>
          </a:endParaRPr>
        </a:p>
      </xdr:txBody>
    </xdr:sp>
    <xdr:clientData/>
  </xdr:oneCellAnchor>
  <xdr:twoCellAnchor>
    <xdr:from>
      <xdr:col>17</xdr:col>
      <xdr:colOff>430908</xdr:colOff>
      <xdr:row>0</xdr:row>
      <xdr:rowOff>140678</xdr:rowOff>
    </xdr:from>
    <xdr:to>
      <xdr:col>20</xdr:col>
      <xdr:colOff>97190</xdr:colOff>
      <xdr:row>7</xdr:row>
      <xdr:rowOff>107853</xdr:rowOff>
    </xdr:to>
    <xdr:sp macro="" textlink="">
      <xdr:nvSpPr>
        <xdr:cNvPr id="19" name="Rectangle: Rounded Corners 18">
          <a:extLst>
            <a:ext uri="{FF2B5EF4-FFF2-40B4-BE49-F238E27FC236}">
              <a16:creationId xmlns:a16="http://schemas.microsoft.com/office/drawing/2014/main" id="{C84583C3-582D-4AC9-A1D9-6B5DC1DC650C}"/>
            </a:ext>
          </a:extLst>
        </xdr:cNvPr>
        <xdr:cNvSpPr/>
      </xdr:nvSpPr>
      <xdr:spPr>
        <a:xfrm>
          <a:off x="9975397210" y="140678"/>
          <a:ext cx="1495082"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17</xdr:col>
      <xdr:colOff>445476</xdr:colOff>
      <xdr:row>1</xdr:row>
      <xdr:rowOff>58616</xdr:rowOff>
    </xdr:from>
    <xdr:ext cx="1477108" cy="515815"/>
    <xdr:sp macro="" textlink="">
      <xdr:nvSpPr>
        <xdr:cNvPr id="20" name="TextBox 19">
          <a:extLst>
            <a:ext uri="{FF2B5EF4-FFF2-40B4-BE49-F238E27FC236}">
              <a16:creationId xmlns:a16="http://schemas.microsoft.com/office/drawing/2014/main" id="{F0F69714-6418-4A5A-9B35-95954901F116}"/>
            </a:ext>
          </a:extLst>
        </xdr:cNvPr>
        <xdr:cNvSpPr txBox="1"/>
      </xdr:nvSpPr>
      <xdr:spPr>
        <a:xfrm>
          <a:off x="9975400616" y="246185"/>
          <a:ext cx="1477108"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التالف</a:t>
          </a:r>
          <a:endParaRPr lang="en-US" sz="2000" b="1" kern="1200">
            <a:solidFill>
              <a:schemeClr val="bg1"/>
            </a:solidFill>
          </a:endParaRPr>
        </a:p>
      </xdr:txBody>
    </xdr:sp>
    <xdr:clientData/>
  </xdr:oneCellAnchor>
  <xdr:oneCellAnchor>
    <xdr:from>
      <xdr:col>18</xdr:col>
      <xdr:colOff>143789</xdr:colOff>
      <xdr:row>4</xdr:row>
      <xdr:rowOff>1</xdr:rowOff>
    </xdr:from>
    <xdr:ext cx="850120" cy="539262"/>
    <xdr:sp macro="" textlink="'جدول الداشبورد للجرد'!N24">
      <xdr:nvSpPr>
        <xdr:cNvPr id="21" name="TextBox 20">
          <a:extLst>
            <a:ext uri="{FF2B5EF4-FFF2-40B4-BE49-F238E27FC236}">
              <a16:creationId xmlns:a16="http://schemas.microsoft.com/office/drawing/2014/main" id="{F4568C2C-D0D4-4BB7-8A3F-E3A00EB96265}"/>
            </a:ext>
          </a:extLst>
        </xdr:cNvPr>
        <xdr:cNvSpPr txBox="1"/>
      </xdr:nvSpPr>
      <xdr:spPr>
        <a:xfrm>
          <a:off x="9975719691" y="750278"/>
          <a:ext cx="850120"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882D3751-9E88-4BA1-BCDD-4288FE8F1EA4}" type="TxLink">
            <a:rPr lang="en-US" sz="2000" b="1" i="0" u="none" strike="noStrike" kern="1200">
              <a:solidFill>
                <a:schemeClr val="bg1"/>
              </a:solidFill>
              <a:latin typeface="Calibri"/>
              <a:ea typeface="+mn-ea"/>
              <a:cs typeface="Calibri"/>
            </a:rPr>
            <a:pPr marL="0" indent="0" algn="ctr" rtl="1"/>
            <a:t>21</a:t>
          </a:fld>
          <a:endParaRPr lang="en-US" sz="2000" b="1" i="0" u="none" strike="noStrike" kern="1200">
            <a:solidFill>
              <a:schemeClr val="bg1"/>
            </a:solidFill>
            <a:latin typeface="Calibri"/>
            <a:ea typeface="+mn-ea"/>
            <a:cs typeface="Calibri"/>
          </a:endParaRPr>
        </a:p>
      </xdr:txBody>
    </xdr:sp>
    <xdr:clientData/>
  </xdr:oneCellAnchor>
  <xdr:oneCellAnchor>
    <xdr:from>
      <xdr:col>22</xdr:col>
      <xdr:colOff>439615</xdr:colOff>
      <xdr:row>10</xdr:row>
      <xdr:rowOff>128953</xdr:rowOff>
    </xdr:from>
    <xdr:ext cx="1828800" cy="844064"/>
    <xdr:sp macro="" textlink="">
      <xdr:nvSpPr>
        <xdr:cNvPr id="25" name="TextBox 24">
          <a:hlinkClick xmlns:r="http://schemas.openxmlformats.org/officeDocument/2006/relationships" r:id="rId1"/>
          <a:extLst>
            <a:ext uri="{FF2B5EF4-FFF2-40B4-BE49-F238E27FC236}">
              <a16:creationId xmlns:a16="http://schemas.microsoft.com/office/drawing/2014/main" id="{69B7BBD3-1247-4A87-8FDC-49EBDD824FF8}"/>
            </a:ext>
          </a:extLst>
        </xdr:cNvPr>
        <xdr:cNvSpPr txBox="1"/>
      </xdr:nvSpPr>
      <xdr:spPr>
        <a:xfrm>
          <a:off x="9972006785" y="200464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مخزون</a:t>
          </a:r>
          <a:r>
            <a:rPr lang="ar-EG" sz="3200" b="1" kern="1200" baseline="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 أول مرة</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16</xdr:row>
      <xdr:rowOff>50847</xdr:rowOff>
    </xdr:from>
    <xdr:ext cx="1828800" cy="844064"/>
    <xdr:sp macro="" textlink="">
      <xdr:nvSpPr>
        <xdr:cNvPr id="26" name="TextBox 25">
          <a:hlinkClick xmlns:r="http://schemas.openxmlformats.org/officeDocument/2006/relationships" r:id="rId2"/>
          <a:extLst>
            <a:ext uri="{FF2B5EF4-FFF2-40B4-BE49-F238E27FC236}">
              <a16:creationId xmlns:a16="http://schemas.microsoft.com/office/drawing/2014/main" id="{2A268707-2D16-4F0F-BECE-F649C77CB9D4}"/>
            </a:ext>
          </a:extLst>
        </xdr:cNvPr>
        <xdr:cNvSpPr txBox="1"/>
      </xdr:nvSpPr>
      <xdr:spPr>
        <a:xfrm>
          <a:off x="9972006785" y="305195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المشتريات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21</xdr:row>
      <xdr:rowOff>160311</xdr:rowOff>
    </xdr:from>
    <xdr:ext cx="1828800" cy="844064"/>
    <xdr:sp macro="" textlink="">
      <xdr:nvSpPr>
        <xdr:cNvPr id="27" name="TextBox 26">
          <a:hlinkClick xmlns:r="http://schemas.openxmlformats.org/officeDocument/2006/relationships" r:id="rId3"/>
          <a:extLst>
            <a:ext uri="{FF2B5EF4-FFF2-40B4-BE49-F238E27FC236}">
              <a16:creationId xmlns:a16="http://schemas.microsoft.com/office/drawing/2014/main" id="{A8B1C61D-D07F-4F60-A2F1-8B6E991C0812}"/>
            </a:ext>
          </a:extLst>
        </xdr:cNvPr>
        <xdr:cNvSpPr txBox="1"/>
      </xdr:nvSpPr>
      <xdr:spPr>
        <a:xfrm>
          <a:off x="9972006785" y="409926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rPr>
            <a:t>الجرد</a:t>
          </a:r>
          <a:endParaRPr lang="en-US"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27</xdr:row>
      <xdr:rowOff>82206</xdr:rowOff>
    </xdr:from>
    <xdr:ext cx="1828800" cy="844064"/>
    <xdr:sp macro="" textlink="">
      <xdr:nvSpPr>
        <xdr:cNvPr id="28" name="TextBox 27">
          <a:hlinkClick xmlns:r="http://schemas.openxmlformats.org/officeDocument/2006/relationships" r:id="rId4"/>
          <a:extLst>
            <a:ext uri="{FF2B5EF4-FFF2-40B4-BE49-F238E27FC236}">
              <a16:creationId xmlns:a16="http://schemas.microsoft.com/office/drawing/2014/main" id="{840DA0FF-38FE-4838-9F3C-EBD5960E5233}"/>
            </a:ext>
          </a:extLst>
        </xdr:cNvPr>
        <xdr:cNvSpPr txBox="1"/>
      </xdr:nvSpPr>
      <xdr:spPr>
        <a:xfrm>
          <a:off x="9972006785" y="514657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المصاريف</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33</xdr:row>
      <xdr:rowOff>4099</xdr:rowOff>
    </xdr:from>
    <xdr:ext cx="1828800" cy="844064"/>
    <xdr:sp macro="" textlink="">
      <xdr:nvSpPr>
        <xdr:cNvPr id="29" name="TextBox 28">
          <a:hlinkClick xmlns:r="http://schemas.openxmlformats.org/officeDocument/2006/relationships" r:id="rId5"/>
          <a:extLst>
            <a:ext uri="{FF2B5EF4-FFF2-40B4-BE49-F238E27FC236}">
              <a16:creationId xmlns:a16="http://schemas.microsoft.com/office/drawing/2014/main" id="{0A43D236-70F7-46CD-BA4D-2305522905BB}"/>
            </a:ext>
          </a:extLst>
        </xdr:cNvPr>
        <xdr:cNvSpPr txBox="1"/>
      </xdr:nvSpPr>
      <xdr:spPr>
        <a:xfrm>
          <a:off x="9972006785" y="6193884"/>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المبيعات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twoCellAnchor>
    <xdr:from>
      <xdr:col>20</xdr:col>
      <xdr:colOff>183606</xdr:colOff>
      <xdr:row>0</xdr:row>
      <xdr:rowOff>140678</xdr:rowOff>
    </xdr:from>
    <xdr:to>
      <xdr:col>22</xdr:col>
      <xdr:colOff>581799</xdr:colOff>
      <xdr:row>7</xdr:row>
      <xdr:rowOff>107853</xdr:rowOff>
    </xdr:to>
    <xdr:sp macro="" textlink="">
      <xdr:nvSpPr>
        <xdr:cNvPr id="38" name="Rectangle: Rounded Corners 37">
          <a:extLst>
            <a:ext uri="{FF2B5EF4-FFF2-40B4-BE49-F238E27FC236}">
              <a16:creationId xmlns:a16="http://schemas.microsoft.com/office/drawing/2014/main" id="{D877BDF4-1459-408B-B784-4C0F29D705C6}"/>
            </a:ext>
          </a:extLst>
        </xdr:cNvPr>
        <xdr:cNvSpPr/>
      </xdr:nvSpPr>
      <xdr:spPr>
        <a:xfrm>
          <a:off x="9973693401" y="140678"/>
          <a:ext cx="1617393"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20</xdr:col>
      <xdr:colOff>199292</xdr:colOff>
      <xdr:row>1</xdr:row>
      <xdr:rowOff>58616</xdr:rowOff>
    </xdr:from>
    <xdr:ext cx="1617785" cy="515815"/>
    <xdr:sp macro="" textlink="">
      <xdr:nvSpPr>
        <xdr:cNvPr id="39" name="TextBox 38">
          <a:extLst>
            <a:ext uri="{FF2B5EF4-FFF2-40B4-BE49-F238E27FC236}">
              <a16:creationId xmlns:a16="http://schemas.microsoft.com/office/drawing/2014/main" id="{BE4AA32D-C1A9-4B4E-AB53-EA64EB183A2D}"/>
            </a:ext>
          </a:extLst>
        </xdr:cNvPr>
        <xdr:cNvSpPr txBox="1"/>
      </xdr:nvSpPr>
      <xdr:spPr>
        <a:xfrm>
          <a:off x="9973677323" y="246185"/>
          <a:ext cx="1617785"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المنتهي</a:t>
          </a:r>
          <a:endParaRPr lang="en-US" sz="2000" b="1" kern="1200">
            <a:solidFill>
              <a:schemeClr val="bg1"/>
            </a:solidFill>
          </a:endParaRPr>
        </a:p>
      </xdr:txBody>
    </xdr:sp>
    <xdr:clientData/>
  </xdr:oneCellAnchor>
  <xdr:oneCellAnchor>
    <xdr:from>
      <xdr:col>20</xdr:col>
      <xdr:colOff>532469</xdr:colOff>
      <xdr:row>4</xdr:row>
      <xdr:rowOff>1</xdr:rowOff>
    </xdr:from>
    <xdr:ext cx="919667" cy="539262"/>
    <xdr:sp macro="" textlink="'جدول الداشبورد للجرد'!O24">
      <xdr:nvSpPr>
        <xdr:cNvPr id="40" name="TextBox 39">
          <a:extLst>
            <a:ext uri="{FF2B5EF4-FFF2-40B4-BE49-F238E27FC236}">
              <a16:creationId xmlns:a16="http://schemas.microsoft.com/office/drawing/2014/main" id="{64C7ED17-E8B4-445A-92D0-6653FCA3DAD7}"/>
            </a:ext>
          </a:extLst>
        </xdr:cNvPr>
        <xdr:cNvSpPr txBox="1"/>
      </xdr:nvSpPr>
      <xdr:spPr>
        <a:xfrm>
          <a:off x="9974042264" y="750278"/>
          <a:ext cx="919667"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3DD681A0-71EB-4703-AC96-5E6A26FEAF38}" type="TxLink">
            <a:rPr lang="en-US" sz="2000" b="1" i="0" u="none" strike="noStrike" kern="1200">
              <a:solidFill>
                <a:schemeClr val="bg1"/>
              </a:solidFill>
              <a:latin typeface="Calibri"/>
              <a:ea typeface="+mn-ea"/>
              <a:cs typeface="Calibri"/>
            </a:rPr>
            <a:pPr marL="0" indent="0" algn="ctr" rtl="1"/>
            <a:t>3</a:t>
          </a:fld>
          <a:endParaRPr lang="en-US" sz="2000" b="1" i="0" u="none" strike="noStrike" kern="1200">
            <a:solidFill>
              <a:schemeClr val="bg1"/>
            </a:solidFill>
            <a:latin typeface="Calibri"/>
            <a:ea typeface="+mn-ea"/>
            <a:cs typeface="Calibri"/>
          </a:endParaRPr>
        </a:p>
      </xdr:txBody>
    </xdr:sp>
    <xdr:clientData/>
  </xdr:oneCellAnchor>
  <xdr:twoCellAnchor>
    <xdr:from>
      <xdr:col>23</xdr:col>
      <xdr:colOff>58615</xdr:colOff>
      <xdr:row>0</xdr:row>
      <xdr:rowOff>140678</xdr:rowOff>
    </xdr:from>
    <xdr:to>
      <xdr:col>25</xdr:col>
      <xdr:colOff>532227</xdr:colOff>
      <xdr:row>7</xdr:row>
      <xdr:rowOff>107853</xdr:rowOff>
    </xdr:to>
    <xdr:sp macro="" textlink="">
      <xdr:nvSpPr>
        <xdr:cNvPr id="41" name="Rectangle: Rounded Corners 40">
          <a:extLst>
            <a:ext uri="{FF2B5EF4-FFF2-40B4-BE49-F238E27FC236}">
              <a16:creationId xmlns:a16="http://schemas.microsoft.com/office/drawing/2014/main" id="{AD0137D6-6F2C-47C2-A1E1-EC7AB138FCFB}"/>
            </a:ext>
          </a:extLst>
        </xdr:cNvPr>
        <xdr:cNvSpPr/>
      </xdr:nvSpPr>
      <xdr:spPr>
        <a:xfrm>
          <a:off x="9971914173" y="140678"/>
          <a:ext cx="1692812"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23</xdr:col>
      <xdr:colOff>58615</xdr:colOff>
      <xdr:row>1</xdr:row>
      <xdr:rowOff>58616</xdr:rowOff>
    </xdr:from>
    <xdr:ext cx="1711570" cy="515815"/>
    <xdr:sp macro="" textlink="">
      <xdr:nvSpPr>
        <xdr:cNvPr id="42" name="TextBox 41">
          <a:extLst>
            <a:ext uri="{FF2B5EF4-FFF2-40B4-BE49-F238E27FC236}">
              <a16:creationId xmlns:a16="http://schemas.microsoft.com/office/drawing/2014/main" id="{FAC2BBB8-C1DC-40FB-8D8B-757CB7E1E9D3}"/>
            </a:ext>
          </a:extLst>
        </xdr:cNvPr>
        <xdr:cNvSpPr txBox="1"/>
      </xdr:nvSpPr>
      <xdr:spPr>
        <a:xfrm>
          <a:off x="9971895415" y="246185"/>
          <a:ext cx="1711570"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الفرق</a:t>
          </a:r>
          <a:endParaRPr lang="en-US" sz="2000" b="1" kern="1200">
            <a:solidFill>
              <a:schemeClr val="bg1"/>
            </a:solidFill>
          </a:endParaRPr>
        </a:p>
      </xdr:txBody>
    </xdr:sp>
    <xdr:clientData/>
  </xdr:oneCellAnchor>
  <xdr:oneCellAnchor>
    <xdr:from>
      <xdr:col>23</xdr:col>
      <xdr:colOff>423745</xdr:colOff>
      <xdr:row>4</xdr:row>
      <xdr:rowOff>1</xdr:rowOff>
    </xdr:from>
    <xdr:ext cx="962551" cy="539262"/>
    <xdr:sp macro="" textlink="'جدول الداشبورد للجرد'!T23">
      <xdr:nvSpPr>
        <xdr:cNvPr id="43" name="TextBox 42">
          <a:extLst>
            <a:ext uri="{FF2B5EF4-FFF2-40B4-BE49-F238E27FC236}">
              <a16:creationId xmlns:a16="http://schemas.microsoft.com/office/drawing/2014/main" id="{43F38228-6D61-4BA9-9736-4C38C2657EFA}"/>
            </a:ext>
          </a:extLst>
        </xdr:cNvPr>
        <xdr:cNvSpPr txBox="1"/>
      </xdr:nvSpPr>
      <xdr:spPr>
        <a:xfrm>
          <a:off x="9972279304" y="750278"/>
          <a:ext cx="962551"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EDED3958-C019-4B16-A517-11C5345FB885}" type="TxLink">
            <a:rPr lang="en-US" sz="2000" b="1" i="0" u="none" strike="noStrike" kern="1200">
              <a:solidFill>
                <a:schemeClr val="bg1"/>
              </a:solidFill>
              <a:latin typeface="Calibri"/>
              <a:ea typeface="+mn-ea"/>
              <a:cs typeface="Calibri"/>
            </a:rPr>
            <a:pPr marL="0" indent="0" algn="ctr" rtl="1"/>
            <a:t> </a:t>
          </a:fld>
          <a:endParaRPr lang="en-US" sz="2000" b="1" i="0" u="none" strike="noStrike" kern="1200">
            <a:solidFill>
              <a:schemeClr val="bg1"/>
            </a:solidFill>
            <a:latin typeface="Calibri"/>
            <a:ea typeface="+mn-ea"/>
            <a:cs typeface="Calibri"/>
          </a:endParaRPr>
        </a:p>
      </xdr:txBody>
    </xdr:sp>
    <xdr:clientData/>
  </xdr:oneCellAnchor>
  <xdr:twoCellAnchor>
    <xdr:from>
      <xdr:col>3</xdr:col>
      <xdr:colOff>248996</xdr:colOff>
      <xdr:row>8</xdr:row>
      <xdr:rowOff>128953</xdr:rowOff>
    </xdr:from>
    <xdr:to>
      <xdr:col>22</xdr:col>
      <xdr:colOff>171743</xdr:colOff>
      <xdr:row>23</xdr:row>
      <xdr:rowOff>58615</xdr:rowOff>
    </xdr:to>
    <xdr:graphicFrame macro="">
      <xdr:nvGraphicFramePr>
        <xdr:cNvPr id="44" name="Chart 43">
          <a:extLst>
            <a:ext uri="{FF2B5EF4-FFF2-40B4-BE49-F238E27FC236}">
              <a16:creationId xmlns:a16="http://schemas.microsoft.com/office/drawing/2014/main" id="{58A54D63-8676-4E74-952C-CE416D8AEE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304800</xdr:colOff>
      <xdr:row>24</xdr:row>
      <xdr:rowOff>164124</xdr:rowOff>
    </xdr:from>
    <xdr:to>
      <xdr:col>22</xdr:col>
      <xdr:colOff>82062</xdr:colOff>
      <xdr:row>39</xdr:row>
      <xdr:rowOff>93786</xdr:rowOff>
    </xdr:to>
    <xdr:graphicFrame macro="">
      <xdr:nvGraphicFramePr>
        <xdr:cNvPr id="45" name="Chart 44">
          <a:extLst>
            <a:ext uri="{FF2B5EF4-FFF2-40B4-BE49-F238E27FC236}">
              <a16:creationId xmlns:a16="http://schemas.microsoft.com/office/drawing/2014/main" id="{8F0EA481-2FDE-43A3-9792-9DFC1573C7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425382</xdr:colOff>
      <xdr:row>0</xdr:row>
      <xdr:rowOff>140678</xdr:rowOff>
    </xdr:from>
    <xdr:to>
      <xdr:col>17</xdr:col>
      <xdr:colOff>344492</xdr:colOff>
      <xdr:row>7</xdr:row>
      <xdr:rowOff>107853</xdr:rowOff>
    </xdr:to>
    <xdr:sp macro="" textlink="">
      <xdr:nvSpPr>
        <xdr:cNvPr id="47" name="Rectangle: Rounded Corners 46">
          <a:extLst>
            <a:ext uri="{FF2B5EF4-FFF2-40B4-BE49-F238E27FC236}">
              <a16:creationId xmlns:a16="http://schemas.microsoft.com/office/drawing/2014/main" id="{D7BE7863-6EA7-4F2E-B3DE-2BC689102F79}"/>
            </a:ext>
          </a:extLst>
        </xdr:cNvPr>
        <xdr:cNvSpPr/>
      </xdr:nvSpPr>
      <xdr:spPr>
        <a:xfrm>
          <a:off x="9976978708" y="140678"/>
          <a:ext cx="1747910" cy="12801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14</xdr:col>
      <xdr:colOff>410308</xdr:colOff>
      <xdr:row>1</xdr:row>
      <xdr:rowOff>58616</xdr:rowOff>
    </xdr:from>
    <xdr:ext cx="1711569" cy="515815"/>
    <xdr:sp macro="" textlink="">
      <xdr:nvSpPr>
        <xdr:cNvPr id="48" name="TextBox 47">
          <a:extLst>
            <a:ext uri="{FF2B5EF4-FFF2-40B4-BE49-F238E27FC236}">
              <a16:creationId xmlns:a16="http://schemas.microsoft.com/office/drawing/2014/main" id="{88D42DA2-0EE3-43C1-95D6-91EF6E7B9AEC}"/>
            </a:ext>
          </a:extLst>
        </xdr:cNvPr>
        <xdr:cNvSpPr txBox="1"/>
      </xdr:nvSpPr>
      <xdr:spPr>
        <a:xfrm>
          <a:off x="9977030123" y="246185"/>
          <a:ext cx="171156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المبيعات الفعلية</a:t>
          </a:r>
          <a:endParaRPr lang="en-US" sz="2000" b="1" kern="1200">
            <a:solidFill>
              <a:schemeClr val="bg1"/>
            </a:solidFill>
          </a:endParaRPr>
        </a:p>
      </xdr:txBody>
    </xdr:sp>
    <xdr:clientData/>
  </xdr:oneCellAnchor>
  <xdr:oneCellAnchor>
    <xdr:from>
      <xdr:col>15</xdr:col>
      <xdr:colOff>190524</xdr:colOff>
      <xdr:row>4</xdr:row>
      <xdr:rowOff>1</xdr:rowOff>
    </xdr:from>
    <xdr:ext cx="998426" cy="539262"/>
    <xdr:sp macro="" textlink="'جدول الداشبورد للجرد'!M24">
      <xdr:nvSpPr>
        <xdr:cNvPr id="49" name="TextBox 48">
          <a:extLst>
            <a:ext uri="{FF2B5EF4-FFF2-40B4-BE49-F238E27FC236}">
              <a16:creationId xmlns:a16="http://schemas.microsoft.com/office/drawing/2014/main" id="{3F8E4C62-35AD-423C-A3E2-C6BBC29D792E}"/>
            </a:ext>
          </a:extLst>
        </xdr:cNvPr>
        <xdr:cNvSpPr txBox="1"/>
      </xdr:nvSpPr>
      <xdr:spPr>
        <a:xfrm>
          <a:off x="9977353450" y="750278"/>
          <a:ext cx="998426"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E955B7FE-269F-48E5-9D3A-9F8F32334EE1}" type="TxLink">
            <a:rPr lang="en-US" sz="2000" b="1" i="0" u="none" strike="noStrike" kern="1200">
              <a:solidFill>
                <a:schemeClr val="bg1"/>
              </a:solidFill>
              <a:latin typeface="Calibri"/>
              <a:ea typeface="+mn-ea"/>
              <a:cs typeface="Calibri"/>
            </a:rPr>
            <a:pPr marL="0" indent="0" algn="ctr" rtl="1"/>
            <a:t>1524</a:t>
          </a:fld>
          <a:endParaRPr lang="en-US" sz="2000" b="1" i="0" u="none" strike="noStrike" kern="1200">
            <a:solidFill>
              <a:schemeClr val="bg1"/>
            </a:solidFill>
            <a:latin typeface="Calibri"/>
            <a:ea typeface="+mn-ea"/>
            <a:cs typeface="Calibri"/>
          </a:endParaRPr>
        </a:p>
      </xdr:txBody>
    </xdr:sp>
    <xdr:clientData/>
  </xdr:oneCellAnchor>
  <xdr:oneCellAnchor>
    <xdr:from>
      <xdr:col>6</xdr:col>
      <xdr:colOff>300303</xdr:colOff>
      <xdr:row>4</xdr:row>
      <xdr:rowOff>14708</xdr:rowOff>
    </xdr:from>
    <xdr:ext cx="1020807" cy="524555"/>
    <xdr:sp macro="" textlink="'جدول الداشبورد للجرد'!J24">
      <xdr:nvSpPr>
        <xdr:cNvPr id="50" name="TextBox 49">
          <a:extLst>
            <a:ext uri="{FF2B5EF4-FFF2-40B4-BE49-F238E27FC236}">
              <a16:creationId xmlns:a16="http://schemas.microsoft.com/office/drawing/2014/main" id="{5DDF2F9B-207D-4C9E-868E-9A50879FAD61}"/>
            </a:ext>
          </a:extLst>
        </xdr:cNvPr>
        <xdr:cNvSpPr txBox="1"/>
      </xdr:nvSpPr>
      <xdr:spPr>
        <a:xfrm>
          <a:off x="9982625628" y="764985"/>
          <a:ext cx="1020807" cy="5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83040C4E-FFE3-4D8A-B9DF-3A94494FB4E0}" type="TxLink">
            <a:rPr lang="en-US" sz="2000" b="1" i="0" u="none" strike="noStrike" kern="1200">
              <a:solidFill>
                <a:schemeClr val="bg1"/>
              </a:solidFill>
              <a:latin typeface="Calibri"/>
              <a:ea typeface="+mn-ea"/>
              <a:cs typeface="Calibri"/>
            </a:rPr>
            <a:pPr marL="0" indent="0" algn="ctr" rtl="1"/>
            <a:t>1978</a:t>
          </a:fld>
          <a:endParaRPr lang="en-US" sz="2000" b="1" i="0" u="none" strike="noStrike" kern="1200">
            <a:solidFill>
              <a:schemeClr val="bg1"/>
            </a:solidFill>
            <a:latin typeface="Calibri"/>
            <a:ea typeface="+mn-ea"/>
            <a:cs typeface="Calibri"/>
          </a:endParaRPr>
        </a:p>
      </xdr:txBody>
    </xdr:sp>
    <xdr:clientData/>
  </xdr:oneCellAnchor>
  <xdr:oneCellAnchor>
    <xdr:from>
      <xdr:col>3</xdr:col>
      <xdr:colOff>382863</xdr:colOff>
      <xdr:row>4</xdr:row>
      <xdr:rowOff>14708</xdr:rowOff>
    </xdr:from>
    <xdr:ext cx="1020807" cy="524555"/>
    <xdr:sp macro="" textlink="'جدول الداشبورد للجرد'!I24">
      <xdr:nvSpPr>
        <xdr:cNvPr id="51" name="TextBox 50">
          <a:extLst>
            <a:ext uri="{FF2B5EF4-FFF2-40B4-BE49-F238E27FC236}">
              <a16:creationId xmlns:a16="http://schemas.microsoft.com/office/drawing/2014/main" id="{5F4AA907-7E39-41CA-960B-AC349CFF129F}"/>
            </a:ext>
          </a:extLst>
        </xdr:cNvPr>
        <xdr:cNvSpPr txBox="1"/>
      </xdr:nvSpPr>
      <xdr:spPr>
        <a:xfrm>
          <a:off x="9984371868" y="764985"/>
          <a:ext cx="1020807" cy="524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76AD0C62-9C8C-4185-BC41-C96E9D6FD125}" type="TxLink">
            <a:rPr lang="en-US" sz="2000" b="1" i="0" u="none" strike="noStrike" kern="1200">
              <a:solidFill>
                <a:schemeClr val="bg1"/>
              </a:solidFill>
              <a:latin typeface="Calibri"/>
              <a:ea typeface="+mn-ea"/>
              <a:cs typeface="Calibri"/>
            </a:rPr>
            <a:pPr marL="0" indent="0" algn="ctr" rtl="1"/>
            <a:t>4169</a:t>
          </a:fld>
          <a:endParaRPr lang="en-US" sz="2000" b="1" i="0" u="none" strike="noStrike" kern="1200">
            <a:solidFill>
              <a:schemeClr val="bg1"/>
            </a:solidFill>
            <a:latin typeface="Calibri"/>
            <a:ea typeface="+mn-ea"/>
            <a:cs typeface="Calibri"/>
          </a:endParaRPr>
        </a:p>
      </xdr:txBody>
    </xdr:sp>
    <xdr:clientData/>
  </xdr:oneCellAnchor>
  <xdr:twoCellAnchor editAs="oneCell">
    <xdr:from>
      <xdr:col>0</xdr:col>
      <xdr:colOff>0</xdr:colOff>
      <xdr:row>12</xdr:row>
      <xdr:rowOff>158262</xdr:rowOff>
    </xdr:from>
    <xdr:to>
      <xdr:col>3</xdr:col>
      <xdr:colOff>0</xdr:colOff>
      <xdr:row>28</xdr:row>
      <xdr:rowOff>93785</xdr:rowOff>
    </xdr:to>
    <mc:AlternateContent xmlns:mc="http://schemas.openxmlformats.org/markup-compatibility/2006" xmlns:a14="http://schemas.microsoft.com/office/drawing/2010/main">
      <mc:Choice Requires="a14">
        <xdr:graphicFrame macro="">
          <xdr:nvGraphicFramePr>
            <xdr:cNvPr id="54" name="المنتج 2">
              <a:extLst>
                <a:ext uri="{FF2B5EF4-FFF2-40B4-BE49-F238E27FC236}">
                  <a16:creationId xmlns:a16="http://schemas.microsoft.com/office/drawing/2014/main" id="{136AE5C4-09FE-F945-139C-40151AA3BAC9}"/>
                </a:ext>
              </a:extLst>
            </xdr:cNvPr>
            <xdr:cNvGraphicFramePr/>
          </xdr:nvGraphicFramePr>
          <xdr:xfrm>
            <a:off x="0" y="0"/>
            <a:ext cx="0" cy="0"/>
          </xdr:xfrm>
          <a:graphic>
            <a:graphicData uri="http://schemas.microsoft.com/office/drawing/2010/slicer">
              <sle:slicer xmlns:sle="http://schemas.microsoft.com/office/drawing/2010/slicer" name="المنتج 2"/>
            </a:graphicData>
          </a:graphic>
        </xdr:graphicFrame>
      </mc:Choice>
      <mc:Fallback xmlns="">
        <xdr:sp macro="" textlink="">
          <xdr:nvSpPr>
            <xdr:cNvPr id="0" name=""/>
            <xdr:cNvSpPr>
              <a:spLocks noTextEdit="1"/>
            </xdr:cNvSpPr>
          </xdr:nvSpPr>
          <xdr:spPr>
            <a:xfrm>
              <a:off x="9985775538" y="2409093"/>
              <a:ext cx="1828800" cy="2936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140678</xdr:rowOff>
    </xdr:from>
    <xdr:to>
      <xdr:col>3</xdr:col>
      <xdr:colOff>0</xdr:colOff>
      <xdr:row>12</xdr:row>
      <xdr:rowOff>58615</xdr:rowOff>
    </xdr:to>
    <mc:AlternateContent xmlns:mc="http://schemas.openxmlformats.org/markup-compatibility/2006" xmlns:a14="http://schemas.microsoft.com/office/drawing/2010/main">
      <mc:Choice Requires="a14">
        <xdr:graphicFrame macro="">
          <xdr:nvGraphicFramePr>
            <xdr:cNvPr id="55" name="التصنيف 3">
              <a:extLst>
                <a:ext uri="{FF2B5EF4-FFF2-40B4-BE49-F238E27FC236}">
                  <a16:creationId xmlns:a16="http://schemas.microsoft.com/office/drawing/2014/main" id="{8F321416-2923-D9A8-1F72-3FFF68F89D4C}"/>
                </a:ext>
              </a:extLst>
            </xdr:cNvPr>
            <xdr:cNvGraphicFramePr/>
          </xdr:nvGraphicFramePr>
          <xdr:xfrm>
            <a:off x="0" y="0"/>
            <a:ext cx="0" cy="0"/>
          </xdr:xfrm>
          <a:graphic>
            <a:graphicData uri="http://schemas.microsoft.com/office/drawing/2010/slicer">
              <sle:slicer xmlns:sle="http://schemas.microsoft.com/office/drawing/2010/slicer" name="التصنيف 3"/>
            </a:graphicData>
          </a:graphic>
        </xdr:graphicFrame>
      </mc:Choice>
      <mc:Fallback xmlns="">
        <xdr:sp macro="" textlink="">
          <xdr:nvSpPr>
            <xdr:cNvPr id="0" name=""/>
            <xdr:cNvSpPr>
              <a:spLocks noTextEdit="1"/>
            </xdr:cNvSpPr>
          </xdr:nvSpPr>
          <xdr:spPr>
            <a:xfrm>
              <a:off x="9985775538" y="140678"/>
              <a:ext cx="1828800" cy="21687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163537</xdr:rowOff>
    </xdr:from>
    <xdr:to>
      <xdr:col>3</xdr:col>
      <xdr:colOff>0</xdr:colOff>
      <xdr:row>40</xdr:row>
      <xdr:rowOff>58616</xdr:rowOff>
    </xdr:to>
    <mc:AlternateContent xmlns:mc="http://schemas.openxmlformats.org/markup-compatibility/2006" xmlns:a14="http://schemas.microsoft.com/office/drawing/2010/main">
      <mc:Choice Requires="a14">
        <xdr:graphicFrame macro="">
          <xdr:nvGraphicFramePr>
            <xdr:cNvPr id="56" name="اليوم 3">
              <a:extLst>
                <a:ext uri="{FF2B5EF4-FFF2-40B4-BE49-F238E27FC236}">
                  <a16:creationId xmlns:a16="http://schemas.microsoft.com/office/drawing/2014/main" id="{C71076A2-3E29-4695-332D-01B4EE94AB0C}"/>
                </a:ext>
              </a:extLst>
            </xdr:cNvPr>
            <xdr:cNvGraphicFramePr/>
          </xdr:nvGraphicFramePr>
          <xdr:xfrm>
            <a:off x="0" y="0"/>
            <a:ext cx="0" cy="0"/>
          </xdr:xfrm>
          <a:graphic>
            <a:graphicData uri="http://schemas.microsoft.com/office/drawing/2010/slicer">
              <sle:slicer xmlns:sle="http://schemas.microsoft.com/office/drawing/2010/slicer" name="اليوم 3"/>
            </a:graphicData>
          </a:graphic>
        </xdr:graphicFrame>
      </mc:Choice>
      <mc:Fallback xmlns="">
        <xdr:sp macro="" textlink="">
          <xdr:nvSpPr>
            <xdr:cNvPr id="0" name=""/>
            <xdr:cNvSpPr>
              <a:spLocks noTextEdit="1"/>
            </xdr:cNvSpPr>
          </xdr:nvSpPr>
          <xdr:spPr>
            <a:xfrm>
              <a:off x="9985775538" y="5603045"/>
              <a:ext cx="1828800" cy="1958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10</xdr:col>
      <xdr:colOff>281354</xdr:colOff>
      <xdr:row>23</xdr:row>
      <xdr:rowOff>173502</xdr:rowOff>
    </xdr:from>
    <xdr:to>
      <xdr:col>22</xdr:col>
      <xdr:colOff>199292</xdr:colOff>
      <xdr:row>40</xdr:row>
      <xdr:rowOff>93785</xdr:rowOff>
    </xdr:to>
    <xdr:sp macro="" textlink="">
      <xdr:nvSpPr>
        <xdr:cNvPr id="2" name="Rectangle: Rounded Corners 1">
          <a:extLst>
            <a:ext uri="{FF2B5EF4-FFF2-40B4-BE49-F238E27FC236}">
              <a16:creationId xmlns:a16="http://schemas.microsoft.com/office/drawing/2014/main" id="{1B15CD05-5946-40C4-9010-69E5E58E224C}"/>
            </a:ext>
          </a:extLst>
        </xdr:cNvPr>
        <xdr:cNvSpPr/>
      </xdr:nvSpPr>
      <xdr:spPr>
        <a:xfrm>
          <a:off x="9974075908" y="4487594"/>
          <a:ext cx="7233138" cy="31089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9</xdr:col>
      <xdr:colOff>175846</xdr:colOff>
      <xdr:row>8</xdr:row>
      <xdr:rowOff>1</xdr:rowOff>
    </xdr:from>
    <xdr:to>
      <xdr:col>22</xdr:col>
      <xdr:colOff>199292</xdr:colOff>
      <xdr:row>23</xdr:row>
      <xdr:rowOff>35170</xdr:rowOff>
    </xdr:to>
    <xdr:sp macro="" textlink="">
      <xdr:nvSpPr>
        <xdr:cNvPr id="4" name="Rectangle: Rounded Corners 3">
          <a:extLst>
            <a:ext uri="{FF2B5EF4-FFF2-40B4-BE49-F238E27FC236}">
              <a16:creationId xmlns:a16="http://schemas.microsoft.com/office/drawing/2014/main" id="{A2774012-E579-4224-95D4-F8F2DE6DEDC6}"/>
            </a:ext>
          </a:extLst>
        </xdr:cNvPr>
        <xdr:cNvSpPr/>
      </xdr:nvSpPr>
      <xdr:spPr>
        <a:xfrm>
          <a:off x="9974075908" y="1500555"/>
          <a:ext cx="7948246" cy="2848707"/>
        </a:xfrm>
        <a:prstGeom prst="roundRect">
          <a:avLst>
            <a:gd name="adj" fmla="val 4978"/>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128955</xdr:colOff>
      <xdr:row>23</xdr:row>
      <xdr:rowOff>173502</xdr:rowOff>
    </xdr:from>
    <xdr:to>
      <xdr:col>10</xdr:col>
      <xdr:colOff>175846</xdr:colOff>
      <xdr:row>40</xdr:row>
      <xdr:rowOff>93785</xdr:rowOff>
    </xdr:to>
    <xdr:sp macro="" textlink="">
      <xdr:nvSpPr>
        <xdr:cNvPr id="6" name="Rectangle: Rounded Corners 5">
          <a:extLst>
            <a:ext uri="{FF2B5EF4-FFF2-40B4-BE49-F238E27FC236}">
              <a16:creationId xmlns:a16="http://schemas.microsoft.com/office/drawing/2014/main" id="{791B0B6E-1FAE-4173-9E82-77E9B4C5D5A3}"/>
            </a:ext>
          </a:extLst>
        </xdr:cNvPr>
        <xdr:cNvSpPr/>
      </xdr:nvSpPr>
      <xdr:spPr>
        <a:xfrm>
          <a:off x="9981414554" y="4487594"/>
          <a:ext cx="4232029" cy="310896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128955</xdr:colOff>
      <xdr:row>7</xdr:row>
      <xdr:rowOff>183349</xdr:rowOff>
    </xdr:from>
    <xdr:to>
      <xdr:col>9</xdr:col>
      <xdr:colOff>23447</xdr:colOff>
      <xdr:row>23</xdr:row>
      <xdr:rowOff>35170</xdr:rowOff>
    </xdr:to>
    <xdr:sp macro="" textlink="">
      <xdr:nvSpPr>
        <xdr:cNvPr id="7" name="Rectangle: Rounded Corners 6">
          <a:extLst>
            <a:ext uri="{FF2B5EF4-FFF2-40B4-BE49-F238E27FC236}">
              <a16:creationId xmlns:a16="http://schemas.microsoft.com/office/drawing/2014/main" id="{610B3715-8A57-412F-88ED-5D01A2374EA7}"/>
            </a:ext>
          </a:extLst>
        </xdr:cNvPr>
        <xdr:cNvSpPr/>
      </xdr:nvSpPr>
      <xdr:spPr>
        <a:xfrm>
          <a:off x="9982176553" y="1496334"/>
          <a:ext cx="3470030" cy="2852928"/>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22</xdr:col>
      <xdr:colOff>275491</xdr:colOff>
      <xdr:row>7</xdr:row>
      <xdr:rowOff>175848</xdr:rowOff>
    </xdr:from>
    <xdr:to>
      <xdr:col>25</xdr:col>
      <xdr:colOff>521676</xdr:colOff>
      <xdr:row>40</xdr:row>
      <xdr:rowOff>93785</xdr:rowOff>
    </xdr:to>
    <xdr:sp macro="" textlink="">
      <xdr:nvSpPr>
        <xdr:cNvPr id="9" name="Rectangle: Rounded Corners 8">
          <a:extLst>
            <a:ext uri="{FF2B5EF4-FFF2-40B4-BE49-F238E27FC236}">
              <a16:creationId xmlns:a16="http://schemas.microsoft.com/office/drawing/2014/main" id="{50E33726-FD87-4B59-BD1F-EAACE716F7C9}"/>
            </a:ext>
          </a:extLst>
        </xdr:cNvPr>
        <xdr:cNvSpPr/>
      </xdr:nvSpPr>
      <xdr:spPr>
        <a:xfrm>
          <a:off x="9971924724" y="1488833"/>
          <a:ext cx="2074985" cy="6107721"/>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128955</xdr:colOff>
      <xdr:row>0</xdr:row>
      <xdr:rowOff>117230</xdr:rowOff>
    </xdr:from>
    <xdr:to>
      <xdr:col>6</xdr:col>
      <xdr:colOff>609599</xdr:colOff>
      <xdr:row>7</xdr:row>
      <xdr:rowOff>93785</xdr:rowOff>
    </xdr:to>
    <xdr:sp macro="" textlink="">
      <xdr:nvSpPr>
        <xdr:cNvPr id="10" name="Rectangle: Rounded Corners 9">
          <a:extLst>
            <a:ext uri="{FF2B5EF4-FFF2-40B4-BE49-F238E27FC236}">
              <a16:creationId xmlns:a16="http://schemas.microsoft.com/office/drawing/2014/main" id="{70BE36C5-0CA7-4DE7-9061-87BC09133929}"/>
            </a:ext>
          </a:extLst>
        </xdr:cNvPr>
        <xdr:cNvSpPr/>
      </xdr:nvSpPr>
      <xdr:spPr>
        <a:xfrm>
          <a:off x="9983337139" y="117230"/>
          <a:ext cx="2309444"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4</xdr:col>
      <xdr:colOff>257804</xdr:colOff>
      <xdr:row>1</xdr:row>
      <xdr:rowOff>29309</xdr:rowOff>
    </xdr:from>
    <xdr:ext cx="682430" cy="515815"/>
    <xdr:sp macro="" textlink="">
      <xdr:nvSpPr>
        <xdr:cNvPr id="11" name="TextBox 10">
          <a:extLst>
            <a:ext uri="{FF2B5EF4-FFF2-40B4-BE49-F238E27FC236}">
              <a16:creationId xmlns:a16="http://schemas.microsoft.com/office/drawing/2014/main" id="{3051B4EB-BE86-4691-8FCA-E6BE6820A984}"/>
            </a:ext>
          </a:extLst>
        </xdr:cNvPr>
        <xdr:cNvSpPr txBox="1"/>
      </xdr:nvSpPr>
      <xdr:spPr>
        <a:xfrm>
          <a:off x="9984225704" y="216878"/>
          <a:ext cx="682430"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الكمية</a:t>
          </a:r>
          <a:endParaRPr lang="en-US" sz="2000" b="1" kern="1200">
            <a:solidFill>
              <a:schemeClr val="bg1"/>
            </a:solidFill>
          </a:endParaRPr>
        </a:p>
      </xdr:txBody>
    </xdr:sp>
    <xdr:clientData/>
  </xdr:oneCellAnchor>
  <xdr:oneCellAnchor>
    <xdr:from>
      <xdr:col>3</xdr:col>
      <xdr:colOff>537046</xdr:colOff>
      <xdr:row>3</xdr:row>
      <xdr:rowOff>152401</xdr:rowOff>
    </xdr:from>
    <xdr:ext cx="1345362" cy="539262"/>
    <xdr:sp macro="" textlink="'جدول الداشبورد للمشتريات'!U4">
      <xdr:nvSpPr>
        <xdr:cNvPr id="12" name="TextBox 11">
          <a:extLst>
            <a:ext uri="{FF2B5EF4-FFF2-40B4-BE49-F238E27FC236}">
              <a16:creationId xmlns:a16="http://schemas.microsoft.com/office/drawing/2014/main" id="{4CEBA007-E88D-42FD-80D7-BD4259B16B7E}"/>
            </a:ext>
          </a:extLst>
        </xdr:cNvPr>
        <xdr:cNvSpPr txBox="1"/>
      </xdr:nvSpPr>
      <xdr:spPr>
        <a:xfrm>
          <a:off x="9983893130" y="715109"/>
          <a:ext cx="1345362"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1D4BA463-12B5-49AF-9609-90540C0A1C44}" type="TxLink">
            <a:rPr lang="en-US" sz="2000" b="1" i="0" u="none" strike="noStrike" kern="1200">
              <a:solidFill>
                <a:schemeClr val="bg1"/>
              </a:solidFill>
              <a:latin typeface="Calibri"/>
              <a:ea typeface="+mn-ea"/>
              <a:cs typeface="Calibri"/>
            </a:rPr>
            <a:pPr marL="0" indent="0" algn="ctr" rtl="1"/>
            <a:t>2520.00</a:t>
          </a:fld>
          <a:endParaRPr lang="en-US" sz="2000" b="1" i="0" u="none" strike="noStrike" kern="1200">
            <a:solidFill>
              <a:schemeClr val="bg1"/>
            </a:solidFill>
            <a:latin typeface="Calibri"/>
            <a:ea typeface="+mn-ea"/>
            <a:cs typeface="Calibri"/>
          </a:endParaRPr>
        </a:p>
      </xdr:txBody>
    </xdr:sp>
    <xdr:clientData/>
  </xdr:oneCellAnchor>
  <xdr:twoCellAnchor>
    <xdr:from>
      <xdr:col>6</xdr:col>
      <xdr:colOff>730346</xdr:colOff>
      <xdr:row>0</xdr:row>
      <xdr:rowOff>108438</xdr:rowOff>
    </xdr:from>
    <xdr:to>
      <xdr:col>10</xdr:col>
      <xdr:colOff>568568</xdr:colOff>
      <xdr:row>7</xdr:row>
      <xdr:rowOff>84993</xdr:rowOff>
    </xdr:to>
    <xdr:sp macro="" textlink="">
      <xdr:nvSpPr>
        <xdr:cNvPr id="13" name="Rectangle: Rounded Corners 12">
          <a:extLst>
            <a:ext uri="{FF2B5EF4-FFF2-40B4-BE49-F238E27FC236}">
              <a16:creationId xmlns:a16="http://schemas.microsoft.com/office/drawing/2014/main" id="{283724E2-22D8-48D9-AA31-FEBCC586561F}"/>
            </a:ext>
          </a:extLst>
        </xdr:cNvPr>
        <xdr:cNvSpPr/>
      </xdr:nvSpPr>
      <xdr:spPr>
        <a:xfrm>
          <a:off x="9981021832" y="108438"/>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7</xdr:col>
      <xdr:colOff>46892</xdr:colOff>
      <xdr:row>0</xdr:row>
      <xdr:rowOff>117231</xdr:rowOff>
    </xdr:from>
    <xdr:ext cx="2121877" cy="715108"/>
    <xdr:sp macro="" textlink="">
      <xdr:nvSpPr>
        <xdr:cNvPr id="14" name="TextBox 13">
          <a:extLst>
            <a:ext uri="{FF2B5EF4-FFF2-40B4-BE49-F238E27FC236}">
              <a16:creationId xmlns:a16="http://schemas.microsoft.com/office/drawing/2014/main" id="{2E78D55C-27BD-4C84-9E96-3E07C644FFED}"/>
            </a:ext>
          </a:extLst>
        </xdr:cNvPr>
        <xdr:cNvSpPr txBox="1"/>
      </xdr:nvSpPr>
      <xdr:spPr>
        <a:xfrm>
          <a:off x="9981039415" y="117231"/>
          <a:ext cx="2121877" cy="7151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التكلفة للمنتج</a:t>
          </a:r>
          <a:r>
            <a:rPr lang="ar-EG" sz="2000" b="1" kern="1200" baseline="0">
              <a:solidFill>
                <a:schemeClr val="bg1"/>
              </a:solidFill>
            </a:rPr>
            <a:t> </a:t>
          </a:r>
        </a:p>
        <a:p>
          <a:pPr algn="ctr" rtl="1"/>
          <a:r>
            <a:rPr lang="ar-EG" sz="2000" b="1" kern="1200">
              <a:solidFill>
                <a:schemeClr val="bg1"/>
              </a:solidFill>
              <a:latin typeface="+mn-lt"/>
              <a:ea typeface="+mn-ea"/>
              <a:cs typeface="+mn-cs"/>
            </a:rPr>
            <a:t>بدون</a:t>
          </a:r>
          <a:r>
            <a:rPr lang="ar-EG" sz="2000" b="1" kern="1200" baseline="0">
              <a:solidFill>
                <a:schemeClr val="bg1"/>
              </a:solidFill>
            </a:rPr>
            <a:t> ضريبة</a:t>
          </a:r>
          <a:endParaRPr lang="en-US" sz="2000" b="1" kern="1200">
            <a:solidFill>
              <a:schemeClr val="bg1"/>
            </a:solidFill>
          </a:endParaRPr>
        </a:p>
      </xdr:txBody>
    </xdr:sp>
    <xdr:clientData/>
  </xdr:oneCellAnchor>
  <xdr:oneCellAnchor>
    <xdr:from>
      <xdr:col>8</xdr:col>
      <xdr:colOff>21832</xdr:colOff>
      <xdr:row>4</xdr:row>
      <xdr:rowOff>29308</xdr:rowOff>
    </xdr:from>
    <xdr:ext cx="1356324" cy="410310"/>
    <xdr:sp macro="" textlink="'جدول الداشبورد للمشتريات'!V4">
      <xdr:nvSpPr>
        <xdr:cNvPr id="15" name="TextBox 14">
          <a:extLst>
            <a:ext uri="{FF2B5EF4-FFF2-40B4-BE49-F238E27FC236}">
              <a16:creationId xmlns:a16="http://schemas.microsoft.com/office/drawing/2014/main" id="{ADC254A4-3F80-46E6-81FA-713888CEFE9A}"/>
            </a:ext>
          </a:extLst>
        </xdr:cNvPr>
        <xdr:cNvSpPr txBox="1"/>
      </xdr:nvSpPr>
      <xdr:spPr>
        <a:xfrm>
          <a:off x="9981431444" y="779585"/>
          <a:ext cx="1356324" cy="4103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08832A21-D14A-476A-8835-8D72BB0922C7}" type="TxLink">
            <a:rPr lang="en-US" sz="2000" b="1" i="0" u="none" strike="noStrike" kern="1200">
              <a:solidFill>
                <a:schemeClr val="bg1"/>
              </a:solidFill>
              <a:latin typeface="Calibri"/>
              <a:ea typeface="+mn-ea"/>
              <a:cs typeface="Calibri"/>
            </a:rPr>
            <a:pPr marL="0" indent="0" algn="ctr" rtl="1"/>
            <a:t>10866.56</a:t>
          </a:fld>
          <a:endParaRPr lang="en-US" sz="2000" b="1" i="0" u="none" strike="noStrike" kern="1200">
            <a:solidFill>
              <a:schemeClr val="bg1"/>
            </a:solidFill>
            <a:latin typeface="Calibri"/>
            <a:ea typeface="+mn-ea"/>
            <a:cs typeface="Calibri"/>
          </a:endParaRPr>
        </a:p>
      </xdr:txBody>
    </xdr:sp>
    <xdr:clientData/>
  </xdr:oneCellAnchor>
  <xdr:twoCellAnchor>
    <xdr:from>
      <xdr:col>11</xdr:col>
      <xdr:colOff>45720</xdr:colOff>
      <xdr:row>0</xdr:row>
      <xdr:rowOff>90854</xdr:rowOff>
    </xdr:from>
    <xdr:to>
      <xdr:col>14</xdr:col>
      <xdr:colOff>411480</xdr:colOff>
      <xdr:row>7</xdr:row>
      <xdr:rowOff>67409</xdr:rowOff>
    </xdr:to>
    <xdr:sp macro="" textlink="">
      <xdr:nvSpPr>
        <xdr:cNvPr id="16" name="Rectangle: Rounded Corners 15">
          <a:extLst>
            <a:ext uri="{FF2B5EF4-FFF2-40B4-BE49-F238E27FC236}">
              <a16:creationId xmlns:a16="http://schemas.microsoft.com/office/drawing/2014/main" id="{856FF44A-A873-4AAC-B2E3-721E0CDD2692}"/>
            </a:ext>
          </a:extLst>
        </xdr:cNvPr>
        <xdr:cNvSpPr/>
      </xdr:nvSpPr>
      <xdr:spPr>
        <a:xfrm>
          <a:off x="9978740520" y="90854"/>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11</xdr:col>
      <xdr:colOff>52754</xdr:colOff>
      <xdr:row>1</xdr:row>
      <xdr:rowOff>29309</xdr:rowOff>
    </xdr:from>
    <xdr:ext cx="2180492" cy="515815"/>
    <xdr:sp macro="" textlink="">
      <xdr:nvSpPr>
        <xdr:cNvPr id="17" name="TextBox 16">
          <a:extLst>
            <a:ext uri="{FF2B5EF4-FFF2-40B4-BE49-F238E27FC236}">
              <a16:creationId xmlns:a16="http://schemas.microsoft.com/office/drawing/2014/main" id="{26C93C42-36B0-4A06-8B79-E10276D37673}"/>
            </a:ext>
          </a:extLst>
        </xdr:cNvPr>
        <xdr:cNvSpPr txBox="1"/>
      </xdr:nvSpPr>
      <xdr:spPr>
        <a:xfrm>
          <a:off x="9978747554" y="216878"/>
          <a:ext cx="2180492"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التكلفة للمنتج</a:t>
          </a:r>
          <a:r>
            <a:rPr lang="ar-EG" sz="2000" b="1" kern="1200" baseline="0">
              <a:solidFill>
                <a:schemeClr val="bg1"/>
              </a:solidFill>
            </a:rPr>
            <a:t> بالضريبة</a:t>
          </a:r>
          <a:endParaRPr lang="en-US" sz="2000" b="1" kern="1200">
            <a:solidFill>
              <a:schemeClr val="bg1"/>
            </a:solidFill>
          </a:endParaRPr>
        </a:p>
      </xdr:txBody>
    </xdr:sp>
    <xdr:clientData/>
  </xdr:oneCellAnchor>
  <xdr:oneCellAnchor>
    <xdr:from>
      <xdr:col>11</xdr:col>
      <xdr:colOff>434360</xdr:colOff>
      <xdr:row>3</xdr:row>
      <xdr:rowOff>152401</xdr:rowOff>
    </xdr:from>
    <xdr:ext cx="1356324" cy="539262"/>
    <xdr:sp macro="" textlink="'جدول الداشبورد للمشتريات'!W4">
      <xdr:nvSpPr>
        <xdr:cNvPr id="18" name="TextBox 17">
          <a:extLst>
            <a:ext uri="{FF2B5EF4-FFF2-40B4-BE49-F238E27FC236}">
              <a16:creationId xmlns:a16="http://schemas.microsoft.com/office/drawing/2014/main" id="{93541360-0176-48A1-8885-9FABB0D53437}"/>
            </a:ext>
          </a:extLst>
        </xdr:cNvPr>
        <xdr:cNvSpPr txBox="1"/>
      </xdr:nvSpPr>
      <xdr:spPr>
        <a:xfrm>
          <a:off x="9979190116" y="715109"/>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B7098648-16F4-4DEC-89E2-4D5C2A671529}" type="TxLink">
            <a:rPr lang="en-US" sz="2000" b="1" i="0" u="none" strike="noStrike" kern="1200">
              <a:solidFill>
                <a:schemeClr val="bg1"/>
              </a:solidFill>
              <a:latin typeface="Calibri"/>
              <a:ea typeface="+mn-ea"/>
              <a:cs typeface="Calibri"/>
            </a:rPr>
            <a:pPr marL="0" indent="0" algn="ctr" rtl="1"/>
            <a:t>12496.54</a:t>
          </a:fld>
          <a:endParaRPr lang="en-US" sz="2000" b="1" i="0" u="none" strike="noStrike" kern="1200">
            <a:solidFill>
              <a:schemeClr val="bg1"/>
            </a:solidFill>
            <a:latin typeface="Calibri"/>
            <a:ea typeface="+mn-ea"/>
            <a:cs typeface="Calibri"/>
          </a:endParaRPr>
        </a:p>
      </xdr:txBody>
    </xdr:sp>
    <xdr:clientData/>
  </xdr:oneCellAnchor>
  <xdr:twoCellAnchor>
    <xdr:from>
      <xdr:col>14</xdr:col>
      <xdr:colOff>566224</xdr:colOff>
      <xdr:row>0</xdr:row>
      <xdr:rowOff>99646</xdr:rowOff>
    </xdr:from>
    <xdr:to>
      <xdr:col>18</xdr:col>
      <xdr:colOff>322384</xdr:colOff>
      <xdr:row>7</xdr:row>
      <xdr:rowOff>76201</xdr:rowOff>
    </xdr:to>
    <xdr:sp macro="" textlink="">
      <xdr:nvSpPr>
        <xdr:cNvPr id="19" name="Rectangle: Rounded Corners 18">
          <a:extLst>
            <a:ext uri="{FF2B5EF4-FFF2-40B4-BE49-F238E27FC236}">
              <a16:creationId xmlns:a16="http://schemas.microsoft.com/office/drawing/2014/main" id="{CEC1FCCB-3B35-4637-91BB-ECA2F33363EE}"/>
            </a:ext>
          </a:extLst>
        </xdr:cNvPr>
        <xdr:cNvSpPr/>
      </xdr:nvSpPr>
      <xdr:spPr>
        <a:xfrm>
          <a:off x="9976391216" y="99646"/>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15</xdr:col>
      <xdr:colOff>190834</xdr:colOff>
      <xdr:row>1</xdr:row>
      <xdr:rowOff>29309</xdr:rowOff>
    </xdr:from>
    <xdr:ext cx="1726139" cy="515815"/>
    <xdr:sp macro="" textlink="">
      <xdr:nvSpPr>
        <xdr:cNvPr id="20" name="TextBox 19">
          <a:extLst>
            <a:ext uri="{FF2B5EF4-FFF2-40B4-BE49-F238E27FC236}">
              <a16:creationId xmlns:a16="http://schemas.microsoft.com/office/drawing/2014/main" id="{19EA93FB-5833-4C39-8D20-7C8E0DD825C5}"/>
            </a:ext>
          </a:extLst>
        </xdr:cNvPr>
        <xdr:cNvSpPr txBox="1"/>
      </xdr:nvSpPr>
      <xdr:spPr>
        <a:xfrm>
          <a:off x="9976625427" y="216878"/>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إجمالي</a:t>
          </a:r>
          <a:r>
            <a:rPr lang="ar-EG" sz="2000" b="1" kern="1200" baseline="0">
              <a:solidFill>
                <a:schemeClr val="bg1"/>
              </a:solidFill>
            </a:rPr>
            <a:t> التكلفة</a:t>
          </a:r>
          <a:endParaRPr lang="en-US" sz="2000" b="1" kern="1200">
            <a:solidFill>
              <a:schemeClr val="bg1"/>
            </a:solidFill>
          </a:endParaRPr>
        </a:p>
      </xdr:txBody>
    </xdr:sp>
    <xdr:clientData/>
  </xdr:oneCellAnchor>
  <xdr:oneCellAnchor>
    <xdr:from>
      <xdr:col>15</xdr:col>
      <xdr:colOff>273879</xdr:colOff>
      <xdr:row>3</xdr:row>
      <xdr:rowOff>152401</xdr:rowOff>
    </xdr:from>
    <xdr:ext cx="1356324" cy="539262"/>
    <xdr:sp macro="" textlink="'جدول الداشبورد للمشتريات'!X4">
      <xdr:nvSpPr>
        <xdr:cNvPr id="21" name="TextBox 20">
          <a:extLst>
            <a:ext uri="{FF2B5EF4-FFF2-40B4-BE49-F238E27FC236}">
              <a16:creationId xmlns:a16="http://schemas.microsoft.com/office/drawing/2014/main" id="{B92D1870-AD29-4ADC-AD6C-2879D7F5047D}"/>
            </a:ext>
          </a:extLst>
        </xdr:cNvPr>
        <xdr:cNvSpPr txBox="1"/>
      </xdr:nvSpPr>
      <xdr:spPr>
        <a:xfrm>
          <a:off x="9976912197" y="715109"/>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631AE491-A4E3-4633-B654-869E032AC50C}" type="TxLink">
            <a:rPr lang="en-US" sz="2000" b="1" i="0" u="none" strike="noStrike" kern="1200">
              <a:solidFill>
                <a:schemeClr val="bg1"/>
              </a:solidFill>
              <a:latin typeface="Calibri"/>
              <a:ea typeface="+mn-ea"/>
              <a:cs typeface="Calibri"/>
            </a:rPr>
            <a:pPr marL="0" indent="0" algn="ctr" rtl="1"/>
            <a:t>268670.04</a:t>
          </a:fld>
          <a:endParaRPr lang="en-US" sz="2000" b="1" i="0" u="none" strike="noStrike" kern="1200">
            <a:solidFill>
              <a:schemeClr val="bg1"/>
            </a:solidFill>
            <a:latin typeface="Calibri"/>
            <a:ea typeface="+mn-ea"/>
            <a:cs typeface="Calibri"/>
          </a:endParaRPr>
        </a:p>
      </xdr:txBody>
    </xdr:sp>
    <xdr:clientData/>
  </xdr:oneCellAnchor>
  <xdr:twoCellAnchor>
    <xdr:from>
      <xdr:col>18</xdr:col>
      <xdr:colOff>443132</xdr:colOff>
      <xdr:row>0</xdr:row>
      <xdr:rowOff>82062</xdr:rowOff>
    </xdr:from>
    <xdr:to>
      <xdr:col>22</xdr:col>
      <xdr:colOff>199292</xdr:colOff>
      <xdr:row>7</xdr:row>
      <xdr:rowOff>58617</xdr:rowOff>
    </xdr:to>
    <xdr:sp macro="" textlink="">
      <xdr:nvSpPr>
        <xdr:cNvPr id="22" name="Rectangle: Rounded Corners 21">
          <a:extLst>
            <a:ext uri="{FF2B5EF4-FFF2-40B4-BE49-F238E27FC236}">
              <a16:creationId xmlns:a16="http://schemas.microsoft.com/office/drawing/2014/main" id="{7A5EB31E-A4C4-4BAA-9643-04FA2736CDD3}"/>
            </a:ext>
          </a:extLst>
        </xdr:cNvPr>
        <xdr:cNvSpPr/>
      </xdr:nvSpPr>
      <xdr:spPr>
        <a:xfrm>
          <a:off x="9974075908" y="82062"/>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19</xdr:col>
      <xdr:colOff>67742</xdr:colOff>
      <xdr:row>1</xdr:row>
      <xdr:rowOff>29309</xdr:rowOff>
    </xdr:from>
    <xdr:ext cx="1726139" cy="515815"/>
    <xdr:sp macro="" textlink="">
      <xdr:nvSpPr>
        <xdr:cNvPr id="23" name="TextBox 22">
          <a:extLst>
            <a:ext uri="{FF2B5EF4-FFF2-40B4-BE49-F238E27FC236}">
              <a16:creationId xmlns:a16="http://schemas.microsoft.com/office/drawing/2014/main" id="{2FF92E87-E507-4335-8D35-9D26E3C79018}"/>
            </a:ext>
          </a:extLst>
        </xdr:cNvPr>
        <xdr:cNvSpPr txBox="1"/>
      </xdr:nvSpPr>
      <xdr:spPr>
        <a:xfrm>
          <a:off x="9974310119" y="216878"/>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البيع</a:t>
          </a:r>
          <a:r>
            <a:rPr lang="ar-EG" sz="2000" b="1" kern="1200" baseline="0">
              <a:solidFill>
                <a:schemeClr val="bg1"/>
              </a:solidFill>
            </a:rPr>
            <a:t> بالضريبة</a:t>
          </a:r>
          <a:endParaRPr lang="en-US" sz="2000" b="1" kern="1200">
            <a:solidFill>
              <a:schemeClr val="bg1"/>
            </a:solidFill>
          </a:endParaRPr>
        </a:p>
      </xdr:txBody>
    </xdr:sp>
    <xdr:clientData/>
  </xdr:oneCellAnchor>
  <xdr:oneCellAnchor>
    <xdr:from>
      <xdr:col>19</xdr:col>
      <xdr:colOff>141282</xdr:colOff>
      <xdr:row>3</xdr:row>
      <xdr:rowOff>152401</xdr:rowOff>
    </xdr:from>
    <xdr:ext cx="1356324" cy="539262"/>
    <xdr:sp macro="" textlink="'جدول الداشبورد لمخزون اول مرة'!G21">
      <xdr:nvSpPr>
        <xdr:cNvPr id="24" name="TextBox 23">
          <a:extLst>
            <a:ext uri="{FF2B5EF4-FFF2-40B4-BE49-F238E27FC236}">
              <a16:creationId xmlns:a16="http://schemas.microsoft.com/office/drawing/2014/main" id="{80177315-DA4B-4A5B-8E58-2961597AD770}"/>
            </a:ext>
          </a:extLst>
        </xdr:cNvPr>
        <xdr:cNvSpPr txBox="1"/>
      </xdr:nvSpPr>
      <xdr:spPr>
        <a:xfrm>
          <a:off x="9974606394" y="715109"/>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B7ECC677-196D-4A08-80B8-666E6D5F56DD}" type="TxLink">
            <a:rPr lang="en-US" sz="2000" b="1" i="0" u="none" strike="noStrike" kern="1200">
              <a:solidFill>
                <a:schemeClr val="bg1"/>
              </a:solidFill>
              <a:latin typeface="Calibri"/>
              <a:ea typeface="+mn-ea"/>
              <a:cs typeface="Calibri"/>
            </a:rPr>
            <a:pPr marL="0" indent="0" algn="ctr" rtl="1"/>
            <a:t>14299.09</a:t>
          </a:fld>
          <a:endParaRPr lang="en-US" sz="2000" b="1" i="0" u="none" strike="noStrike" kern="1200">
            <a:solidFill>
              <a:schemeClr val="bg1"/>
            </a:solidFill>
            <a:latin typeface="Calibri"/>
            <a:ea typeface="+mn-ea"/>
            <a:cs typeface="Calibri"/>
          </a:endParaRPr>
        </a:p>
      </xdr:txBody>
    </xdr:sp>
    <xdr:clientData/>
  </xdr:oneCellAnchor>
  <xdr:twoCellAnchor>
    <xdr:from>
      <xdr:col>22</xdr:col>
      <xdr:colOff>257205</xdr:colOff>
      <xdr:row>0</xdr:row>
      <xdr:rowOff>70339</xdr:rowOff>
    </xdr:from>
    <xdr:to>
      <xdr:col>25</xdr:col>
      <xdr:colOff>504093</xdr:colOff>
      <xdr:row>7</xdr:row>
      <xdr:rowOff>46894</xdr:rowOff>
    </xdr:to>
    <xdr:sp macro="" textlink="">
      <xdr:nvSpPr>
        <xdr:cNvPr id="25" name="Rectangle: Rounded Corners 24">
          <a:extLst>
            <a:ext uri="{FF2B5EF4-FFF2-40B4-BE49-F238E27FC236}">
              <a16:creationId xmlns:a16="http://schemas.microsoft.com/office/drawing/2014/main" id="{6A1E3437-E427-434D-A13A-8E337B85B4EF}"/>
            </a:ext>
          </a:extLst>
        </xdr:cNvPr>
        <xdr:cNvSpPr/>
      </xdr:nvSpPr>
      <xdr:spPr>
        <a:xfrm>
          <a:off x="9971942307" y="70339"/>
          <a:ext cx="2075688"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22</xdr:col>
      <xdr:colOff>309237</xdr:colOff>
      <xdr:row>1</xdr:row>
      <xdr:rowOff>29309</xdr:rowOff>
    </xdr:from>
    <xdr:ext cx="1934109" cy="515815"/>
    <xdr:sp macro="" textlink="">
      <xdr:nvSpPr>
        <xdr:cNvPr id="26" name="TextBox 25">
          <a:extLst>
            <a:ext uri="{FF2B5EF4-FFF2-40B4-BE49-F238E27FC236}">
              <a16:creationId xmlns:a16="http://schemas.microsoft.com/office/drawing/2014/main" id="{AB87CA7A-687B-42C8-9B53-D92610A7F1DC}"/>
            </a:ext>
          </a:extLst>
        </xdr:cNvPr>
        <xdr:cNvSpPr txBox="1"/>
      </xdr:nvSpPr>
      <xdr:spPr>
        <a:xfrm>
          <a:off x="9972031854" y="216878"/>
          <a:ext cx="193410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إجمالي</a:t>
          </a:r>
          <a:r>
            <a:rPr lang="ar-EG" sz="2000" b="1" kern="1200" baseline="0">
              <a:solidFill>
                <a:schemeClr val="bg1"/>
              </a:solidFill>
            </a:rPr>
            <a:t> </a:t>
          </a:r>
          <a:r>
            <a:rPr lang="ar-EG" sz="2000" b="1" kern="1200">
              <a:solidFill>
                <a:schemeClr val="bg1"/>
              </a:solidFill>
            </a:rPr>
            <a:t>الربح</a:t>
          </a:r>
          <a:endParaRPr lang="en-US" sz="2000" b="1" kern="1200">
            <a:solidFill>
              <a:schemeClr val="bg1"/>
            </a:solidFill>
          </a:endParaRPr>
        </a:p>
      </xdr:txBody>
    </xdr:sp>
    <xdr:clientData/>
  </xdr:oneCellAnchor>
  <xdr:oneCellAnchor>
    <xdr:from>
      <xdr:col>22</xdr:col>
      <xdr:colOff>494145</xdr:colOff>
      <xdr:row>3</xdr:row>
      <xdr:rowOff>152401</xdr:rowOff>
    </xdr:from>
    <xdr:ext cx="1519738" cy="539262"/>
    <xdr:sp macro="" textlink="'جدول الداشبورد للمشتريات'!Z4">
      <xdr:nvSpPr>
        <xdr:cNvPr id="27" name="TextBox 26">
          <a:extLst>
            <a:ext uri="{FF2B5EF4-FFF2-40B4-BE49-F238E27FC236}">
              <a16:creationId xmlns:a16="http://schemas.microsoft.com/office/drawing/2014/main" id="{DB09CC2C-8D14-457F-B97E-0EEFDED57E42}"/>
            </a:ext>
          </a:extLst>
        </xdr:cNvPr>
        <xdr:cNvSpPr txBox="1"/>
      </xdr:nvSpPr>
      <xdr:spPr>
        <a:xfrm>
          <a:off x="9972261317" y="715109"/>
          <a:ext cx="1519738"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4D925017-8BFB-4E65-A74D-81AEAB6B0F4E}" type="TxLink">
            <a:rPr lang="en-US" sz="2000" b="1" i="0" u="none" strike="noStrike" kern="1200">
              <a:solidFill>
                <a:schemeClr val="bg1"/>
              </a:solidFill>
              <a:latin typeface="Calibri"/>
              <a:ea typeface="+mn-ea"/>
              <a:cs typeface="Calibri"/>
            </a:rPr>
            <a:pPr marL="0" indent="0" algn="ctr" rtl="1"/>
            <a:t>84194.12</a:t>
          </a:fld>
          <a:endParaRPr lang="en-US" sz="2000" b="1" i="0" u="none" strike="noStrike" kern="1200">
            <a:solidFill>
              <a:schemeClr val="bg1"/>
            </a:solidFill>
            <a:latin typeface="Calibri"/>
            <a:ea typeface="+mn-ea"/>
            <a:cs typeface="Calibri"/>
          </a:endParaRPr>
        </a:p>
      </xdr:txBody>
    </xdr:sp>
    <xdr:clientData/>
  </xdr:oneCellAnchor>
  <xdr:oneCellAnchor>
    <xdr:from>
      <xdr:col>22</xdr:col>
      <xdr:colOff>398584</xdr:colOff>
      <xdr:row>10</xdr:row>
      <xdr:rowOff>128953</xdr:rowOff>
    </xdr:from>
    <xdr:ext cx="1828800" cy="844064"/>
    <xdr:sp macro="" textlink="">
      <xdr:nvSpPr>
        <xdr:cNvPr id="31" name="TextBox 30">
          <a:hlinkClick xmlns:r="http://schemas.openxmlformats.org/officeDocument/2006/relationships" r:id="rId1"/>
          <a:extLst>
            <a:ext uri="{FF2B5EF4-FFF2-40B4-BE49-F238E27FC236}">
              <a16:creationId xmlns:a16="http://schemas.microsoft.com/office/drawing/2014/main" id="{BCDB2561-3EC4-4D3D-9969-FC8379C88345}"/>
            </a:ext>
          </a:extLst>
        </xdr:cNvPr>
        <xdr:cNvSpPr txBox="1"/>
      </xdr:nvSpPr>
      <xdr:spPr>
        <a:xfrm>
          <a:off x="9972047816" y="200464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مخزون</a:t>
          </a:r>
          <a:r>
            <a:rPr lang="ar-EG" sz="3200" b="1" kern="1200" baseline="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 أول مرة</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398584</xdr:colOff>
      <xdr:row>16</xdr:row>
      <xdr:rowOff>50847</xdr:rowOff>
    </xdr:from>
    <xdr:ext cx="1828800" cy="844064"/>
    <xdr:sp macro="" textlink="">
      <xdr:nvSpPr>
        <xdr:cNvPr id="32" name="TextBox 31">
          <a:hlinkClick xmlns:r="http://schemas.openxmlformats.org/officeDocument/2006/relationships" r:id="rId2"/>
          <a:extLst>
            <a:ext uri="{FF2B5EF4-FFF2-40B4-BE49-F238E27FC236}">
              <a16:creationId xmlns:a16="http://schemas.microsoft.com/office/drawing/2014/main" id="{1851A096-6DD3-452D-9E0C-FE5FC81271AC}"/>
            </a:ext>
          </a:extLst>
        </xdr:cNvPr>
        <xdr:cNvSpPr txBox="1"/>
      </xdr:nvSpPr>
      <xdr:spPr>
        <a:xfrm>
          <a:off x="9972047816" y="305195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r>
            <a:rPr lang="ar-EG"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rPr>
            <a:t>المشتريات</a:t>
          </a:r>
          <a:endParaRPr lang="en-US"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398584</xdr:colOff>
      <xdr:row>21</xdr:row>
      <xdr:rowOff>160311</xdr:rowOff>
    </xdr:from>
    <xdr:ext cx="1828800" cy="844064"/>
    <xdr:sp macro="" textlink="">
      <xdr:nvSpPr>
        <xdr:cNvPr id="33" name="TextBox 32">
          <a:hlinkClick xmlns:r="http://schemas.openxmlformats.org/officeDocument/2006/relationships" r:id="rId3"/>
          <a:extLst>
            <a:ext uri="{FF2B5EF4-FFF2-40B4-BE49-F238E27FC236}">
              <a16:creationId xmlns:a16="http://schemas.microsoft.com/office/drawing/2014/main" id="{4AF725BA-0DE7-4065-818A-EFDB9C1DA334}"/>
            </a:ext>
          </a:extLst>
        </xdr:cNvPr>
        <xdr:cNvSpPr txBox="1"/>
      </xdr:nvSpPr>
      <xdr:spPr>
        <a:xfrm>
          <a:off x="9972047816" y="409926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الجرد</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398584</xdr:colOff>
      <xdr:row>27</xdr:row>
      <xdr:rowOff>82206</xdr:rowOff>
    </xdr:from>
    <xdr:ext cx="1828800" cy="844064"/>
    <xdr:sp macro="" textlink="">
      <xdr:nvSpPr>
        <xdr:cNvPr id="34" name="TextBox 33">
          <a:hlinkClick xmlns:r="http://schemas.openxmlformats.org/officeDocument/2006/relationships" r:id="rId4"/>
          <a:extLst>
            <a:ext uri="{FF2B5EF4-FFF2-40B4-BE49-F238E27FC236}">
              <a16:creationId xmlns:a16="http://schemas.microsoft.com/office/drawing/2014/main" id="{2F115A33-A651-4507-8412-22A7F4768C3C}"/>
            </a:ext>
          </a:extLst>
        </xdr:cNvPr>
        <xdr:cNvSpPr txBox="1"/>
      </xdr:nvSpPr>
      <xdr:spPr>
        <a:xfrm>
          <a:off x="9972047816" y="514657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المصاريف</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398584</xdr:colOff>
      <xdr:row>33</xdr:row>
      <xdr:rowOff>4099</xdr:rowOff>
    </xdr:from>
    <xdr:ext cx="1828800" cy="844064"/>
    <xdr:sp macro="" textlink="">
      <xdr:nvSpPr>
        <xdr:cNvPr id="35" name="TextBox 34">
          <a:hlinkClick xmlns:r="http://schemas.openxmlformats.org/officeDocument/2006/relationships" r:id="rId5"/>
          <a:extLst>
            <a:ext uri="{FF2B5EF4-FFF2-40B4-BE49-F238E27FC236}">
              <a16:creationId xmlns:a16="http://schemas.microsoft.com/office/drawing/2014/main" id="{58E5C4D2-64F1-4FC6-8FF7-10FA72FAEDD4}"/>
            </a:ext>
          </a:extLst>
        </xdr:cNvPr>
        <xdr:cNvSpPr txBox="1"/>
      </xdr:nvSpPr>
      <xdr:spPr>
        <a:xfrm>
          <a:off x="9972047816" y="6193884"/>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المبيعات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twoCellAnchor>
    <xdr:from>
      <xdr:col>9</xdr:col>
      <xdr:colOff>234462</xdr:colOff>
      <xdr:row>8</xdr:row>
      <xdr:rowOff>140676</xdr:rowOff>
    </xdr:from>
    <xdr:to>
      <xdr:col>22</xdr:col>
      <xdr:colOff>105508</xdr:colOff>
      <xdr:row>22</xdr:row>
      <xdr:rowOff>105508</xdr:rowOff>
    </xdr:to>
    <xdr:graphicFrame macro="">
      <xdr:nvGraphicFramePr>
        <xdr:cNvPr id="37" name="Chart 36">
          <a:extLst>
            <a:ext uri="{FF2B5EF4-FFF2-40B4-BE49-F238E27FC236}">
              <a16:creationId xmlns:a16="http://schemas.microsoft.com/office/drawing/2014/main" id="{517BB4B7-6D4A-49F3-8ED9-FBBB86CB4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152399</xdr:colOff>
      <xdr:row>8</xdr:row>
      <xdr:rowOff>49237</xdr:rowOff>
    </xdr:from>
    <xdr:to>
      <xdr:col>8</xdr:col>
      <xdr:colOff>527538</xdr:colOff>
      <xdr:row>22</xdr:row>
      <xdr:rowOff>105507</xdr:rowOff>
    </xdr:to>
    <xdr:graphicFrame macro="">
      <xdr:nvGraphicFramePr>
        <xdr:cNvPr id="38" name="Chart 37">
          <a:extLst>
            <a:ext uri="{FF2B5EF4-FFF2-40B4-BE49-F238E27FC236}">
              <a16:creationId xmlns:a16="http://schemas.microsoft.com/office/drawing/2014/main" id="{4A58CDC5-277E-47E3-A62B-7F28D5C0C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328246</xdr:colOff>
      <xdr:row>24</xdr:row>
      <xdr:rowOff>105507</xdr:rowOff>
    </xdr:from>
    <xdr:to>
      <xdr:col>22</xdr:col>
      <xdr:colOff>107853</xdr:colOff>
      <xdr:row>40</xdr:row>
      <xdr:rowOff>46893</xdr:rowOff>
    </xdr:to>
    <xdr:graphicFrame macro="">
      <xdr:nvGraphicFramePr>
        <xdr:cNvPr id="39" name="Chart 38">
          <a:extLst>
            <a:ext uri="{FF2B5EF4-FFF2-40B4-BE49-F238E27FC236}">
              <a16:creationId xmlns:a16="http://schemas.microsoft.com/office/drawing/2014/main" id="{D8C5FE8A-3B57-4299-A244-F1AECF5DE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269631</xdr:colOff>
      <xdr:row>24</xdr:row>
      <xdr:rowOff>152400</xdr:rowOff>
    </xdr:from>
    <xdr:to>
      <xdr:col>9</xdr:col>
      <xdr:colOff>597878</xdr:colOff>
      <xdr:row>39</xdr:row>
      <xdr:rowOff>140676</xdr:rowOff>
    </xdr:to>
    <xdr:graphicFrame macro="">
      <xdr:nvGraphicFramePr>
        <xdr:cNvPr id="41" name="Chart 40">
          <a:extLst>
            <a:ext uri="{FF2B5EF4-FFF2-40B4-BE49-F238E27FC236}">
              <a16:creationId xmlns:a16="http://schemas.microsoft.com/office/drawing/2014/main" id="{632277D3-1A97-4851-A329-57B1BC30A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11</xdr:row>
      <xdr:rowOff>152401</xdr:rowOff>
    </xdr:from>
    <xdr:to>
      <xdr:col>3</xdr:col>
      <xdr:colOff>0</xdr:colOff>
      <xdr:row>22</xdr:row>
      <xdr:rowOff>58616</xdr:rowOff>
    </xdr:to>
    <mc:AlternateContent xmlns:mc="http://schemas.openxmlformats.org/markup-compatibility/2006" xmlns:a14="http://schemas.microsoft.com/office/drawing/2010/main">
      <mc:Choice Requires="a14">
        <xdr:graphicFrame macro="">
          <xdr:nvGraphicFramePr>
            <xdr:cNvPr id="47" name="التصنيف 1">
              <a:extLst>
                <a:ext uri="{FF2B5EF4-FFF2-40B4-BE49-F238E27FC236}">
                  <a16:creationId xmlns:a16="http://schemas.microsoft.com/office/drawing/2014/main" id="{A4677C07-A01B-4EB1-88FB-669A3FEAC47E}"/>
                </a:ext>
              </a:extLst>
            </xdr:cNvPr>
            <xdr:cNvGraphicFramePr/>
          </xdr:nvGraphicFramePr>
          <xdr:xfrm>
            <a:off x="0" y="0"/>
            <a:ext cx="0" cy="0"/>
          </xdr:xfrm>
          <a:graphic>
            <a:graphicData uri="http://schemas.microsoft.com/office/drawing/2010/slicer">
              <sle:slicer xmlns:sle="http://schemas.microsoft.com/office/drawing/2010/slicer" name="التصنيف 1"/>
            </a:graphicData>
          </a:graphic>
        </xdr:graphicFrame>
      </mc:Choice>
      <mc:Fallback xmlns="">
        <xdr:sp macro="" textlink="">
          <xdr:nvSpPr>
            <xdr:cNvPr id="0" name=""/>
            <xdr:cNvSpPr>
              <a:spLocks noTextEdit="1"/>
            </xdr:cNvSpPr>
          </xdr:nvSpPr>
          <xdr:spPr>
            <a:xfrm>
              <a:off x="9985775538" y="1715281"/>
              <a:ext cx="1828800" cy="1899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164123</xdr:rowOff>
    </xdr:from>
    <xdr:to>
      <xdr:col>3</xdr:col>
      <xdr:colOff>0</xdr:colOff>
      <xdr:row>32</xdr:row>
      <xdr:rowOff>35170</xdr:rowOff>
    </xdr:to>
    <mc:AlternateContent xmlns:mc="http://schemas.openxmlformats.org/markup-compatibility/2006" xmlns:a14="http://schemas.microsoft.com/office/drawing/2010/main">
      <mc:Choice Requires="a14">
        <xdr:graphicFrame macro="">
          <xdr:nvGraphicFramePr>
            <xdr:cNvPr id="48" name="المنتج">
              <a:extLst>
                <a:ext uri="{FF2B5EF4-FFF2-40B4-BE49-F238E27FC236}">
                  <a16:creationId xmlns:a16="http://schemas.microsoft.com/office/drawing/2014/main" id="{E17229DB-4DD0-407F-B1BA-AB4D74C21439}"/>
                </a:ext>
              </a:extLst>
            </xdr:cNvPr>
            <xdr:cNvGraphicFramePr/>
          </xdr:nvGraphicFramePr>
          <xdr:xfrm>
            <a:off x="0" y="0"/>
            <a:ext cx="0" cy="0"/>
          </xdr:xfrm>
          <a:graphic>
            <a:graphicData uri="http://schemas.microsoft.com/office/drawing/2010/slicer">
              <sle:slicer xmlns:sle="http://schemas.microsoft.com/office/drawing/2010/slicer" name="المنتج"/>
            </a:graphicData>
          </a:graphic>
        </xdr:graphicFrame>
      </mc:Choice>
      <mc:Fallback xmlns="">
        <xdr:sp macro="" textlink="">
          <xdr:nvSpPr>
            <xdr:cNvPr id="0" name=""/>
            <xdr:cNvSpPr>
              <a:spLocks noTextEdit="1"/>
            </xdr:cNvSpPr>
          </xdr:nvSpPr>
          <xdr:spPr>
            <a:xfrm>
              <a:off x="9985775538" y="4290646"/>
              <a:ext cx="1828800" cy="174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23446</xdr:rowOff>
    </xdr:from>
    <xdr:to>
      <xdr:col>3</xdr:col>
      <xdr:colOff>0</xdr:colOff>
      <xdr:row>40</xdr:row>
      <xdr:rowOff>35170</xdr:rowOff>
    </xdr:to>
    <mc:AlternateContent xmlns:mc="http://schemas.openxmlformats.org/markup-compatibility/2006" xmlns:a14="http://schemas.microsoft.com/office/drawing/2010/main">
      <mc:Choice Requires="a14">
        <xdr:graphicFrame macro="">
          <xdr:nvGraphicFramePr>
            <xdr:cNvPr id="49" name="اليوم 1">
              <a:extLst>
                <a:ext uri="{FF2B5EF4-FFF2-40B4-BE49-F238E27FC236}">
                  <a16:creationId xmlns:a16="http://schemas.microsoft.com/office/drawing/2014/main" id="{6A1AF276-950B-4E09-824B-62CCE7BADFE3}"/>
                </a:ext>
              </a:extLst>
            </xdr:cNvPr>
            <xdr:cNvGraphicFramePr/>
          </xdr:nvGraphicFramePr>
          <xdr:xfrm>
            <a:off x="0" y="0"/>
            <a:ext cx="0" cy="0"/>
          </xdr:xfrm>
          <a:graphic>
            <a:graphicData uri="http://schemas.microsoft.com/office/drawing/2010/slicer">
              <sle:slicer xmlns:sle="http://schemas.microsoft.com/office/drawing/2010/slicer" name="اليوم 1"/>
            </a:graphicData>
          </a:graphic>
        </xdr:graphicFrame>
      </mc:Choice>
      <mc:Fallback xmlns="">
        <xdr:sp macro="" textlink="">
          <xdr:nvSpPr>
            <xdr:cNvPr id="0" name=""/>
            <xdr:cNvSpPr>
              <a:spLocks noTextEdit="1"/>
            </xdr:cNvSpPr>
          </xdr:nvSpPr>
          <xdr:spPr>
            <a:xfrm>
              <a:off x="9985775538" y="5685692"/>
              <a:ext cx="1828800" cy="1903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151816</xdr:rowOff>
    </xdr:from>
    <xdr:to>
      <xdr:col>3</xdr:col>
      <xdr:colOff>0</xdr:colOff>
      <xdr:row>11</xdr:row>
      <xdr:rowOff>70338</xdr:rowOff>
    </xdr:to>
    <mc:AlternateContent xmlns:mc="http://schemas.openxmlformats.org/markup-compatibility/2006" xmlns:a14="http://schemas.microsoft.com/office/drawing/2010/main">
      <mc:Choice Requires="a14">
        <xdr:graphicFrame macro="">
          <xdr:nvGraphicFramePr>
            <xdr:cNvPr id="50" name="اسم المورد">
              <a:extLst>
                <a:ext uri="{FF2B5EF4-FFF2-40B4-BE49-F238E27FC236}">
                  <a16:creationId xmlns:a16="http://schemas.microsoft.com/office/drawing/2014/main" id="{7CBB0848-0666-44AA-A527-34734264AE65}"/>
                </a:ext>
              </a:extLst>
            </xdr:cNvPr>
            <xdr:cNvGraphicFramePr/>
          </xdr:nvGraphicFramePr>
          <xdr:xfrm>
            <a:off x="0" y="0"/>
            <a:ext cx="0" cy="0"/>
          </xdr:xfrm>
          <a:graphic>
            <a:graphicData uri="http://schemas.microsoft.com/office/drawing/2010/slicer">
              <sle:slicer xmlns:sle="http://schemas.microsoft.com/office/drawing/2010/slicer" name="اسم المورد"/>
            </a:graphicData>
          </a:graphic>
        </xdr:graphicFrame>
      </mc:Choice>
      <mc:Fallback xmlns="">
        <xdr:sp macro="" textlink="">
          <xdr:nvSpPr>
            <xdr:cNvPr id="0" name=""/>
            <xdr:cNvSpPr>
              <a:spLocks noTextEdit="1"/>
            </xdr:cNvSpPr>
          </xdr:nvSpPr>
          <xdr:spPr>
            <a:xfrm>
              <a:off x="9985775538" y="151815"/>
              <a:ext cx="1828800" cy="1419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574432</xdr:colOff>
      <xdr:row>24</xdr:row>
      <xdr:rowOff>40926</xdr:rowOff>
    </xdr:from>
    <xdr:to>
      <xdr:col>22</xdr:col>
      <xdr:colOff>199293</xdr:colOff>
      <xdr:row>40</xdr:row>
      <xdr:rowOff>93785</xdr:rowOff>
    </xdr:to>
    <xdr:sp macro="" textlink="">
      <xdr:nvSpPr>
        <xdr:cNvPr id="3" name="Rectangle: Rounded Corners 2">
          <a:extLst>
            <a:ext uri="{FF2B5EF4-FFF2-40B4-BE49-F238E27FC236}">
              <a16:creationId xmlns:a16="http://schemas.microsoft.com/office/drawing/2014/main" id="{B3822ED4-071C-58D7-D953-380506BA2FF5}"/>
            </a:ext>
          </a:extLst>
        </xdr:cNvPr>
        <xdr:cNvSpPr/>
      </xdr:nvSpPr>
      <xdr:spPr>
        <a:xfrm>
          <a:off x="9974075907" y="4542588"/>
          <a:ext cx="6330461" cy="3053966"/>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12</xdr:col>
      <xdr:colOff>77568</xdr:colOff>
      <xdr:row>24</xdr:row>
      <xdr:rowOff>115605</xdr:rowOff>
    </xdr:from>
    <xdr:to>
      <xdr:col>22</xdr:col>
      <xdr:colOff>110626</xdr:colOff>
      <xdr:row>40</xdr:row>
      <xdr:rowOff>67866</xdr:rowOff>
    </xdr:to>
    <xdr:graphicFrame macro="">
      <xdr:nvGraphicFramePr>
        <xdr:cNvPr id="6" name="Chart 5">
          <a:extLst>
            <a:ext uri="{FF2B5EF4-FFF2-40B4-BE49-F238E27FC236}">
              <a16:creationId xmlns:a16="http://schemas.microsoft.com/office/drawing/2014/main" id="{883D39DE-7EA3-4A9E-A04B-86A8E9B34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105508</xdr:colOff>
      <xdr:row>8</xdr:row>
      <xdr:rowOff>1</xdr:rowOff>
    </xdr:from>
    <xdr:to>
      <xdr:col>22</xdr:col>
      <xdr:colOff>199293</xdr:colOff>
      <xdr:row>23</xdr:row>
      <xdr:rowOff>35170</xdr:rowOff>
    </xdr:to>
    <xdr:sp macro="" textlink="">
      <xdr:nvSpPr>
        <xdr:cNvPr id="7" name="Rectangle: Rounded Corners 6">
          <a:extLst>
            <a:ext uri="{FF2B5EF4-FFF2-40B4-BE49-F238E27FC236}">
              <a16:creationId xmlns:a16="http://schemas.microsoft.com/office/drawing/2014/main" id="{8D3E12E2-4C50-4609-88F7-4A4290C651C0}"/>
            </a:ext>
          </a:extLst>
        </xdr:cNvPr>
        <xdr:cNvSpPr/>
      </xdr:nvSpPr>
      <xdr:spPr>
        <a:xfrm>
          <a:off x="9974075907" y="1500555"/>
          <a:ext cx="8628185" cy="2848707"/>
        </a:xfrm>
        <a:prstGeom prst="roundRect">
          <a:avLst>
            <a:gd name="adj" fmla="val 4978"/>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8</xdr:col>
      <xdr:colOff>222739</xdr:colOff>
      <xdr:row>8</xdr:row>
      <xdr:rowOff>93785</xdr:rowOff>
    </xdr:from>
    <xdr:to>
      <xdr:col>22</xdr:col>
      <xdr:colOff>164123</xdr:colOff>
      <xdr:row>22</xdr:row>
      <xdr:rowOff>153465</xdr:rowOff>
    </xdr:to>
    <xdr:graphicFrame macro="">
      <xdr:nvGraphicFramePr>
        <xdr:cNvPr id="9" name="Chart 8">
          <a:extLst>
            <a:ext uri="{FF2B5EF4-FFF2-40B4-BE49-F238E27FC236}">
              <a16:creationId xmlns:a16="http://schemas.microsoft.com/office/drawing/2014/main" id="{283E6C8E-FCD1-4221-AD0B-FA392081D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128953</xdr:colOff>
      <xdr:row>24</xdr:row>
      <xdr:rowOff>46892</xdr:rowOff>
    </xdr:from>
    <xdr:to>
      <xdr:col>11</xdr:col>
      <xdr:colOff>492368</xdr:colOff>
      <xdr:row>40</xdr:row>
      <xdr:rowOff>93785</xdr:rowOff>
    </xdr:to>
    <xdr:sp macro="" textlink="">
      <xdr:nvSpPr>
        <xdr:cNvPr id="10" name="Rectangle: Rounded Corners 9">
          <a:extLst>
            <a:ext uri="{FF2B5EF4-FFF2-40B4-BE49-F238E27FC236}">
              <a16:creationId xmlns:a16="http://schemas.microsoft.com/office/drawing/2014/main" id="{17069FE4-0057-434B-8FE2-C3F774AC585A}"/>
            </a:ext>
          </a:extLst>
        </xdr:cNvPr>
        <xdr:cNvSpPr/>
      </xdr:nvSpPr>
      <xdr:spPr>
        <a:xfrm>
          <a:off x="9980488432" y="4548554"/>
          <a:ext cx="5158153" cy="304800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128953</xdr:colOff>
      <xdr:row>7</xdr:row>
      <xdr:rowOff>183349</xdr:rowOff>
    </xdr:from>
    <xdr:to>
      <xdr:col>8</xdr:col>
      <xdr:colOff>23446</xdr:colOff>
      <xdr:row>23</xdr:row>
      <xdr:rowOff>35170</xdr:rowOff>
    </xdr:to>
    <xdr:sp macro="" textlink="">
      <xdr:nvSpPr>
        <xdr:cNvPr id="12" name="Rectangle: Rounded Corners 11">
          <a:extLst>
            <a:ext uri="{FF2B5EF4-FFF2-40B4-BE49-F238E27FC236}">
              <a16:creationId xmlns:a16="http://schemas.microsoft.com/office/drawing/2014/main" id="{381F6BDB-0E6D-4B7F-80E3-C117F572983D}"/>
            </a:ext>
          </a:extLst>
        </xdr:cNvPr>
        <xdr:cNvSpPr/>
      </xdr:nvSpPr>
      <xdr:spPr>
        <a:xfrm>
          <a:off x="9982786154" y="1496334"/>
          <a:ext cx="2860431" cy="2852928"/>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187569</xdr:colOff>
      <xdr:row>8</xdr:row>
      <xdr:rowOff>70338</xdr:rowOff>
    </xdr:from>
    <xdr:to>
      <xdr:col>8</xdr:col>
      <xdr:colOff>46892</xdr:colOff>
      <xdr:row>22</xdr:row>
      <xdr:rowOff>117230</xdr:rowOff>
    </xdr:to>
    <xdr:graphicFrame macro="">
      <xdr:nvGraphicFramePr>
        <xdr:cNvPr id="13" name="Chart 12">
          <a:extLst>
            <a:ext uri="{FF2B5EF4-FFF2-40B4-BE49-F238E27FC236}">
              <a16:creationId xmlns:a16="http://schemas.microsoft.com/office/drawing/2014/main" id="{FFF50344-CEA7-460C-907B-6E033428C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316522</xdr:colOff>
      <xdr:row>7</xdr:row>
      <xdr:rowOff>175848</xdr:rowOff>
    </xdr:from>
    <xdr:to>
      <xdr:col>25</xdr:col>
      <xdr:colOff>562707</xdr:colOff>
      <xdr:row>40</xdr:row>
      <xdr:rowOff>93785</xdr:rowOff>
    </xdr:to>
    <xdr:sp macro="" textlink="">
      <xdr:nvSpPr>
        <xdr:cNvPr id="15" name="Rectangle: Rounded Corners 14">
          <a:extLst>
            <a:ext uri="{FF2B5EF4-FFF2-40B4-BE49-F238E27FC236}">
              <a16:creationId xmlns:a16="http://schemas.microsoft.com/office/drawing/2014/main" id="{597A9FA4-01A0-48BE-8BF5-A106BB0BB4F9}"/>
            </a:ext>
          </a:extLst>
        </xdr:cNvPr>
        <xdr:cNvSpPr/>
      </xdr:nvSpPr>
      <xdr:spPr>
        <a:xfrm>
          <a:off x="9971883693" y="1488833"/>
          <a:ext cx="2074985" cy="6107721"/>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twoCellAnchor>
    <xdr:from>
      <xdr:col>3</xdr:col>
      <xdr:colOff>128953</xdr:colOff>
      <xdr:row>0</xdr:row>
      <xdr:rowOff>117230</xdr:rowOff>
    </xdr:from>
    <xdr:to>
      <xdr:col>6</xdr:col>
      <xdr:colOff>609597</xdr:colOff>
      <xdr:row>7</xdr:row>
      <xdr:rowOff>93785</xdr:rowOff>
    </xdr:to>
    <xdr:sp macro="" textlink="">
      <xdr:nvSpPr>
        <xdr:cNvPr id="16" name="Rectangle: Rounded Corners 15">
          <a:extLst>
            <a:ext uri="{FF2B5EF4-FFF2-40B4-BE49-F238E27FC236}">
              <a16:creationId xmlns:a16="http://schemas.microsoft.com/office/drawing/2014/main" id="{4E5E2234-FCDA-47BF-805D-A4B47658558A}"/>
            </a:ext>
          </a:extLst>
        </xdr:cNvPr>
        <xdr:cNvSpPr/>
      </xdr:nvSpPr>
      <xdr:spPr>
        <a:xfrm>
          <a:off x="9983337141" y="117230"/>
          <a:ext cx="2309444"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4</xdr:col>
      <xdr:colOff>257804</xdr:colOff>
      <xdr:row>1</xdr:row>
      <xdr:rowOff>58615</xdr:rowOff>
    </xdr:from>
    <xdr:ext cx="682430" cy="515815"/>
    <xdr:sp macro="" textlink="">
      <xdr:nvSpPr>
        <xdr:cNvPr id="17" name="TextBox 16">
          <a:extLst>
            <a:ext uri="{FF2B5EF4-FFF2-40B4-BE49-F238E27FC236}">
              <a16:creationId xmlns:a16="http://schemas.microsoft.com/office/drawing/2014/main" id="{729C7A41-B934-8CFE-653C-6F13973E006D}"/>
            </a:ext>
          </a:extLst>
        </xdr:cNvPr>
        <xdr:cNvSpPr txBox="1"/>
      </xdr:nvSpPr>
      <xdr:spPr>
        <a:xfrm>
          <a:off x="9984225704" y="246184"/>
          <a:ext cx="682430"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الكمية</a:t>
          </a:r>
          <a:endParaRPr lang="en-US" sz="2000" b="1" kern="1200">
            <a:solidFill>
              <a:schemeClr val="bg1"/>
            </a:solidFill>
          </a:endParaRPr>
        </a:p>
      </xdr:txBody>
    </xdr:sp>
    <xdr:clientData/>
  </xdr:oneCellAnchor>
  <xdr:oneCellAnchor>
    <xdr:from>
      <xdr:col>3</xdr:col>
      <xdr:colOff>537046</xdr:colOff>
      <xdr:row>3</xdr:row>
      <xdr:rowOff>140677</xdr:rowOff>
    </xdr:from>
    <xdr:ext cx="1345362" cy="539262"/>
    <xdr:sp macro="" textlink="'جدول الداشبورد لمخزون اول مرة'!C21">
      <xdr:nvSpPr>
        <xdr:cNvPr id="18" name="TextBox 17">
          <a:extLst>
            <a:ext uri="{FF2B5EF4-FFF2-40B4-BE49-F238E27FC236}">
              <a16:creationId xmlns:a16="http://schemas.microsoft.com/office/drawing/2014/main" id="{7F9487E0-6637-4F0A-A923-49951F2615F4}"/>
            </a:ext>
          </a:extLst>
        </xdr:cNvPr>
        <xdr:cNvSpPr txBox="1"/>
      </xdr:nvSpPr>
      <xdr:spPr>
        <a:xfrm>
          <a:off x="9983893130" y="703385"/>
          <a:ext cx="1345362"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fld id="{E827DAC3-CDE5-4848-A863-64C8FC46CCEB}" type="TxLink">
            <a:rPr lang="en-US" sz="2000" b="1" i="0" u="none" strike="noStrike" kern="1200">
              <a:solidFill>
                <a:schemeClr val="bg1"/>
              </a:solidFill>
              <a:latin typeface="Calibri"/>
              <a:cs typeface="Calibri"/>
            </a:rPr>
            <a:pPr algn="ctr" rtl="1"/>
            <a:t>3105.00</a:t>
          </a:fld>
          <a:endParaRPr lang="en-US" sz="4000" b="1" kern="1200">
            <a:solidFill>
              <a:schemeClr val="bg1"/>
            </a:solidFill>
          </a:endParaRPr>
        </a:p>
      </xdr:txBody>
    </xdr:sp>
    <xdr:clientData/>
  </xdr:oneCellAnchor>
  <xdr:twoCellAnchor>
    <xdr:from>
      <xdr:col>6</xdr:col>
      <xdr:colOff>714227</xdr:colOff>
      <xdr:row>0</xdr:row>
      <xdr:rowOff>105509</xdr:rowOff>
    </xdr:from>
    <xdr:to>
      <xdr:col>10</xdr:col>
      <xdr:colOff>552449</xdr:colOff>
      <xdr:row>7</xdr:row>
      <xdr:rowOff>82064</xdr:rowOff>
    </xdr:to>
    <xdr:sp macro="" textlink="">
      <xdr:nvSpPr>
        <xdr:cNvPr id="22" name="Rectangle: Rounded Corners 21">
          <a:extLst>
            <a:ext uri="{FF2B5EF4-FFF2-40B4-BE49-F238E27FC236}">
              <a16:creationId xmlns:a16="http://schemas.microsoft.com/office/drawing/2014/main" id="{E1006F80-3DE6-4C9E-A8B4-53777AE6F2A4}"/>
            </a:ext>
          </a:extLst>
        </xdr:cNvPr>
        <xdr:cNvSpPr/>
      </xdr:nvSpPr>
      <xdr:spPr>
        <a:xfrm>
          <a:off x="9981037951" y="105509"/>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7</xdr:col>
      <xdr:colOff>209883</xdr:colOff>
      <xdr:row>1</xdr:row>
      <xdr:rowOff>23446</xdr:rowOff>
    </xdr:from>
    <xdr:ext cx="1726139" cy="515815"/>
    <xdr:sp macro="" textlink="">
      <xdr:nvSpPr>
        <xdr:cNvPr id="23" name="TextBox 22">
          <a:extLst>
            <a:ext uri="{FF2B5EF4-FFF2-40B4-BE49-F238E27FC236}">
              <a16:creationId xmlns:a16="http://schemas.microsoft.com/office/drawing/2014/main" id="{E0AE1F59-C4B5-4E08-B050-6305CF92E65B}"/>
            </a:ext>
          </a:extLst>
        </xdr:cNvPr>
        <xdr:cNvSpPr txBox="1"/>
      </xdr:nvSpPr>
      <xdr:spPr>
        <a:xfrm>
          <a:off x="9981272162" y="211015"/>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التكلفة</a:t>
          </a:r>
          <a:r>
            <a:rPr lang="ar-EG" sz="2000" b="1" kern="1200" baseline="0">
              <a:solidFill>
                <a:schemeClr val="bg1"/>
              </a:solidFill>
            </a:rPr>
            <a:t> </a:t>
          </a:r>
          <a:r>
            <a:rPr lang="ar-EG" sz="2000" b="1" kern="1200">
              <a:solidFill>
                <a:schemeClr val="bg1"/>
              </a:solidFill>
              <a:latin typeface="+mn-lt"/>
              <a:ea typeface="+mn-ea"/>
              <a:cs typeface="+mn-cs"/>
            </a:rPr>
            <a:t>بدون</a:t>
          </a:r>
          <a:r>
            <a:rPr lang="ar-EG" sz="2000" b="1" kern="1200" baseline="0">
              <a:solidFill>
                <a:schemeClr val="bg1"/>
              </a:solidFill>
            </a:rPr>
            <a:t> ضريبة</a:t>
          </a:r>
          <a:endParaRPr lang="en-US" sz="2000" b="1" kern="1200">
            <a:solidFill>
              <a:schemeClr val="bg1"/>
            </a:solidFill>
          </a:endParaRPr>
        </a:p>
      </xdr:txBody>
    </xdr:sp>
    <xdr:clientData/>
  </xdr:oneCellAnchor>
  <xdr:oneCellAnchor>
    <xdr:from>
      <xdr:col>7</xdr:col>
      <xdr:colOff>394791</xdr:colOff>
      <xdr:row>3</xdr:row>
      <xdr:rowOff>117232</xdr:rowOff>
    </xdr:from>
    <xdr:ext cx="1356324" cy="539262"/>
    <xdr:sp macro="" textlink="'جدول الداشبورد لمخزون اول مرة'!D21">
      <xdr:nvSpPr>
        <xdr:cNvPr id="24" name="TextBox 23">
          <a:extLst>
            <a:ext uri="{FF2B5EF4-FFF2-40B4-BE49-F238E27FC236}">
              <a16:creationId xmlns:a16="http://schemas.microsoft.com/office/drawing/2014/main" id="{5A0B128D-5524-46E0-84DB-FDC60F7A4186}"/>
            </a:ext>
          </a:extLst>
        </xdr:cNvPr>
        <xdr:cNvSpPr txBox="1"/>
      </xdr:nvSpPr>
      <xdr:spPr>
        <a:xfrm>
          <a:off x="9981457069" y="679940"/>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8B1599AB-DFBD-4D5F-9CBD-E492AE0329DC}" type="TxLink">
            <a:rPr lang="en-US" sz="2000" b="1" i="0" u="none" strike="noStrike" kern="1200">
              <a:solidFill>
                <a:schemeClr val="bg1"/>
              </a:solidFill>
              <a:latin typeface="Calibri"/>
              <a:ea typeface="+mn-ea"/>
              <a:cs typeface="Calibri"/>
            </a:rPr>
            <a:pPr marL="0" indent="0" algn="ctr" rtl="1"/>
            <a:t>9185.29</a:t>
          </a:fld>
          <a:endParaRPr lang="en-US" sz="2000" b="1" i="0" u="none" strike="noStrike" kern="1200">
            <a:solidFill>
              <a:schemeClr val="bg1"/>
            </a:solidFill>
            <a:latin typeface="Calibri"/>
            <a:ea typeface="+mn-ea"/>
            <a:cs typeface="Calibri"/>
          </a:endParaRPr>
        </a:p>
      </xdr:txBody>
    </xdr:sp>
    <xdr:clientData/>
  </xdr:oneCellAnchor>
  <xdr:twoCellAnchor>
    <xdr:from>
      <xdr:col>11</xdr:col>
      <xdr:colOff>47479</xdr:colOff>
      <xdr:row>0</xdr:row>
      <xdr:rowOff>105507</xdr:rowOff>
    </xdr:from>
    <xdr:to>
      <xdr:col>14</xdr:col>
      <xdr:colOff>413239</xdr:colOff>
      <xdr:row>7</xdr:row>
      <xdr:rowOff>82062</xdr:rowOff>
    </xdr:to>
    <xdr:sp macro="" textlink="">
      <xdr:nvSpPr>
        <xdr:cNvPr id="31" name="Rectangle: Rounded Corners 30">
          <a:extLst>
            <a:ext uri="{FF2B5EF4-FFF2-40B4-BE49-F238E27FC236}">
              <a16:creationId xmlns:a16="http://schemas.microsoft.com/office/drawing/2014/main" id="{86BE8481-372C-40A1-ABA9-817590B9E818}"/>
            </a:ext>
          </a:extLst>
        </xdr:cNvPr>
        <xdr:cNvSpPr/>
      </xdr:nvSpPr>
      <xdr:spPr>
        <a:xfrm>
          <a:off x="9978738761" y="105507"/>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11</xdr:col>
      <xdr:colOff>281689</xdr:colOff>
      <xdr:row>1</xdr:row>
      <xdr:rowOff>23445</xdr:rowOff>
    </xdr:from>
    <xdr:ext cx="1726139" cy="515815"/>
    <xdr:sp macro="" textlink="">
      <xdr:nvSpPr>
        <xdr:cNvPr id="32" name="TextBox 31">
          <a:extLst>
            <a:ext uri="{FF2B5EF4-FFF2-40B4-BE49-F238E27FC236}">
              <a16:creationId xmlns:a16="http://schemas.microsoft.com/office/drawing/2014/main" id="{1DFAF4D9-ED71-48A5-8440-D9F014235F05}"/>
            </a:ext>
          </a:extLst>
        </xdr:cNvPr>
        <xdr:cNvSpPr txBox="1"/>
      </xdr:nvSpPr>
      <xdr:spPr>
        <a:xfrm>
          <a:off x="9978972972" y="211014"/>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التكلفة</a:t>
          </a:r>
          <a:r>
            <a:rPr lang="ar-EG" sz="2000" b="1" kern="1200" baseline="0">
              <a:solidFill>
                <a:schemeClr val="bg1"/>
              </a:solidFill>
            </a:rPr>
            <a:t> بالضريبة</a:t>
          </a:r>
          <a:endParaRPr lang="en-US" sz="2000" b="1" kern="1200">
            <a:solidFill>
              <a:schemeClr val="bg1"/>
            </a:solidFill>
          </a:endParaRPr>
        </a:p>
      </xdr:txBody>
    </xdr:sp>
    <xdr:clientData/>
  </xdr:oneCellAnchor>
  <xdr:oneCellAnchor>
    <xdr:from>
      <xdr:col>11</xdr:col>
      <xdr:colOff>466597</xdr:colOff>
      <xdr:row>3</xdr:row>
      <xdr:rowOff>105508</xdr:rowOff>
    </xdr:from>
    <xdr:ext cx="1356324" cy="539262"/>
    <xdr:sp macro="" textlink="'جدول الداشبورد لمخزون اول مرة'!E21">
      <xdr:nvSpPr>
        <xdr:cNvPr id="33" name="TextBox 32">
          <a:extLst>
            <a:ext uri="{FF2B5EF4-FFF2-40B4-BE49-F238E27FC236}">
              <a16:creationId xmlns:a16="http://schemas.microsoft.com/office/drawing/2014/main" id="{3ABF01E8-8011-445B-8E66-29396D8D8FE6}"/>
            </a:ext>
          </a:extLst>
        </xdr:cNvPr>
        <xdr:cNvSpPr txBox="1"/>
      </xdr:nvSpPr>
      <xdr:spPr>
        <a:xfrm>
          <a:off x="9979157879" y="668216"/>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AD2FCBA1-B285-414D-9B5B-53786F72DD4A}" type="TxLink">
            <a:rPr lang="en-US" sz="2000" b="1" i="0" u="none" strike="noStrike" kern="1200">
              <a:solidFill>
                <a:schemeClr val="bg1"/>
              </a:solidFill>
              <a:latin typeface="Calibri"/>
              <a:ea typeface="+mn-ea"/>
              <a:cs typeface="Calibri"/>
            </a:rPr>
            <a:pPr marL="0" indent="0" algn="ctr" rtl="1"/>
            <a:t>10563.08</a:t>
          </a:fld>
          <a:endParaRPr lang="en-US" sz="2000" b="1" i="0" u="none" strike="noStrike" kern="1200">
            <a:solidFill>
              <a:schemeClr val="bg1"/>
            </a:solidFill>
            <a:latin typeface="Calibri"/>
            <a:ea typeface="+mn-ea"/>
            <a:cs typeface="Calibri"/>
          </a:endParaRPr>
        </a:p>
      </xdr:txBody>
    </xdr:sp>
    <xdr:clientData/>
  </xdr:oneCellAnchor>
  <xdr:twoCellAnchor>
    <xdr:from>
      <xdr:col>14</xdr:col>
      <xdr:colOff>517868</xdr:colOff>
      <xdr:row>0</xdr:row>
      <xdr:rowOff>105508</xdr:rowOff>
    </xdr:from>
    <xdr:to>
      <xdr:col>18</xdr:col>
      <xdr:colOff>274028</xdr:colOff>
      <xdr:row>7</xdr:row>
      <xdr:rowOff>82063</xdr:rowOff>
    </xdr:to>
    <xdr:sp macro="" textlink="">
      <xdr:nvSpPr>
        <xdr:cNvPr id="34" name="Rectangle: Rounded Corners 33">
          <a:extLst>
            <a:ext uri="{FF2B5EF4-FFF2-40B4-BE49-F238E27FC236}">
              <a16:creationId xmlns:a16="http://schemas.microsoft.com/office/drawing/2014/main" id="{8A2530C4-C8D9-44A9-8E53-808FA82A8BD1}"/>
            </a:ext>
          </a:extLst>
        </xdr:cNvPr>
        <xdr:cNvSpPr/>
      </xdr:nvSpPr>
      <xdr:spPr>
        <a:xfrm>
          <a:off x="9976439572" y="105508"/>
          <a:ext cx="2194560"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15</xdr:col>
      <xdr:colOff>142478</xdr:colOff>
      <xdr:row>1</xdr:row>
      <xdr:rowOff>11723</xdr:rowOff>
    </xdr:from>
    <xdr:ext cx="1726139" cy="515815"/>
    <xdr:sp macro="" textlink="">
      <xdr:nvSpPr>
        <xdr:cNvPr id="35" name="TextBox 34">
          <a:extLst>
            <a:ext uri="{FF2B5EF4-FFF2-40B4-BE49-F238E27FC236}">
              <a16:creationId xmlns:a16="http://schemas.microsoft.com/office/drawing/2014/main" id="{DED7BBA8-6084-41DD-8446-9FC218FCF7DB}"/>
            </a:ext>
          </a:extLst>
        </xdr:cNvPr>
        <xdr:cNvSpPr txBox="1"/>
      </xdr:nvSpPr>
      <xdr:spPr>
        <a:xfrm>
          <a:off x="9976673783" y="199292"/>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البيع</a:t>
          </a:r>
          <a:r>
            <a:rPr lang="ar-EG" sz="2000" b="1" kern="1200" baseline="0">
              <a:solidFill>
                <a:schemeClr val="bg1"/>
              </a:solidFill>
            </a:rPr>
            <a:t> </a:t>
          </a:r>
          <a:r>
            <a:rPr lang="ar-EG" sz="2000" b="1" kern="1200">
              <a:solidFill>
                <a:schemeClr val="bg1"/>
              </a:solidFill>
              <a:latin typeface="+mn-lt"/>
              <a:ea typeface="+mn-ea"/>
              <a:cs typeface="+mn-cs"/>
            </a:rPr>
            <a:t>بدون</a:t>
          </a:r>
          <a:r>
            <a:rPr lang="ar-EG" sz="2000" b="1" kern="1200" baseline="0">
              <a:solidFill>
                <a:schemeClr val="bg1"/>
              </a:solidFill>
            </a:rPr>
            <a:t> ضريبة</a:t>
          </a:r>
          <a:endParaRPr lang="en-US" sz="2000" b="1" kern="1200">
            <a:solidFill>
              <a:schemeClr val="bg1"/>
            </a:solidFill>
          </a:endParaRPr>
        </a:p>
      </xdr:txBody>
    </xdr:sp>
    <xdr:clientData/>
  </xdr:oneCellAnchor>
  <xdr:oneCellAnchor>
    <xdr:from>
      <xdr:col>15</xdr:col>
      <xdr:colOff>327386</xdr:colOff>
      <xdr:row>3</xdr:row>
      <xdr:rowOff>105509</xdr:rowOff>
    </xdr:from>
    <xdr:ext cx="1356324" cy="539262"/>
    <xdr:sp macro="" textlink="'جدول الداشبورد لمخزون اول مرة'!F21">
      <xdr:nvSpPr>
        <xdr:cNvPr id="36" name="TextBox 35">
          <a:extLst>
            <a:ext uri="{FF2B5EF4-FFF2-40B4-BE49-F238E27FC236}">
              <a16:creationId xmlns:a16="http://schemas.microsoft.com/office/drawing/2014/main" id="{7EACF0DA-8A91-421F-8DE6-EEFE488F6782}"/>
            </a:ext>
          </a:extLst>
        </xdr:cNvPr>
        <xdr:cNvSpPr txBox="1"/>
      </xdr:nvSpPr>
      <xdr:spPr>
        <a:xfrm>
          <a:off x="9976858690" y="668217"/>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0CBA9768-01CA-482D-9E78-BA716C376F55}" type="TxLink">
            <a:rPr lang="en-US" sz="2000" b="1" i="0" u="none" strike="noStrike" kern="1200">
              <a:solidFill>
                <a:schemeClr val="bg1"/>
              </a:solidFill>
              <a:latin typeface="Calibri"/>
              <a:ea typeface="+mn-ea"/>
              <a:cs typeface="Calibri"/>
            </a:rPr>
            <a:pPr marL="0" indent="0" algn="ctr" rtl="1"/>
            <a:t>12433.99</a:t>
          </a:fld>
          <a:endParaRPr lang="en-US" sz="2000" b="1" i="0" u="none" strike="noStrike" kern="1200">
            <a:solidFill>
              <a:schemeClr val="bg1"/>
            </a:solidFill>
            <a:latin typeface="Calibri"/>
            <a:ea typeface="+mn-ea"/>
            <a:cs typeface="Calibri"/>
          </a:endParaRPr>
        </a:p>
      </xdr:txBody>
    </xdr:sp>
    <xdr:clientData/>
  </xdr:oneCellAnchor>
  <xdr:twoCellAnchor>
    <xdr:from>
      <xdr:col>18</xdr:col>
      <xdr:colOff>378657</xdr:colOff>
      <xdr:row>0</xdr:row>
      <xdr:rowOff>82062</xdr:rowOff>
    </xdr:from>
    <xdr:to>
      <xdr:col>22</xdr:col>
      <xdr:colOff>199293</xdr:colOff>
      <xdr:row>7</xdr:row>
      <xdr:rowOff>58617</xdr:rowOff>
    </xdr:to>
    <xdr:sp macro="" textlink="">
      <xdr:nvSpPr>
        <xdr:cNvPr id="37" name="Rectangle: Rounded Corners 36">
          <a:extLst>
            <a:ext uri="{FF2B5EF4-FFF2-40B4-BE49-F238E27FC236}">
              <a16:creationId xmlns:a16="http://schemas.microsoft.com/office/drawing/2014/main" id="{3EF4E42E-D7CC-4201-AD61-AA4D75032FAB}"/>
            </a:ext>
          </a:extLst>
        </xdr:cNvPr>
        <xdr:cNvSpPr/>
      </xdr:nvSpPr>
      <xdr:spPr>
        <a:xfrm>
          <a:off x="9974075907" y="82062"/>
          <a:ext cx="2259036"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19</xdr:col>
      <xdr:colOff>35505</xdr:colOff>
      <xdr:row>1</xdr:row>
      <xdr:rowOff>11723</xdr:rowOff>
    </xdr:from>
    <xdr:ext cx="1726139" cy="515815"/>
    <xdr:sp macro="" textlink="">
      <xdr:nvSpPr>
        <xdr:cNvPr id="38" name="TextBox 37">
          <a:extLst>
            <a:ext uri="{FF2B5EF4-FFF2-40B4-BE49-F238E27FC236}">
              <a16:creationId xmlns:a16="http://schemas.microsoft.com/office/drawing/2014/main" id="{4BF431CC-860C-4DEF-9CA0-2B0A228A6465}"/>
            </a:ext>
          </a:extLst>
        </xdr:cNvPr>
        <xdr:cNvSpPr txBox="1"/>
      </xdr:nvSpPr>
      <xdr:spPr>
        <a:xfrm>
          <a:off x="9974342356" y="199292"/>
          <a:ext cx="172613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البيع</a:t>
          </a:r>
          <a:r>
            <a:rPr lang="ar-EG" sz="2000" b="1" kern="1200" baseline="0">
              <a:solidFill>
                <a:schemeClr val="bg1"/>
              </a:solidFill>
            </a:rPr>
            <a:t> بالضريبة</a:t>
          </a:r>
          <a:endParaRPr lang="en-US" sz="2000" b="1" kern="1200">
            <a:solidFill>
              <a:schemeClr val="bg1"/>
            </a:solidFill>
          </a:endParaRPr>
        </a:p>
      </xdr:txBody>
    </xdr:sp>
    <xdr:clientData/>
  </xdr:oneCellAnchor>
  <xdr:oneCellAnchor>
    <xdr:from>
      <xdr:col>19</xdr:col>
      <xdr:colOff>220413</xdr:colOff>
      <xdr:row>3</xdr:row>
      <xdr:rowOff>105509</xdr:rowOff>
    </xdr:from>
    <xdr:ext cx="1356324" cy="539262"/>
    <xdr:sp macro="" textlink="'جدول الداشبورد لمخزون اول مرة'!G21">
      <xdr:nvSpPr>
        <xdr:cNvPr id="39" name="TextBox 38">
          <a:extLst>
            <a:ext uri="{FF2B5EF4-FFF2-40B4-BE49-F238E27FC236}">
              <a16:creationId xmlns:a16="http://schemas.microsoft.com/office/drawing/2014/main" id="{84D7537A-54A8-4653-A3D5-26177691D57B}"/>
            </a:ext>
          </a:extLst>
        </xdr:cNvPr>
        <xdr:cNvSpPr txBox="1"/>
      </xdr:nvSpPr>
      <xdr:spPr>
        <a:xfrm>
          <a:off x="9974527263" y="668217"/>
          <a:ext cx="1356324"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B7ECC677-196D-4A08-80B8-666E6D5F56DD}" type="TxLink">
            <a:rPr lang="en-US" sz="2000" b="1" i="0" u="none" strike="noStrike" kern="1200">
              <a:solidFill>
                <a:schemeClr val="bg1"/>
              </a:solidFill>
              <a:latin typeface="Calibri"/>
              <a:ea typeface="+mn-ea"/>
              <a:cs typeface="Calibri"/>
            </a:rPr>
            <a:pPr marL="0" indent="0" algn="ctr" rtl="1"/>
            <a:t>14299.09</a:t>
          </a:fld>
          <a:endParaRPr lang="en-US" sz="2000" b="1" i="0" u="none" strike="noStrike" kern="1200">
            <a:solidFill>
              <a:schemeClr val="bg1"/>
            </a:solidFill>
            <a:latin typeface="Calibri"/>
            <a:ea typeface="+mn-ea"/>
            <a:cs typeface="Calibri"/>
          </a:endParaRPr>
        </a:p>
      </xdr:txBody>
    </xdr:sp>
    <xdr:clientData/>
  </xdr:oneCellAnchor>
  <xdr:twoCellAnchor>
    <xdr:from>
      <xdr:col>22</xdr:col>
      <xdr:colOff>304097</xdr:colOff>
      <xdr:row>0</xdr:row>
      <xdr:rowOff>70339</xdr:rowOff>
    </xdr:from>
    <xdr:to>
      <xdr:col>25</xdr:col>
      <xdr:colOff>550985</xdr:colOff>
      <xdr:row>7</xdr:row>
      <xdr:rowOff>46894</xdr:rowOff>
    </xdr:to>
    <xdr:sp macro="" textlink="">
      <xdr:nvSpPr>
        <xdr:cNvPr id="45" name="Rectangle: Rounded Corners 44">
          <a:extLst>
            <a:ext uri="{FF2B5EF4-FFF2-40B4-BE49-F238E27FC236}">
              <a16:creationId xmlns:a16="http://schemas.microsoft.com/office/drawing/2014/main" id="{90F7FD93-7C03-402F-98E7-8F4BCFC36968}"/>
            </a:ext>
          </a:extLst>
        </xdr:cNvPr>
        <xdr:cNvSpPr/>
      </xdr:nvSpPr>
      <xdr:spPr>
        <a:xfrm>
          <a:off x="9971895415" y="70339"/>
          <a:ext cx="2075688" cy="1289540"/>
        </a:xfrm>
        <a:prstGeom prst="roundRect">
          <a:avLst>
            <a:gd name="adj" fmla="val 5297"/>
          </a:avLst>
        </a:prstGeom>
        <a:solidFill>
          <a:srgbClr val="24364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kern="1200"/>
        </a:p>
      </xdr:txBody>
    </xdr:sp>
    <xdr:clientData/>
  </xdr:twoCellAnchor>
  <xdr:oneCellAnchor>
    <xdr:from>
      <xdr:col>22</xdr:col>
      <xdr:colOff>309237</xdr:colOff>
      <xdr:row>1</xdr:row>
      <xdr:rowOff>0</xdr:rowOff>
    </xdr:from>
    <xdr:ext cx="1934109" cy="515815"/>
    <xdr:sp macro="" textlink="">
      <xdr:nvSpPr>
        <xdr:cNvPr id="46" name="TextBox 45">
          <a:extLst>
            <a:ext uri="{FF2B5EF4-FFF2-40B4-BE49-F238E27FC236}">
              <a16:creationId xmlns:a16="http://schemas.microsoft.com/office/drawing/2014/main" id="{B93B8C37-17DD-4701-B2B2-30C96F2A8C9A}"/>
            </a:ext>
          </a:extLst>
        </xdr:cNvPr>
        <xdr:cNvSpPr txBox="1"/>
      </xdr:nvSpPr>
      <xdr:spPr>
        <a:xfrm>
          <a:off x="9972031854" y="187569"/>
          <a:ext cx="1934109" cy="515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rtl="1"/>
          <a:r>
            <a:rPr lang="ar-EG" sz="2000" b="1" kern="1200">
              <a:solidFill>
                <a:schemeClr val="bg1"/>
              </a:solidFill>
            </a:rPr>
            <a:t>الربح</a:t>
          </a:r>
          <a:endParaRPr lang="en-US" sz="2000" b="1" kern="1200">
            <a:solidFill>
              <a:schemeClr val="bg1"/>
            </a:solidFill>
          </a:endParaRPr>
        </a:p>
      </xdr:txBody>
    </xdr:sp>
    <xdr:clientData/>
  </xdr:oneCellAnchor>
  <xdr:oneCellAnchor>
    <xdr:from>
      <xdr:col>22</xdr:col>
      <xdr:colOff>494145</xdr:colOff>
      <xdr:row>3</xdr:row>
      <xdr:rowOff>93786</xdr:rowOff>
    </xdr:from>
    <xdr:ext cx="1519738" cy="539262"/>
    <xdr:sp macro="" textlink="'جدول الداشبورد لمخزون اول مرة'!H21">
      <xdr:nvSpPr>
        <xdr:cNvPr id="47" name="TextBox 46">
          <a:extLst>
            <a:ext uri="{FF2B5EF4-FFF2-40B4-BE49-F238E27FC236}">
              <a16:creationId xmlns:a16="http://schemas.microsoft.com/office/drawing/2014/main" id="{E6F0FE7F-B92C-437A-B802-E09B07EB6D83}"/>
            </a:ext>
          </a:extLst>
        </xdr:cNvPr>
        <xdr:cNvSpPr txBox="1"/>
      </xdr:nvSpPr>
      <xdr:spPr>
        <a:xfrm>
          <a:off x="9972261317" y="656494"/>
          <a:ext cx="1519738" cy="5392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rtl="1"/>
          <a:fld id="{AE98643F-4A0D-467B-BE18-3DC1043A7CF6}" type="TxLink">
            <a:rPr lang="en-US" sz="2000" b="1" i="0" u="none" strike="noStrike" kern="1200">
              <a:solidFill>
                <a:schemeClr val="bg1"/>
              </a:solidFill>
              <a:latin typeface="Calibri"/>
              <a:ea typeface="+mn-ea"/>
              <a:cs typeface="Calibri"/>
            </a:rPr>
            <a:pPr marL="0" indent="0" algn="ctr" rtl="1"/>
            <a:t>3248.70</a:t>
          </a:fld>
          <a:endParaRPr lang="en-US" sz="2000" b="1" i="0" u="none" strike="noStrike" kern="1200">
            <a:solidFill>
              <a:schemeClr val="bg1"/>
            </a:solidFill>
            <a:latin typeface="Calibri"/>
            <a:ea typeface="+mn-ea"/>
            <a:cs typeface="Calibri"/>
          </a:endParaRPr>
        </a:p>
      </xdr:txBody>
    </xdr:sp>
    <xdr:clientData/>
  </xdr:oneCellAnchor>
  <xdr:twoCellAnchor editAs="oneCell">
    <xdr:from>
      <xdr:col>0</xdr:col>
      <xdr:colOff>0</xdr:colOff>
      <xdr:row>0</xdr:row>
      <xdr:rowOff>117230</xdr:rowOff>
    </xdr:from>
    <xdr:to>
      <xdr:col>3</xdr:col>
      <xdr:colOff>0</xdr:colOff>
      <xdr:row>12</xdr:row>
      <xdr:rowOff>45133</xdr:rowOff>
    </xdr:to>
    <mc:AlternateContent xmlns:mc="http://schemas.openxmlformats.org/markup-compatibility/2006" xmlns:a14="http://schemas.microsoft.com/office/drawing/2010/main">
      <mc:Choice Requires="a14">
        <xdr:graphicFrame macro="">
          <xdr:nvGraphicFramePr>
            <xdr:cNvPr id="49" name="التصنيف">
              <a:extLst>
                <a:ext uri="{FF2B5EF4-FFF2-40B4-BE49-F238E27FC236}">
                  <a16:creationId xmlns:a16="http://schemas.microsoft.com/office/drawing/2014/main" id="{24FB490F-C239-7B02-1196-CC29D2D3C75E}"/>
                </a:ext>
              </a:extLst>
            </xdr:cNvPr>
            <xdr:cNvGraphicFramePr/>
          </xdr:nvGraphicFramePr>
          <xdr:xfrm>
            <a:off x="0" y="0"/>
            <a:ext cx="0" cy="0"/>
          </xdr:xfrm>
          <a:graphic>
            <a:graphicData uri="http://schemas.microsoft.com/office/drawing/2010/slicer">
              <sle:slicer xmlns:sle="http://schemas.microsoft.com/office/drawing/2010/slicer" name="التصنيف"/>
            </a:graphicData>
          </a:graphic>
        </xdr:graphicFrame>
      </mc:Choice>
      <mc:Fallback xmlns="">
        <xdr:sp macro="" textlink="">
          <xdr:nvSpPr>
            <xdr:cNvPr id="0" name=""/>
            <xdr:cNvSpPr>
              <a:spLocks noTextEdit="1"/>
            </xdr:cNvSpPr>
          </xdr:nvSpPr>
          <xdr:spPr>
            <a:xfrm>
              <a:off x="9985775538" y="117230"/>
              <a:ext cx="1828800" cy="2178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35169</xdr:rowOff>
    </xdr:from>
    <xdr:to>
      <xdr:col>3</xdr:col>
      <xdr:colOff>0</xdr:colOff>
      <xdr:row>40</xdr:row>
      <xdr:rowOff>93785</xdr:rowOff>
    </xdr:to>
    <mc:AlternateContent xmlns:mc="http://schemas.openxmlformats.org/markup-compatibility/2006" xmlns:a14="http://schemas.microsoft.com/office/drawing/2010/main">
      <mc:Choice Requires="a14">
        <xdr:graphicFrame macro="">
          <xdr:nvGraphicFramePr>
            <xdr:cNvPr id="50" name="اليوم">
              <a:extLst>
                <a:ext uri="{FF2B5EF4-FFF2-40B4-BE49-F238E27FC236}">
                  <a16:creationId xmlns:a16="http://schemas.microsoft.com/office/drawing/2014/main" id="{0AA5EBCC-6EF3-9B90-07C2-B680592E8F47}"/>
                </a:ext>
              </a:extLst>
            </xdr:cNvPr>
            <xdr:cNvGraphicFramePr/>
          </xdr:nvGraphicFramePr>
          <xdr:xfrm>
            <a:off x="0" y="0"/>
            <a:ext cx="0" cy="0"/>
          </xdr:xfrm>
          <a:graphic>
            <a:graphicData uri="http://schemas.microsoft.com/office/drawing/2010/slicer">
              <sle:slicer xmlns:sle="http://schemas.microsoft.com/office/drawing/2010/slicer" name="اليوم"/>
            </a:graphicData>
          </a:graphic>
        </xdr:graphicFrame>
      </mc:Choice>
      <mc:Fallback xmlns="">
        <xdr:sp macro="" textlink="">
          <xdr:nvSpPr>
            <xdr:cNvPr id="0" name=""/>
            <xdr:cNvSpPr>
              <a:spLocks noTextEdit="1"/>
            </xdr:cNvSpPr>
          </xdr:nvSpPr>
          <xdr:spPr>
            <a:xfrm>
              <a:off x="9985775538" y="5287107"/>
              <a:ext cx="1828800" cy="23094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128954</xdr:colOff>
      <xdr:row>24</xdr:row>
      <xdr:rowOff>93784</xdr:rowOff>
    </xdr:from>
    <xdr:to>
      <xdr:col>11</xdr:col>
      <xdr:colOff>257908</xdr:colOff>
      <xdr:row>40</xdr:row>
      <xdr:rowOff>1</xdr:rowOff>
    </xdr:to>
    <xdr:graphicFrame macro="">
      <xdr:nvGraphicFramePr>
        <xdr:cNvPr id="51" name="Chart 50">
          <a:extLst>
            <a:ext uri="{FF2B5EF4-FFF2-40B4-BE49-F238E27FC236}">
              <a16:creationId xmlns:a16="http://schemas.microsoft.com/office/drawing/2014/main" id="{A4DB05E3-5885-4919-B898-133C0AB4C4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22</xdr:col>
      <xdr:colOff>439615</xdr:colOff>
      <xdr:row>10</xdr:row>
      <xdr:rowOff>128953</xdr:rowOff>
    </xdr:from>
    <xdr:ext cx="1828800" cy="844064"/>
    <xdr:sp macro="" textlink="">
      <xdr:nvSpPr>
        <xdr:cNvPr id="52" name="TextBox 51">
          <a:hlinkClick xmlns:r="http://schemas.openxmlformats.org/officeDocument/2006/relationships" r:id="rId5"/>
          <a:extLst>
            <a:ext uri="{FF2B5EF4-FFF2-40B4-BE49-F238E27FC236}">
              <a16:creationId xmlns:a16="http://schemas.microsoft.com/office/drawing/2014/main" id="{40C6C4C9-44D7-7178-0066-BFD5C2738B94}"/>
            </a:ext>
          </a:extLst>
        </xdr:cNvPr>
        <xdr:cNvSpPr txBox="1"/>
      </xdr:nvSpPr>
      <xdr:spPr>
        <a:xfrm>
          <a:off x="9972006785" y="200464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rPr>
            <a:t>مخزون</a:t>
          </a:r>
          <a:r>
            <a:rPr lang="ar-EG" sz="3200" b="1" kern="1200" baseline="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rPr>
            <a:t> أول مرة</a:t>
          </a:r>
          <a:endParaRPr lang="en-US" sz="3200" b="1" kern="1200">
            <a:solidFill>
              <a:schemeClr val="accent1">
                <a:lumMod val="50000"/>
              </a:schemeClr>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16</xdr:row>
      <xdr:rowOff>50847</xdr:rowOff>
    </xdr:from>
    <xdr:ext cx="1828800" cy="844064"/>
    <xdr:sp macro="" textlink="">
      <xdr:nvSpPr>
        <xdr:cNvPr id="54" name="TextBox 53">
          <a:hlinkClick xmlns:r="http://schemas.openxmlformats.org/officeDocument/2006/relationships" r:id="rId6"/>
          <a:extLst>
            <a:ext uri="{FF2B5EF4-FFF2-40B4-BE49-F238E27FC236}">
              <a16:creationId xmlns:a16="http://schemas.microsoft.com/office/drawing/2014/main" id="{B8D7E1DB-1A4E-4C20-9B6A-603EA3C98899}"/>
            </a:ext>
          </a:extLst>
        </xdr:cNvPr>
        <xdr:cNvSpPr txBox="1"/>
      </xdr:nvSpPr>
      <xdr:spPr>
        <a:xfrm>
          <a:off x="9972006785" y="305195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المشتريات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21</xdr:row>
      <xdr:rowOff>160311</xdr:rowOff>
    </xdr:from>
    <xdr:ext cx="1828800" cy="844064"/>
    <xdr:sp macro="" textlink="">
      <xdr:nvSpPr>
        <xdr:cNvPr id="55" name="TextBox 54">
          <a:hlinkClick xmlns:r="http://schemas.openxmlformats.org/officeDocument/2006/relationships" r:id="rId7"/>
          <a:extLst>
            <a:ext uri="{FF2B5EF4-FFF2-40B4-BE49-F238E27FC236}">
              <a16:creationId xmlns:a16="http://schemas.microsoft.com/office/drawing/2014/main" id="{8ABAEEDD-F516-4329-9E4A-84012C8776E9}"/>
            </a:ext>
          </a:extLst>
        </xdr:cNvPr>
        <xdr:cNvSpPr txBox="1"/>
      </xdr:nvSpPr>
      <xdr:spPr>
        <a:xfrm>
          <a:off x="9972006785" y="409926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الجرد</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27</xdr:row>
      <xdr:rowOff>82206</xdr:rowOff>
    </xdr:from>
    <xdr:ext cx="1828800" cy="844064"/>
    <xdr:sp macro="" textlink="">
      <xdr:nvSpPr>
        <xdr:cNvPr id="56" name="TextBox 55">
          <a:hlinkClick xmlns:r="http://schemas.openxmlformats.org/officeDocument/2006/relationships" r:id="rId8"/>
          <a:extLst>
            <a:ext uri="{FF2B5EF4-FFF2-40B4-BE49-F238E27FC236}">
              <a16:creationId xmlns:a16="http://schemas.microsoft.com/office/drawing/2014/main" id="{1EA98F64-B2C3-4E99-A8FC-974685A28267}"/>
            </a:ext>
          </a:extLst>
        </xdr:cNvPr>
        <xdr:cNvSpPr txBox="1"/>
      </xdr:nvSpPr>
      <xdr:spPr>
        <a:xfrm>
          <a:off x="9972006785" y="5146575"/>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المصاريف</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oneCellAnchor>
    <xdr:from>
      <xdr:col>22</xdr:col>
      <xdr:colOff>439615</xdr:colOff>
      <xdr:row>33</xdr:row>
      <xdr:rowOff>4099</xdr:rowOff>
    </xdr:from>
    <xdr:ext cx="1828800" cy="844064"/>
    <xdr:sp macro="" textlink="">
      <xdr:nvSpPr>
        <xdr:cNvPr id="57" name="TextBox 56">
          <a:hlinkClick xmlns:r="http://schemas.openxmlformats.org/officeDocument/2006/relationships" r:id="rId9"/>
          <a:extLst>
            <a:ext uri="{FF2B5EF4-FFF2-40B4-BE49-F238E27FC236}">
              <a16:creationId xmlns:a16="http://schemas.microsoft.com/office/drawing/2014/main" id="{B505CB98-07DB-4FB2-95E1-A2635FCE0384}"/>
            </a:ext>
          </a:extLst>
        </xdr:cNvPr>
        <xdr:cNvSpPr txBox="1"/>
      </xdr:nvSpPr>
      <xdr:spPr>
        <a:xfrm>
          <a:off x="9972006785" y="6193884"/>
          <a:ext cx="1828800" cy="8440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rtl="1"/>
          <a:r>
            <a:rPr lang="ar-EG"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rPr>
            <a:t>المبيعات</a:t>
          </a:r>
          <a:endParaRPr lang="en-US" sz="3200" b="1" kern="1200">
            <a:solidFill>
              <a:schemeClr val="bg1"/>
            </a:solidFill>
            <a:latin typeface="Sakkal Majalla" panose="02000000000000000000" pitchFamily="2" charset="-78"/>
            <a:ea typeface="ADLaM Display" panose="02010000000000000000" pitchFamily="2" charset="0"/>
            <a:cs typeface="Sakkal Majalla" panose="02000000000000000000" pitchFamily="2" charset="-78"/>
          </a:endParaRPr>
        </a:p>
      </xdr:txBody>
    </xdr:sp>
    <xdr:clientData/>
  </xdr:oneCellAnchor>
  <xdr:twoCellAnchor editAs="oneCell">
    <xdr:from>
      <xdr:col>0</xdr:col>
      <xdr:colOff>0</xdr:colOff>
      <xdr:row>13</xdr:row>
      <xdr:rowOff>119648</xdr:rowOff>
    </xdr:from>
    <xdr:to>
      <xdr:col>3</xdr:col>
      <xdr:colOff>0</xdr:colOff>
      <xdr:row>26</xdr:row>
      <xdr:rowOff>148223</xdr:rowOff>
    </xdr:to>
    <mc:AlternateContent xmlns:mc="http://schemas.openxmlformats.org/markup-compatibility/2006" xmlns:a14="http://schemas.microsoft.com/office/drawing/2010/main">
      <mc:Choice Requires="a14">
        <xdr:graphicFrame macro="">
          <xdr:nvGraphicFramePr>
            <xdr:cNvPr id="61" name="المنتج 3">
              <a:extLst>
                <a:ext uri="{FF2B5EF4-FFF2-40B4-BE49-F238E27FC236}">
                  <a16:creationId xmlns:a16="http://schemas.microsoft.com/office/drawing/2014/main" id="{6D7ADB43-9A08-9A65-3793-82C4B0080408}"/>
                </a:ext>
              </a:extLst>
            </xdr:cNvPr>
            <xdr:cNvGraphicFramePr/>
          </xdr:nvGraphicFramePr>
          <xdr:xfrm>
            <a:off x="0" y="0"/>
            <a:ext cx="0" cy="0"/>
          </xdr:xfrm>
          <a:graphic>
            <a:graphicData uri="http://schemas.microsoft.com/office/drawing/2010/slicer">
              <sle:slicer xmlns:sle="http://schemas.microsoft.com/office/drawing/2010/slicer" name="المنتج 3"/>
            </a:graphicData>
          </a:graphic>
        </xdr:graphicFrame>
      </mc:Choice>
      <mc:Fallback xmlns="">
        <xdr:sp macro="" textlink="">
          <xdr:nvSpPr>
            <xdr:cNvPr id="0" name=""/>
            <xdr:cNvSpPr>
              <a:spLocks noTextEdit="1"/>
            </xdr:cNvSpPr>
          </xdr:nvSpPr>
          <xdr:spPr>
            <a:xfrm>
              <a:off x="9985775538" y="2558048"/>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17245369" backgroundQuery="1" createdVersion="8" refreshedVersion="8" minRefreshableVersion="3" recordCount="0" supportSubquery="1" supportAdvancedDrill="1" xr:uid="{00000000-000A-0000-FFFF-FFFFE4000000}">
  <cacheSource type="external" connectionId="1"/>
  <cacheFields count="5">
    <cacheField name="[Measures].[Sum of الفارق]" caption="Sum of الفارق" numFmtId="0" hierarchy="82" level="32767"/>
    <cacheField name="[Table3].[التصنيف].[التصنيف]" caption="التصنيف" numFmtId="0" hierarchy="25" level="1">
      <sharedItems count="7">
        <s v="ألبان"/>
        <s v="بهارات"/>
        <s v="خضروات"/>
        <s v="فواكه"/>
        <s v="لحوم"/>
        <s v="مخبوزات"/>
        <s v="معلبات"/>
      </sharedItems>
    </cacheField>
    <cacheField name="[Table2].[اليوم].[اليوم]" caption="اليوم" numFmtId="0" hierarchy="14" level="1">
      <sharedItems containsSemiMixedTypes="0" containsNonDate="0" containsString="0"/>
    </cacheField>
    <cacheField name="[Table3].[المنتج].[المنتج]" caption="المنتج" numFmtId="0" hierarchy="26" level="1">
      <sharedItems containsSemiMixedTypes="0" containsNonDate="0" containsString="0"/>
    </cacheField>
    <cacheField name="[Table3].[اليوم].[اليوم]" caption="اليوم" numFmtId="0" hierarchy="28"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2"/>
      </fieldsUsage>
    </cacheHierarchy>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2" memberValueDatatype="130" unbalanced="0">
      <fieldsUsage count="2">
        <fieldUsage x="-1"/>
        <fieldUsage x="1"/>
      </fieldsUsage>
    </cacheHierarchy>
    <cacheHierarchy uniqueName="[Table3].[المنتج]" caption="المنتج" attribute="1" defaultMemberUniqueName="[Table3].[المنتج].[All]" allUniqueName="[Table3].[المنتج].[All]" dimensionUniqueName="[Table3]" displayFolder="" count="2" memberValueDatatype="130" unbalanced="0">
      <fieldsUsage count="2">
        <fieldUsage x="-1"/>
        <fieldUsage x="3"/>
      </fieldsUsage>
    </cacheHierarchy>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2" memberValueDatatype="130" unbalanced="0">
      <fieldsUsage count="2">
        <fieldUsage x="-1"/>
        <fieldUsage x="4"/>
      </fieldsUsage>
    </cacheHierarchy>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15277776" backgroundQuery="1" createdVersion="8" refreshedVersion="8" minRefreshableVersion="3" recordCount="0" supportSubquery="1" supportAdvancedDrill="1" xr:uid="{00000000-000A-0000-FFFF-FFFFE3000000}">
  <cacheSource type="external" connectionId="1"/>
  <cacheFields count="7">
    <cacheField name="[Table3].[التصنيف].[التصنيف]" caption="التصنيف" numFmtId="0" hierarchy="25" level="1">
      <sharedItems count="7">
        <s v="ألبان"/>
        <s v="بهارات"/>
        <s v="خضروات"/>
        <s v="فواكه"/>
        <s v="لحوم"/>
        <s v="مخبوزات"/>
        <s v="معلبات"/>
      </sharedItems>
    </cacheField>
    <cacheField name="[Measures].[Sum of المشتريات]" caption="Sum of المشتريات" numFmtId="0" hierarchy="79" level="32767"/>
    <cacheField name="[Measures].[Sum of مخزون اول مدة]" caption="Sum of مخزون اول مدة" numFmtId="0" hierarchy="80" level="32767"/>
    <cacheField name="[Measures].[Sum of المبيعات الفعلية]" caption="Sum of المبيعات الفعلية" numFmtId="0" hierarchy="81" level="32767"/>
    <cacheField name="[Table2].[اليوم].[اليوم]" caption="اليوم" numFmtId="0" hierarchy="14" level="1">
      <sharedItems containsSemiMixedTypes="0" containsNonDate="0" containsString="0"/>
    </cacheField>
    <cacheField name="[Table3].[المنتج].[المنتج]" caption="المنتج" numFmtId="0" hierarchy="26" level="1">
      <sharedItems containsSemiMixedTypes="0" containsNonDate="0" containsString="0"/>
    </cacheField>
    <cacheField name="[Table3].[اليوم].[اليوم]" caption="اليوم" numFmtId="0" hierarchy="28"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4"/>
      </fieldsUsage>
    </cacheHierarchy>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2" memberValueDatatype="130" unbalanced="0">
      <fieldsUsage count="2">
        <fieldUsage x="-1"/>
        <fieldUsage x="0"/>
      </fieldsUsage>
    </cacheHierarchy>
    <cacheHierarchy uniqueName="[Table3].[المنتج]" caption="المنتج" attribute="1" defaultMemberUniqueName="[Table3].[المنتج].[All]" allUniqueName="[Table3].[المنتج].[All]" dimensionUniqueName="[Table3]" displayFolder="" count="2" memberValueDatatype="130" unbalanced="0">
      <fieldsUsage count="2">
        <fieldUsage x="-1"/>
        <fieldUsage x="5"/>
      </fieldsUsage>
    </cacheHierarchy>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2" memberValueDatatype="130" unbalanced="0">
      <fieldsUsage count="2">
        <fieldUsage x="-1"/>
        <fieldUsage x="6"/>
      </fieldsUsage>
    </cacheHierarchy>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19097224" backgroundQuery="1" createdVersion="8" refreshedVersion="8" minRefreshableVersion="3" recordCount="0" supportSubquery="1" supportAdvancedDrill="1" xr:uid="{00000000-000A-0000-FFFF-FFFFE6000000}">
  <cacheSource type="external" connectionId="1"/>
  <cacheFields count="11">
    <cacheField name="[Measures].[Sum of مخزون اول مدة]" caption="Sum of مخزون اول مدة" numFmtId="0" hierarchy="80" level="32767"/>
    <cacheField name="[Measures].[Sum of المشتريات]" caption="Sum of المشتريات" numFmtId="0" hierarchy="79" level="32767"/>
    <cacheField name="[Measures].[Sum of المبيعات الفعلية]" caption="Sum of المبيعات الفعلية" numFmtId="0" hierarchy="81" level="32767"/>
    <cacheField name="[Measures].[Sum of المنتجات التالفة]" caption="Sum of المنتجات التالفة" numFmtId="0" hierarchy="83" level="32767"/>
    <cacheField name="[Measures].[Sum of المنتجات المنتهية الصلاحية]" caption="Sum of المنتجات المنتهية الصلاحية" numFmtId="0" hierarchy="95" level="32767"/>
    <cacheField name="[Measures].[Sum of المخزون الفعلي]" caption="Sum of المخزون الفعلي" numFmtId="0" hierarchy="96" level="32767"/>
    <cacheField name="[Measures].[Sum of مخزون علي النظام]" caption="Sum of مخزون علي النظام" numFmtId="0" hierarchy="97" level="32767"/>
    <cacheField name="[Table2].[اليوم].[اليوم]" caption="اليوم" numFmtId="0" hierarchy="14" level="1">
      <sharedItems containsSemiMixedTypes="0" containsNonDate="0" containsString="0"/>
    </cacheField>
    <cacheField name="[Table3].[المنتج].[المنتج]" caption="المنتج" numFmtId="0" hierarchy="26" level="1">
      <sharedItems containsSemiMixedTypes="0" containsNonDate="0" containsString="0"/>
    </cacheField>
    <cacheField name="[Table3].[التصنيف].[التصنيف]" caption="التصنيف" numFmtId="0" hierarchy="25" level="1">
      <sharedItems containsSemiMixedTypes="0" containsNonDate="0" containsString="0"/>
    </cacheField>
    <cacheField name="[Table3].[اليوم].[اليوم]" caption="اليوم" numFmtId="0" hierarchy="28"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7"/>
      </fieldsUsage>
    </cacheHierarchy>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2" memberValueDatatype="130" unbalanced="0">
      <fieldsUsage count="2">
        <fieldUsage x="-1"/>
        <fieldUsage x="9"/>
      </fieldsUsage>
    </cacheHierarchy>
    <cacheHierarchy uniqueName="[Table3].[المنتج]" caption="المنتج" attribute="1" defaultMemberUniqueName="[Table3].[المنتج].[All]" allUniqueName="[Table3].[المنتج].[All]" dimensionUniqueName="[Table3]" displayFolder="" count="2" memberValueDatatype="130" unbalanced="0">
      <fieldsUsage count="2">
        <fieldUsage x="-1"/>
        <fieldUsage x="8"/>
      </fieldsUsage>
    </cacheHierarchy>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2" memberValueDatatype="130" unbalanced="0">
      <fieldsUsage count="2">
        <fieldUsage x="-1"/>
        <fieldUsage x="10"/>
      </fieldsUsage>
    </cacheHierarchy>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oneField="1" hidden="1">
      <fieldsUsage count="1">
        <fieldUsage x="2"/>
      </fieldsUsage>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oneField="1" hidden="1">
      <fieldsUsage count="1">
        <fieldUsage x="3"/>
      </fieldsUsage>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oneField="1" hidden="1">
      <fieldsUsage count="1">
        <fieldUsage x="4"/>
      </fieldsUsage>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oneField="1" hidden="1">
      <fieldsUsage count="1">
        <fieldUsage x="5"/>
      </fieldsUsage>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oneField="1" hidden="1">
      <fieldsUsage count="1">
        <fieldUsage x="6"/>
      </fieldsUsage>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40162038" backgroundQuery="1" createdVersion="8" refreshedVersion="8" minRefreshableVersion="3" recordCount="0" supportSubquery="1" supportAdvancedDrill="1" xr:uid="{00000000-000A-0000-FFFF-FFFFE9000000}">
  <cacheSource type="external" connectionId="1"/>
  <cacheFields count="5">
    <cacheField name="[Table1].[اليوم].[اليوم]" caption="اليوم" numFmtId="0" hierarchy="3" level="1">
      <sharedItems count="7">
        <s v="Friday"/>
        <s v="Monday"/>
        <s v="Saturday"/>
        <s v="Sunday"/>
        <s v="Thursday"/>
        <s v="Tuesday"/>
        <s v="Wednesday"/>
      </sharedItems>
    </cacheField>
    <cacheField name="[Measures].[Sum of الكمية]" caption="Sum of الكمية" numFmtId="0" hierarchy="64" level="32767"/>
    <cacheField name="[Measures].[Sum of الربح]" caption="Sum of الربح" numFmtId="0" hierarchy="65" level="32767"/>
    <cacheField name="[Table1].[التصنيف].[التصنيف]" caption="التصنيف" numFmtId="0" level="1">
      <sharedItems containsSemiMixedTypes="0" containsNonDate="0" containsString="0"/>
    </cacheField>
    <cacheField name="[Table1].[المنتج].[المنتج]" caption="المنتج" numFmtId="0" hierarchy="1"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2" memberValueDatatype="130" unbalanced="0">
      <fieldsUsage count="2">
        <fieldUsage x="-1"/>
        <fieldUsage x="3"/>
      </fieldsUsage>
    </cacheHierarchy>
    <cacheHierarchy uniqueName="[Table1].[المنتج]" caption="المنتج" attribute="1" defaultMemberUniqueName="[Table1].[المنتج].[All]" allUniqueName="[Table1].[المنتج].[All]" dimensionUniqueName="[Table1]" displayFolder="" count="2" memberValueDatatype="130" unbalanced="0">
      <fieldsUsage count="2">
        <fieldUsage x="-1"/>
        <fieldUsage x="4"/>
      </fieldsUsage>
    </cacheHierarchy>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2" memberValueDatatype="130" unbalanced="0">
      <fieldsUsage count="2">
        <fieldUsage x="-1"/>
        <fieldUsage x="0"/>
      </fieldsUsage>
    </cacheHierarchy>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39120369" backgroundQuery="1" createdVersion="8" refreshedVersion="8" minRefreshableVersion="3" recordCount="0" supportSubquery="1" supportAdvancedDrill="1" xr:uid="{00000000-000A-0000-FFFF-FFFFE8000000}">
  <cacheSource type="external" connectionId="1"/>
  <cacheFields count="4">
    <cacheField name="[Table1].[التصنيف].[التصنيف]" caption="التصنيف" numFmtId="0" level="1">
      <sharedItems count="7">
        <s v="ألبان"/>
        <s v="بهارات"/>
        <s v="خضروات"/>
        <s v="فواكه"/>
        <s v="لحوم"/>
        <s v="مخبوزات"/>
        <s v="معلبات"/>
      </sharedItems>
    </cacheField>
    <cacheField name="[Measures].[Sum of الربح]" caption="Sum of الربح" numFmtId="0" hierarchy="65" level="32767"/>
    <cacheField name="[Table1].[اليوم].[اليوم]" caption="اليوم" numFmtId="0" hierarchy="3" level="1">
      <sharedItems containsSemiMixedTypes="0" containsNonDate="0" containsString="0"/>
    </cacheField>
    <cacheField name="[Table1].[المنتج].[المنتج]" caption="المنتج" numFmtId="0" hierarchy="1"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2" memberValueDatatype="130" unbalanced="0">
      <fieldsUsage count="2">
        <fieldUsage x="-1"/>
        <fieldUsage x="0"/>
      </fieldsUsage>
    </cacheHierarchy>
    <cacheHierarchy uniqueName="[Table1].[المنتج]" caption="المنتج" attribute="1" defaultMemberUniqueName="[Table1].[المنتج].[All]" allUniqueName="[Table1].[المنتج].[All]" dimensionUniqueName="[Table1]" displayFolder="" count="2" memberValueDatatype="130" unbalanced="0">
      <fieldsUsage count="2">
        <fieldUsage x="-1"/>
        <fieldUsage x="3"/>
      </fieldsUsage>
    </cacheHierarchy>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2" memberValueDatatype="130" unbalanced="0">
      <fieldsUsage count="2">
        <fieldUsage x="-1"/>
        <fieldUsage x="2"/>
      </fieldsUsage>
    </cacheHierarchy>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4328704" backgroundQuery="1" createdVersion="8" refreshedVersion="8" minRefreshableVersion="3" recordCount="0" supportSubquery="1" supportAdvancedDrill="1" xr:uid="{00000000-000A-0000-FFFF-FFFFE7000000}">
  <cacheSource type="external" connectionId="1"/>
  <cacheFields count="8">
    <cacheField name="[Table1].[التصنيف].[التصنيف]" caption="التصنيف" numFmtId="0" level="1">
      <sharedItems count="7">
        <s v="ألبان"/>
        <s v="بهارات"/>
        <s v="خضروات"/>
        <s v="فواكه"/>
        <s v="لحوم"/>
        <s v="مخبوزات"/>
        <s v="معلبات"/>
      </sharedItems>
    </cacheField>
    <cacheField name="[Measures].[Sum of الربح]" caption="Sum of الربح" numFmtId="0" hierarchy="65" level="32767"/>
    <cacheField name="[Measures].[Sum of تكلفة الشراء بدون ضريبة]" caption="Sum of تكلفة الشراء بدون ضريبة" numFmtId="0" hierarchy="70" level="32767"/>
    <cacheField name="[Measures].[Sum of تكلفة الشراء بالضريبة]" caption="Sum of تكلفة الشراء بالضريبة" numFmtId="0" hierarchy="71" level="32767"/>
    <cacheField name="[Measures].[Sum of سعر البيع بدون ضريبة]" caption="Sum of سعر البيع بدون ضريبة" numFmtId="0" hierarchy="72" level="32767"/>
    <cacheField name="[Measures].[Sum of سعر البيع بالضريبة]" caption="Sum of سعر البيع بالضريبة" numFmtId="0" hierarchy="73" level="32767"/>
    <cacheField name="[Table1].[اليوم].[اليوم]" caption="اليوم" numFmtId="0" hierarchy="3" level="1">
      <sharedItems containsSemiMixedTypes="0" containsNonDate="0" containsString="0"/>
    </cacheField>
    <cacheField name="[Table1].[المنتج].[المنتج]" caption="المنتج" numFmtId="0" hierarchy="1"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2" memberValueDatatype="130" unbalanced="0">
      <fieldsUsage count="2">
        <fieldUsage x="-1"/>
        <fieldUsage x="0"/>
      </fieldsUsage>
    </cacheHierarchy>
    <cacheHierarchy uniqueName="[Table1].[المنتج]" caption="المنتج" attribute="1" defaultMemberUniqueName="[Table1].[المنتج].[All]" allUniqueName="[Table1].[المنتج].[All]" dimensionUniqueName="[Table1]" displayFolder="" count="2" memberValueDatatype="130" unbalanced="0">
      <fieldsUsage count="2">
        <fieldUsage x="-1"/>
        <fieldUsage x="7"/>
      </fieldsUsage>
    </cacheHierarchy>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2" memberValueDatatype="130" unbalanced="0">
      <fieldsUsage count="2">
        <fieldUsage x="-1"/>
        <fieldUsage x="6"/>
      </fieldsUsage>
    </cacheHierarchy>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oneField="1" hidden="1">
      <fieldsUsage count="1">
        <fieldUsage x="4"/>
      </fieldsUsage>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oneField="1" hidden="1">
      <fieldsUsage count="1">
        <fieldUsage x="5"/>
      </fieldsUsage>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41087962" backgroundQuery="1" createdVersion="8" refreshedVersion="8" minRefreshableVersion="3" recordCount="0" supportSubquery="1" supportAdvancedDrill="1" xr:uid="{00000000-000A-0000-FFFF-FFFFEA000000}">
  <cacheSource type="external" connectionId="1"/>
  <cacheFields count="9">
    <cacheField name="[Measures].[Sum of الكمية]" caption="Sum of الكمية" numFmtId="0" hierarchy="64" level="32767"/>
    <cacheField name="[Measures].[Sum of تكلفة الشراء بدون ضريبة]" caption="Sum of تكلفة الشراء بدون ضريبة" numFmtId="0" hierarchy="70" level="32767"/>
    <cacheField name="[Measures].[Sum of تكلفة الشراء بالضريبة]" caption="Sum of تكلفة الشراء بالضريبة" numFmtId="0" hierarchy="71" level="32767"/>
    <cacheField name="[Measures].[Sum of سعر البيع بدون ضريبة]" caption="Sum of سعر البيع بدون ضريبة" numFmtId="0" hierarchy="72" level="32767"/>
    <cacheField name="[Measures].[Sum of سعر البيع بالضريبة]" caption="Sum of سعر البيع بالضريبة" numFmtId="0" hierarchy="73" level="32767"/>
    <cacheField name="[Measures].[Sum of الربح]" caption="Sum of الربح" numFmtId="0" hierarchy="65" level="32767"/>
    <cacheField name="[Table1].[التصنيف].[التصنيف]" caption="التصنيف" numFmtId="0" level="1">
      <sharedItems containsSemiMixedTypes="0" containsNonDate="0" containsString="0"/>
    </cacheField>
    <cacheField name="[Table1].[اليوم].[اليوم]" caption="اليوم" numFmtId="0" hierarchy="3" level="1">
      <sharedItems containsSemiMixedTypes="0" containsNonDate="0" containsString="0"/>
    </cacheField>
    <cacheField name="[Table1].[المنتج].[المنتج]" caption="المنتج" numFmtId="0" hierarchy="1"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2" memberValueDatatype="130" unbalanced="0">
      <fieldsUsage count="2">
        <fieldUsage x="-1"/>
        <fieldUsage x="6"/>
      </fieldsUsage>
    </cacheHierarchy>
    <cacheHierarchy uniqueName="[Table1].[المنتج]" caption="المنتج" attribute="1" defaultMemberUniqueName="[Table1].[المنتج].[All]" allUniqueName="[Table1].[المنتج].[All]" dimensionUniqueName="[Table1]" displayFolder="" count="2" memberValueDatatype="130" unbalanced="0">
      <fieldsUsage count="2">
        <fieldUsage x="-1"/>
        <fieldUsage x="8"/>
      </fieldsUsage>
    </cacheHierarchy>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2" memberValueDatatype="130" unbalanced="0">
      <fieldsUsage count="2">
        <fieldUsage x="-1"/>
        <fieldUsage x="7"/>
      </fieldsUsage>
    </cacheHierarchy>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oneField="1" hidden="1">
      <fieldsUsage count="1">
        <fieldUsage x="5"/>
      </fieldsUsage>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oneField="1" hidden="1">
      <fieldsUsage count="1">
        <fieldUsage x="4"/>
      </fieldsUsage>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11111111" backgroundQuery="1" createdVersion="8" refreshedVersion="8" minRefreshableVersion="3" recordCount="0" supportSubquery="1" supportAdvancedDrill="1" xr:uid="{00000000-000A-0000-FFFF-FFFFEF000000}">
  <cacheSource type="external" connectionId="1"/>
  <cacheFields count="5">
    <cacheField name="[Table2].[اسم المورد].[اسم المورد]" caption="اسم المورد" numFmtId="0" hierarchy="11" level="1">
      <sharedItems count="5">
        <s v="المورد الأخضر"/>
        <s v="المورد المصري"/>
        <s v="تاجر الجملة"/>
        <s v="سوبر ماركت النيل"/>
        <s v="شركة الخليج"/>
      </sharedItems>
    </cacheField>
    <cacheField name="[Measures].[Count of المنتج 2]" caption="Count of المنتج 2" numFmtId="0" hierarchy="67" level="32767"/>
    <cacheField name="[Table2].[التصنيف].[التصنيف]" caption="التصنيف" numFmtId="0" hierarchy="15" level="1">
      <sharedItems containsSemiMixedTypes="0" containsNonDate="0" containsString="0"/>
    </cacheField>
    <cacheField name="[Table2].[اليوم].[اليوم]" caption="اليوم" numFmtId="0" hierarchy="14" level="1">
      <sharedItems containsSemiMixedTypes="0" containsNonDate="0" containsString="0"/>
    </cacheField>
    <cacheField name="[Table2].[المنتج].[المنتج]" caption="المنتج" numFmtId="0" hierarchy="16"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2" memberValueDatatype="130" unbalanced="0">
      <fieldsUsage count="2">
        <fieldUsage x="-1"/>
        <fieldUsage x="0"/>
      </fieldsUsage>
    </cacheHierarchy>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3"/>
      </fieldsUsage>
    </cacheHierarchy>
    <cacheHierarchy uniqueName="[Table2].[التصنيف]" caption="التصنيف" attribute="1" defaultMemberUniqueName="[Table2].[التصنيف].[All]" allUniqueName="[Table2].[التصنيف].[All]" dimensionUniqueName="[Table2]" displayFolder="" count="2" memberValueDatatype="130" unbalanced="0">
      <fieldsUsage count="2">
        <fieldUsage x="-1"/>
        <fieldUsage x="2"/>
      </fieldsUsage>
    </cacheHierarchy>
    <cacheHierarchy uniqueName="[Table2].[المنتج]" caption="المنتج" attribute="1" defaultMemberUniqueName="[Table2].[المنتج].[All]" allUniqueName="[Table2].[المنتج].[All]" dimensionUniqueName="[Table2]" displayFolder="" count="2" memberValueDatatype="130" unbalanced="0">
      <fieldsUsage count="2">
        <fieldUsage x="-1"/>
        <fieldUsage x="4"/>
      </fieldsUsage>
    </cacheHierarchy>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07175924" backgroundQuery="1" createdVersion="8" refreshedVersion="8" minRefreshableVersion="3" recordCount="0" supportSubquery="1" supportAdvancedDrill="1" xr:uid="{00000000-000A-0000-FFFF-FFFFED000000}">
  <cacheSource type="external" connectionId="1"/>
  <cacheFields count="10">
    <cacheField name="[Measures].[Sum of الكمية 2]" caption="Sum of الكمية 2" numFmtId="0" hierarchy="66" level="32767"/>
    <cacheField name="[Measures].[Sum of إجمالي الربح]" caption="Sum of إجمالي الربح" numFmtId="0" hierarchy="75" level="32767"/>
    <cacheField name="[Measures].[Sum of السعر للشراء بدون ضريبة]" caption="Sum of السعر للشراء بدون ضريبة" numFmtId="0" hierarchy="77" level="32767"/>
    <cacheField name="[Measures].[Sum of السعر للشراء بالضريبة]" caption="Sum of السعر للشراء بالضريبة" numFmtId="0" hierarchy="78" level="32767"/>
    <cacheField name="[Measures].[Sum of إجمالي الشراء]" caption="Sum of إجمالي الشراء" numFmtId="0" hierarchy="68" level="32767"/>
    <cacheField name="[Measures].[Sum of إجمالي البيع]" caption="Sum of إجمالي البيع" numFmtId="0" hierarchy="69" level="32767"/>
    <cacheField name="[Table2].[التصنيف].[التصنيف]" caption="التصنيف" numFmtId="0" hierarchy="15" level="1">
      <sharedItems containsSemiMixedTypes="0" containsNonDate="0" containsString="0"/>
    </cacheField>
    <cacheField name="[Table2].[اليوم].[اليوم]" caption="اليوم" numFmtId="0" hierarchy="14" level="1">
      <sharedItems containsSemiMixedTypes="0" containsNonDate="0" containsString="0"/>
    </cacheField>
    <cacheField name="[Table2].[اسم المورد].[اسم المورد]" caption="اسم المورد" numFmtId="0" hierarchy="11" level="1">
      <sharedItems containsSemiMixedTypes="0" containsNonDate="0" containsString="0"/>
    </cacheField>
    <cacheField name="[Table2].[المنتج].[المنتج]" caption="المنتج" numFmtId="0" hierarchy="16"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2" memberValueDatatype="130" unbalanced="0">
      <fieldsUsage count="2">
        <fieldUsage x="-1"/>
        <fieldUsage x="8"/>
      </fieldsUsage>
    </cacheHierarchy>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7"/>
      </fieldsUsage>
    </cacheHierarchy>
    <cacheHierarchy uniqueName="[Table2].[التصنيف]" caption="التصنيف" attribute="1" defaultMemberUniqueName="[Table2].[التصنيف].[All]" allUniqueName="[Table2].[التصنيف].[All]" dimensionUniqueName="[Table2]" displayFolder="" count="2" memberValueDatatype="130" unbalanced="0">
      <fieldsUsage count="2">
        <fieldUsage x="-1"/>
        <fieldUsage x="6"/>
      </fieldsUsage>
    </cacheHierarchy>
    <cacheHierarchy uniqueName="[Table2].[المنتج]" caption="المنتج" attribute="1" defaultMemberUniqueName="[Table2].[المنتج].[All]" allUniqueName="[Table2].[المنتج].[All]" dimensionUniqueName="[Table2]" displayFolder="" count="2" memberValueDatatype="130" unbalanced="0">
      <fieldsUsage count="2">
        <fieldUsage x="-1"/>
        <fieldUsage x="9"/>
      </fieldsUsage>
    </cacheHierarchy>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oneField="1" hidden="1">
      <fieldsUsage count="1">
        <fieldUsage x="5"/>
      </fieldsUsage>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21064818" backgroundQuery="1" createdVersion="8" refreshedVersion="8" minRefreshableVersion="3" recordCount="0" supportSubquery="1" supportAdvancedDrill="1" xr:uid="{00000000-000A-0000-FFFF-FFFFEC000000}">
  <cacheSource type="external" connectionId="1"/>
  <cacheFields count="5">
    <cacheField name="[Table2].[التصنيف].[التصنيف]" caption="التصنيف" numFmtId="0" hierarchy="15" level="1">
      <sharedItems count="7">
        <s v="ألبان"/>
        <s v="بهارات"/>
        <s v="خضروات"/>
        <s v="فواكه"/>
        <s v="لحوم"/>
        <s v="مخبوزات"/>
        <s v="معلبات"/>
      </sharedItems>
    </cacheField>
    <cacheField name="[Measures].[Count of المنتج 2]" caption="Count of المنتج 2" numFmtId="0" hierarchy="67" level="32767"/>
    <cacheField name="[Table2].[اليوم].[اليوم]" caption="اليوم" numFmtId="0" hierarchy="14" level="1">
      <sharedItems containsSemiMixedTypes="0" containsNonDate="0" containsString="0"/>
    </cacheField>
    <cacheField name="[Table2].[اسم المورد].[اسم المورد]" caption="اسم المورد" numFmtId="0" hierarchy="11" level="1">
      <sharedItems containsSemiMixedTypes="0" containsNonDate="0" containsString="0"/>
    </cacheField>
    <cacheField name="[Table2].[المنتج].[المنتج]" caption="المنتج" numFmtId="0" hierarchy="16"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2" memberValueDatatype="130" unbalanced="0">
      <fieldsUsage count="2">
        <fieldUsage x="-1"/>
        <fieldUsage x="3"/>
      </fieldsUsage>
    </cacheHierarchy>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2"/>
      </fieldsUsage>
    </cacheHierarchy>
    <cacheHierarchy uniqueName="[Table2].[التصنيف]" caption="التصنيف" attribute="1" defaultMemberUniqueName="[Table2].[التصنيف].[All]" allUniqueName="[Table2].[التصنيف].[All]" dimensionUniqueName="[Table2]" displayFolder="" count="2" memberValueDatatype="130" unbalanced="0">
      <fieldsUsage count="2">
        <fieldUsage x="-1"/>
        <fieldUsage x="0"/>
      </fieldsUsage>
    </cacheHierarchy>
    <cacheHierarchy uniqueName="[Table2].[المنتج]" caption="المنتج" attribute="1" defaultMemberUniqueName="[Table2].[المنتج].[All]" allUniqueName="[Table2].[المنتج].[All]" dimensionUniqueName="[Table2]" displayFolder="" count="2" memberValueDatatype="130" unbalanced="0">
      <fieldsUsage count="2">
        <fieldUsage x="-1"/>
        <fieldUsage x="4"/>
      </fieldsUsage>
    </cacheHierarchy>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09259256" backgroundQuery="1" createdVersion="8" refreshedVersion="8" minRefreshableVersion="3" recordCount="0" supportSubquery="1" supportAdvancedDrill="1" xr:uid="{00000000-000A-0000-FFFF-FFFFEE000000}">
  <cacheSource type="external" connectionId="1"/>
  <cacheFields count="5">
    <cacheField name="[Table2].[اسم المورد].[اسم المورد]" caption="اسم المورد" numFmtId="0" hierarchy="11" level="1">
      <sharedItems count="5">
        <s v="المورد الأخضر"/>
        <s v="المورد المصري"/>
        <s v="تاجر الجملة"/>
        <s v="سوبر ماركت النيل"/>
        <s v="شركة الخليج"/>
      </sharedItems>
    </cacheField>
    <cacheField name="[Measures].[Sum of الكمية 2]" caption="Sum of الكمية 2" numFmtId="0" hierarchy="66" level="32767"/>
    <cacheField name="[Table2].[التصنيف].[التصنيف]" caption="التصنيف" numFmtId="0" hierarchy="15" level="1">
      <sharedItems containsSemiMixedTypes="0" containsNonDate="0" containsString="0"/>
    </cacheField>
    <cacheField name="[Table2].[اليوم].[اليوم]" caption="اليوم" numFmtId="0" hierarchy="14" level="1">
      <sharedItems containsSemiMixedTypes="0" containsNonDate="0" containsString="0"/>
    </cacheField>
    <cacheField name="[Table2].[المنتج].[المنتج]" caption="المنتج" numFmtId="0" hierarchy="16"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2" memberValueDatatype="130" unbalanced="0">
      <fieldsUsage count="2">
        <fieldUsage x="-1"/>
        <fieldUsage x="0"/>
      </fieldsUsage>
    </cacheHierarchy>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3"/>
      </fieldsUsage>
    </cacheHierarchy>
    <cacheHierarchy uniqueName="[Table2].[التصنيف]" caption="التصنيف" attribute="1" defaultMemberUniqueName="[Table2].[التصنيف].[All]" allUniqueName="[Table2].[التصنيف].[All]" dimensionUniqueName="[Table2]" displayFolder="" count="2" memberValueDatatype="130" unbalanced="0">
      <fieldsUsage count="2">
        <fieldUsage x="-1"/>
        <fieldUsage x="2"/>
      </fieldsUsage>
    </cacheHierarchy>
    <cacheHierarchy uniqueName="[Table2].[المنتج]" caption="المنتج" attribute="1" defaultMemberUniqueName="[Table2].[المنتج].[All]" allUniqueName="[Table2].[المنتج].[All]" dimensionUniqueName="[Table2]" displayFolder="" count="2" memberValueDatatype="130" unbalanced="0">
      <fieldsUsage count="2">
        <fieldUsage x="-1"/>
        <fieldUsage x="4"/>
      </fieldsUsage>
    </cacheHierarchy>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1284722" backgroundQuery="1" createdVersion="8" refreshedVersion="8" minRefreshableVersion="3" recordCount="0" supportSubquery="1" supportAdvancedDrill="1" xr:uid="{00000000-000A-0000-FFFF-FFFFF0000000}">
  <cacheSource type="external" connectionId="1"/>
  <cacheFields count="7">
    <cacheField name="[Table2].[اسم المورد].[اسم المورد]" caption="اسم المورد" numFmtId="0" hierarchy="11" level="1">
      <sharedItems count="5">
        <s v="المورد الأخضر"/>
        <s v="المورد المصري"/>
        <s v="تاجر الجملة"/>
        <s v="سوبر ماركت النيل"/>
        <s v="شركة الخليج"/>
      </sharedItems>
    </cacheField>
    <cacheField name="[Measures].[Sum of إجمالي الشراء]" caption="Sum of إجمالي الشراء" numFmtId="0" hierarchy="68" level="32767"/>
    <cacheField name="[Measures].[Sum of إجمالي البيع]" caption="Sum of إجمالي البيع" numFmtId="0" hierarchy="69" level="32767"/>
    <cacheField name="[Measures].[Sum of إجمالي الربح]" caption="Sum of إجمالي الربح" numFmtId="0" hierarchy="75" level="32767"/>
    <cacheField name="[Table2].[التصنيف].[التصنيف]" caption="التصنيف" numFmtId="0" hierarchy="15" level="1">
      <sharedItems containsSemiMixedTypes="0" containsNonDate="0" containsString="0"/>
    </cacheField>
    <cacheField name="[Table2].[اليوم].[اليوم]" caption="اليوم" numFmtId="0" hierarchy="14" level="1">
      <sharedItems containsSemiMixedTypes="0" containsNonDate="0" containsString="0"/>
    </cacheField>
    <cacheField name="[Table2].[المنتج].[المنتج]" caption="المنتج" numFmtId="0" hierarchy="16"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2" memberValueDatatype="130" unbalanced="0">
      <fieldsUsage count="2">
        <fieldUsage x="-1"/>
        <fieldUsage x="0"/>
      </fieldsUsage>
    </cacheHierarchy>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fieldsUsage count="2">
        <fieldUsage x="-1"/>
        <fieldUsage x="5"/>
      </fieldsUsage>
    </cacheHierarchy>
    <cacheHierarchy uniqueName="[Table2].[التصنيف]" caption="التصنيف" attribute="1" defaultMemberUniqueName="[Table2].[التصنيف].[All]" allUniqueName="[Table2].[التصنيف].[All]" dimensionUniqueName="[Table2]" displayFolder="" count="2" memberValueDatatype="130" unbalanced="0">
      <fieldsUsage count="2">
        <fieldUsage x="-1"/>
        <fieldUsage x="4"/>
      </fieldsUsage>
    </cacheHierarchy>
    <cacheHierarchy uniqueName="[Table2].[المنتج]" caption="المنتج" attribute="1" defaultMemberUniqueName="[Table2].[المنتج].[All]" allUniqueName="[Table2].[المنتج].[All]" dimensionUniqueName="[Table2]" displayFolder="" count="2" memberValueDatatype="130" unbalanced="0">
      <fieldsUsage count="2">
        <fieldUsage x="-1"/>
        <fieldUsage x="6"/>
      </fieldsUsage>
    </cacheHierarchy>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59606485" backgroundQuery="1" createdVersion="8" refreshedVersion="8" minRefreshableVersion="3" recordCount="0" supportSubquery="1" supportAdvancedDrill="1" xr:uid="{00000000-000A-0000-FFFF-FFFFF4000000}">
  <cacheSource type="external" connectionId="1"/>
  <cacheFields count="6">
    <cacheField name="[Table4].[حالة السداد].[حالة السداد]" caption="حالة السداد" numFmtId="0" hierarchy="42" level="1">
      <sharedItems count="3">
        <s v="غير مدفوع"/>
        <s v="مدفوع"/>
        <s v="مدفوع جزئياً"/>
      </sharedItems>
    </cacheField>
    <cacheField name="[Measures].[Sum of القيمة]" caption="Sum of القيمة" numFmtId="0" hierarchy="85" level="32767"/>
    <cacheField name="[Table4].[اليوم].[اليوم]" caption="اليوم" numFmtId="0" hierarchy="39" level="1">
      <sharedItems containsSemiMixedTypes="0" containsNonDate="0" containsString="0"/>
    </cacheField>
    <cacheField name="[Table4].[البند].[البند]" caption="البند" numFmtId="0" hierarchy="37" level="1">
      <sharedItems containsSemiMixedTypes="0" containsNonDate="0" containsString="0"/>
    </cacheField>
    <cacheField name="[Table4].[العهدة].[العهدة]" caption="العهدة" numFmtId="0" hierarchy="41" level="1">
      <sharedItems containsSemiMixedTypes="0" containsNonDate="0" containsString="0"/>
    </cacheField>
    <cacheField name="[Table4].[وجود فاتورة].[وجود فاتورة]" caption="وجود فاتورة" numFmtId="0" hierarchy="43"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2" memberValueDatatype="130" unbalanced="0">
      <fieldsUsage count="2">
        <fieldUsage x="-1"/>
        <fieldUsage x="3"/>
      </fieldsUsage>
    </cacheHierarchy>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2" memberValueDatatype="130" unbalanced="0">
      <fieldsUsage count="2">
        <fieldUsage x="-1"/>
        <fieldUsage x="2"/>
      </fieldsUsage>
    </cacheHierarchy>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2" memberValueDatatype="130" unbalanced="0">
      <fieldsUsage count="2">
        <fieldUsage x="-1"/>
        <fieldUsage x="4"/>
      </fieldsUsage>
    </cacheHierarchy>
    <cacheHierarchy uniqueName="[Table4].[حالة السداد]" caption="حالة السداد" attribute="1" defaultMemberUniqueName="[Table4].[حالة السداد].[All]" allUniqueName="[Table4].[حالة السداد].[All]" dimensionUniqueName="[Table4]" displayFolder="" count="2" memberValueDatatype="130" unbalanced="0">
      <fieldsUsage count="2">
        <fieldUsage x="-1"/>
        <fieldUsage x="0"/>
      </fieldsUsage>
    </cacheHierarchy>
    <cacheHierarchy uniqueName="[Table4].[وجود فاتورة]" caption="وجود فاتورة" attribute="1" defaultMemberUniqueName="[Table4].[وجود فاتورة].[All]" allUniqueName="[Table4].[وجود فاتورة].[All]" dimensionUniqueName="[Table4]" displayFolder="" count="2" memberValueDatatype="130" unbalanced="0">
      <fieldsUsage count="2">
        <fieldUsage x="-1"/>
        <fieldUsage x="5"/>
      </fieldsUsage>
    </cacheHierarchy>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5775463" backgroundQuery="1" createdVersion="8" refreshedVersion="8" minRefreshableVersion="3" recordCount="0" supportSubquery="1" supportAdvancedDrill="1" xr:uid="{00000000-000A-0000-FFFF-FFFFF3000000}">
  <cacheSource type="external" connectionId="1"/>
  <cacheFields count="6">
    <cacheField name="[Measures].[Count of البند]" caption="Count of البند" numFmtId="0" hierarchy="86" level="32767"/>
    <cacheField name="[Table4].[وجود فاتورة].[وجود فاتورة]" caption="وجود فاتورة" numFmtId="0" hierarchy="43" level="1">
      <sharedItems count="2">
        <s v="لا"/>
        <s v="نعم"/>
      </sharedItems>
    </cacheField>
    <cacheField name="[Table4].[اليوم].[اليوم]" caption="اليوم" numFmtId="0" hierarchy="39" level="1">
      <sharedItems containsSemiMixedTypes="0" containsNonDate="0" containsString="0"/>
    </cacheField>
    <cacheField name="[Table4].[البند].[البند]" caption="البند" numFmtId="0" hierarchy="37" level="1">
      <sharedItems containsSemiMixedTypes="0" containsNonDate="0" containsString="0"/>
    </cacheField>
    <cacheField name="[Table4].[العهدة].[العهدة]" caption="العهدة" numFmtId="0" hierarchy="41" level="1">
      <sharedItems containsSemiMixedTypes="0" containsNonDate="0" containsString="0"/>
    </cacheField>
    <cacheField name="[Table4].[حالة السداد].[حالة السداد]" caption="حالة السداد" numFmtId="0" hierarchy="42"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2" memberValueDatatype="130" unbalanced="0">
      <fieldsUsage count="2">
        <fieldUsage x="-1"/>
        <fieldUsage x="3"/>
      </fieldsUsage>
    </cacheHierarchy>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2" memberValueDatatype="130" unbalanced="0">
      <fieldsUsage count="2">
        <fieldUsage x="-1"/>
        <fieldUsage x="2"/>
      </fieldsUsage>
    </cacheHierarchy>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2" memberValueDatatype="130" unbalanced="0">
      <fieldsUsage count="2">
        <fieldUsage x="-1"/>
        <fieldUsage x="4"/>
      </fieldsUsage>
    </cacheHierarchy>
    <cacheHierarchy uniqueName="[Table4].[حالة السداد]" caption="حالة السداد" attribute="1" defaultMemberUniqueName="[Table4].[حالة السداد].[All]" allUniqueName="[Table4].[حالة السداد].[All]" dimensionUniqueName="[Table4]" displayFolder="" count="2" memberValueDatatype="130" unbalanced="0">
      <fieldsUsage count="2">
        <fieldUsage x="-1"/>
        <fieldUsage x="5"/>
      </fieldsUsage>
    </cacheHierarchy>
    <cacheHierarchy uniqueName="[Table4].[وجود فاتورة]" caption="وجود فاتورة" attribute="1" defaultMemberUniqueName="[Table4].[وجود فاتورة].[All]" allUniqueName="[Table4].[وجود فاتورة].[All]" dimensionUniqueName="[Table4]" displayFolder="" count="2" memberValueDatatype="130" unbalanced="0">
      <fieldsUsage count="2">
        <fieldUsage x="-1"/>
        <fieldUsage x="1"/>
      </fieldsUsage>
    </cacheHierarchy>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oneField="1" hidden="1">
      <fieldsUsage count="1">
        <fieldUsage x="0"/>
      </fieldsUsage>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55555559" backgroundQuery="1" createdVersion="8" refreshedVersion="8" minRefreshableVersion="3" recordCount="0" supportSubquery="1" supportAdvancedDrill="1" xr:uid="{00000000-000A-0000-FFFF-FFFFF2000000}">
  <cacheSource type="external" connectionId="1"/>
  <cacheFields count="6">
    <cacheField name="[Table4].[العهدة].[العهدة]" caption="العهدة" numFmtId="0" hierarchy="41" level="1">
      <sharedItems count="2">
        <s v="لا"/>
        <s v="نعم"/>
      </sharedItems>
    </cacheField>
    <cacheField name="[Measures].[Sum of القيمة]" caption="Sum of القيمة" numFmtId="0" hierarchy="85" level="32767"/>
    <cacheField name="[Table4].[اليوم].[اليوم]" caption="اليوم" numFmtId="0" hierarchy="39" level="1">
      <sharedItems containsSemiMixedTypes="0" containsNonDate="0" containsString="0"/>
    </cacheField>
    <cacheField name="[Table4].[البند].[البند]" caption="البند" numFmtId="0" hierarchy="37" level="1">
      <sharedItems containsSemiMixedTypes="0" containsNonDate="0" containsString="0"/>
    </cacheField>
    <cacheField name="[Table4].[حالة السداد].[حالة السداد]" caption="حالة السداد" numFmtId="0" hierarchy="42" level="1">
      <sharedItems containsSemiMixedTypes="0" containsNonDate="0" containsString="0"/>
    </cacheField>
    <cacheField name="[Table4].[وجود فاتورة].[وجود فاتورة]" caption="وجود فاتورة" numFmtId="0" hierarchy="43"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2" memberValueDatatype="130" unbalanced="0">
      <fieldsUsage count="2">
        <fieldUsage x="-1"/>
        <fieldUsage x="3"/>
      </fieldsUsage>
    </cacheHierarchy>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2" memberValueDatatype="130" unbalanced="0">
      <fieldsUsage count="2">
        <fieldUsage x="-1"/>
        <fieldUsage x="2"/>
      </fieldsUsage>
    </cacheHierarchy>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2" memberValueDatatype="130" unbalanced="0">
      <fieldsUsage count="2">
        <fieldUsage x="-1"/>
        <fieldUsage x="0"/>
      </fieldsUsage>
    </cacheHierarchy>
    <cacheHierarchy uniqueName="[Table4].[حالة السداد]" caption="حالة السداد" attribute="1" defaultMemberUniqueName="[Table4].[حالة السداد].[All]" allUniqueName="[Table4].[حالة السداد].[All]" dimensionUniqueName="[Table4]" displayFolder="" count="2" memberValueDatatype="130" unbalanced="0">
      <fieldsUsage count="2">
        <fieldUsage x="-1"/>
        <fieldUsage x="4"/>
      </fieldsUsage>
    </cacheHierarchy>
    <cacheHierarchy uniqueName="[Table4].[وجود فاتورة]" caption="وجود فاتورة" attribute="1" defaultMemberUniqueName="[Table4].[وجود فاتورة].[All]" allUniqueName="[Table4].[وجود فاتورة].[All]" dimensionUniqueName="[Table4]" displayFolder="" count="2" memberValueDatatype="130" unbalanced="0">
      <fieldsUsage count="2">
        <fieldUsage x="-1"/>
        <fieldUsage x="5"/>
      </fieldsUsage>
    </cacheHierarchy>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53356481" backgroundQuery="1" createdVersion="8" refreshedVersion="8" minRefreshableVersion="3" recordCount="0" supportSubquery="1" supportAdvancedDrill="1" xr:uid="{00000000-000A-0000-FFFF-FFFFF1000000}">
  <cacheSource type="external" connectionId="1"/>
  <cacheFields count="6">
    <cacheField name="[Table4].[حالة السداد].[حالة السداد]" caption="حالة السداد" numFmtId="0" hierarchy="42" level="1">
      <sharedItems count="3">
        <s v="غير مدفوع"/>
        <s v="مدفوع"/>
        <s v="مدفوع جزئياً"/>
      </sharedItems>
    </cacheField>
    <cacheField name="[Measures].[Count of البند]" caption="Count of البند" numFmtId="0" hierarchy="86" level="32767"/>
    <cacheField name="[Table4].[اليوم].[اليوم]" caption="اليوم" numFmtId="0" hierarchy="39" level="1">
      <sharedItems containsSemiMixedTypes="0" containsNonDate="0" containsString="0"/>
    </cacheField>
    <cacheField name="[Table4].[البند].[البند]" caption="البند" numFmtId="0" hierarchy="37" level="1">
      <sharedItems containsSemiMixedTypes="0" containsNonDate="0" containsString="0"/>
    </cacheField>
    <cacheField name="[Table4].[العهدة].[العهدة]" caption="العهدة" numFmtId="0" hierarchy="41" level="1">
      <sharedItems containsSemiMixedTypes="0" containsNonDate="0" containsString="0"/>
    </cacheField>
    <cacheField name="[Table4].[وجود فاتورة].[وجود فاتورة]" caption="وجود فاتورة" numFmtId="0" hierarchy="43"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2" memberValueDatatype="130" unbalanced="0">
      <fieldsUsage count="2">
        <fieldUsage x="-1"/>
        <fieldUsage x="3"/>
      </fieldsUsage>
    </cacheHierarchy>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2" memberValueDatatype="130" unbalanced="0">
      <fieldsUsage count="2">
        <fieldUsage x="-1"/>
        <fieldUsage x="2"/>
      </fieldsUsage>
    </cacheHierarchy>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2" memberValueDatatype="130" unbalanced="0">
      <fieldsUsage count="2">
        <fieldUsage x="-1"/>
        <fieldUsage x="4"/>
      </fieldsUsage>
    </cacheHierarchy>
    <cacheHierarchy uniqueName="[Table4].[حالة السداد]" caption="حالة السداد" attribute="1" defaultMemberUniqueName="[Table4].[حالة السداد].[All]" allUniqueName="[Table4].[حالة السداد].[All]" dimensionUniqueName="[Table4]" displayFolder="" count="2" memberValueDatatype="130" unbalanced="0">
      <fieldsUsage count="2">
        <fieldUsage x="-1"/>
        <fieldUsage x="0"/>
      </fieldsUsage>
    </cacheHierarchy>
    <cacheHierarchy uniqueName="[Table4].[وجود فاتورة]" caption="وجود فاتورة" attribute="1" defaultMemberUniqueName="[Table4].[وجود فاتورة].[All]" allUniqueName="[Table4].[وجود فاتورة].[All]" dimensionUniqueName="[Table4]" displayFolder="" count="2" memberValueDatatype="130" unbalanced="0">
      <fieldsUsage count="2">
        <fieldUsage x="-1"/>
        <fieldUsage x="5"/>
      </fieldsUsage>
    </cacheHierarchy>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oneField="1" hidden="1">
      <fieldsUsage count="1">
        <fieldUsage x="1"/>
      </fieldsUsage>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51273148" backgroundQuery="1" createdVersion="8" refreshedVersion="8" minRefreshableVersion="3" recordCount="0" supportSubquery="1" supportAdvancedDrill="1" xr:uid="{00000000-000A-0000-FFFF-FFFFF5000000}">
  <cacheSource type="external" connectionId="1"/>
  <cacheFields count="6">
    <cacheField name="[Table4].[البند].[البند]" caption="البند" numFmtId="0" hierarchy="37" level="1">
      <sharedItems count="6">
        <s v="أدوات مكتبية"/>
        <s v="مصاريف تأمين"/>
        <s v="مصاريف تغليف"/>
        <s v="مصاريف رواتب"/>
        <s v="مصاريف كهرباء"/>
        <s v="مصاريف نقل"/>
      </sharedItems>
    </cacheField>
    <cacheField name="[Measures].[Sum of القيمة]" caption="Sum of القيمة" numFmtId="0" hierarchy="85" level="32767"/>
    <cacheField name="[Table4].[اليوم].[اليوم]" caption="اليوم" numFmtId="0" hierarchy="39" level="1">
      <sharedItems containsSemiMixedTypes="0" containsNonDate="0" containsString="0"/>
    </cacheField>
    <cacheField name="[Table4].[العهدة].[العهدة]" caption="العهدة" numFmtId="0" hierarchy="41" level="1">
      <sharedItems containsSemiMixedTypes="0" containsNonDate="0" containsString="0"/>
    </cacheField>
    <cacheField name="[Table4].[حالة السداد].[حالة السداد]" caption="حالة السداد" numFmtId="0" hierarchy="42" level="1">
      <sharedItems containsSemiMixedTypes="0" containsNonDate="0" containsString="0"/>
    </cacheField>
    <cacheField name="[Table4].[وجود فاتورة].[وجود فاتورة]" caption="وجود فاتورة" numFmtId="0" hierarchy="43"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2" memberValueDatatype="130" unbalanced="0">
      <fieldsUsage count="2">
        <fieldUsage x="-1"/>
        <fieldUsage x="0"/>
      </fieldsUsage>
    </cacheHierarchy>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2" memberValueDatatype="130" unbalanced="0">
      <fieldsUsage count="2">
        <fieldUsage x="-1"/>
        <fieldUsage x="2"/>
      </fieldsUsage>
    </cacheHierarchy>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2" memberValueDatatype="130" unbalanced="0">
      <fieldsUsage count="2">
        <fieldUsage x="-1"/>
        <fieldUsage x="3"/>
      </fieldsUsage>
    </cacheHierarchy>
    <cacheHierarchy uniqueName="[Table4].[حالة السداد]" caption="حالة السداد" attribute="1" defaultMemberUniqueName="[Table4].[حالة السداد].[All]" allUniqueName="[Table4].[حالة السداد].[All]" dimensionUniqueName="[Table4]" displayFolder="" count="2" memberValueDatatype="130" unbalanced="0">
      <fieldsUsage count="2">
        <fieldUsage x="-1"/>
        <fieldUsage x="4"/>
      </fieldsUsage>
    </cacheHierarchy>
    <cacheHierarchy uniqueName="[Table4].[وجود فاتورة]" caption="وجود فاتورة" attribute="1" defaultMemberUniqueName="[Table4].[وجود فاتورة].[All]" allUniqueName="[Table4].[وجود فاتورة].[All]" dimensionUniqueName="[Table4]" displayFolder="" count="2" memberValueDatatype="130" unbalanced="0">
      <fieldsUsage count="2">
        <fieldUsage x="-1"/>
        <fieldUsage x="5"/>
      </fieldsUsage>
    </cacheHierarchy>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oneField="1" hidden="1">
      <fieldsUsage count="1">
        <fieldUsage x="1"/>
      </fieldsUsage>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31365743" backgroundQuery="1" createdVersion="8" refreshedVersion="8" minRefreshableVersion="3" recordCount="0" supportSubquery="1" supportAdvancedDrill="1" xr:uid="{00000000-000A-0000-FFFF-FFFFE0000000}">
  <cacheSource type="external" connectionId="1"/>
  <cacheFields count="6">
    <cacheField name="[Measures].[Sum of تكلفة الشراء الاجمالي]" caption="Sum of تكلفة الشراء الاجمالي" numFmtId="0" hierarchy="88" level="32767"/>
    <cacheField name="[Measures].[Sum of قيمة البيع الاجمالي]" caption="Sum of قيمة البيع الاجمالي" numFmtId="0" hierarchy="89" level="32767"/>
    <cacheField name="[Measures].[Sum of الربح الاجمالي]" caption="Sum of الربح الاجمالي" numFmtId="0" hierarchy="87" level="32767"/>
    <cacheField name="[Table5].[التصنيف].[التصنيف]" caption="التصنيف" numFmtId="0" hierarchy="44" level="1">
      <sharedItems count="7">
        <s v="ألبان"/>
        <s v="بهارات"/>
        <s v="خضروات"/>
        <s v="فواكه"/>
        <s v="لحوم"/>
        <s v="مخبوزات"/>
        <s v="معلبات"/>
      </sharedItems>
    </cacheField>
    <cacheField name="[Table5].[المنتج].[المنتج]" caption="المنتج" numFmtId="0" hierarchy="45" level="1">
      <sharedItems containsSemiMixedTypes="0" containsNonDate="0" containsString="0"/>
    </cacheField>
    <cacheField name="[Table5].[اليوم].[اليوم]" caption="اليوم" numFmtId="0" hierarchy="47"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2" memberValueDatatype="130" unbalanced="0">
      <fieldsUsage count="2">
        <fieldUsage x="-1"/>
        <fieldUsage x="3"/>
      </fieldsUsage>
    </cacheHierarchy>
    <cacheHierarchy uniqueName="[Table5].[المنتج]" caption="المنتج" attribute="1" defaultMemberUniqueName="[Table5].[المنتج].[All]" allUniqueName="[Table5].[المنتج].[All]" dimensionUniqueName="[Table5]" displayFolder="" count="2" memberValueDatatype="130" unbalanced="0">
      <fieldsUsage count="2">
        <fieldUsage x="-1"/>
        <fieldUsage x="4"/>
      </fieldsUsage>
    </cacheHierarchy>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2" memberValueDatatype="130" unbalanced="0">
      <fieldsUsage count="2">
        <fieldUsage x="-1"/>
        <fieldUsage x="5"/>
      </fieldsUsage>
    </cacheHierarchy>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oneField="1" hidden="1">
      <fieldsUsage count="1">
        <fieldUsage x="2"/>
      </fieldsUsage>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oneField="1" hidden="1">
      <fieldsUsage count="1">
        <fieldUsage x="0"/>
      </fieldsUsage>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29629627" backgroundQuery="1" createdVersion="8" refreshedVersion="8" minRefreshableVersion="3" recordCount="0" supportSubquery="1" supportAdvancedDrill="1" xr:uid="{00000000-000A-0000-FFFF-FFFFE2000000}">
  <cacheSource type="external" connectionId="1"/>
  <cacheFields count="8">
    <cacheField name="[Measures].[Count of التصنيف 3]" caption="Count of التصنيف 3" numFmtId="0" hierarchy="84" level="32767"/>
    <cacheField name="[Measures].[Count of المنتج 3]" caption="Count of المنتج 3" numFmtId="0" hierarchy="91" level="32767"/>
    <cacheField name="[Measures].[Sum of تكلفة الشراء الاجمالي]" caption="Sum of تكلفة الشراء الاجمالي" numFmtId="0" hierarchy="88" level="32767"/>
    <cacheField name="[Measures].[Sum of قيمة البيع الاجمالي]" caption="Sum of قيمة البيع الاجمالي" numFmtId="0" hierarchy="89" level="32767"/>
    <cacheField name="[Measures].[Sum of الربح الاجمالي]" caption="Sum of الربح الاجمالي" numFmtId="0" hierarchy="87" level="32767"/>
    <cacheField name="[Table5].[التصنيف].[التصنيف]" caption="التصنيف" numFmtId="0" hierarchy="44" level="1">
      <sharedItems containsSemiMixedTypes="0" containsNonDate="0" containsString="0"/>
    </cacheField>
    <cacheField name="[Table5].[المنتج].[المنتج]" caption="المنتج" numFmtId="0" hierarchy="45" level="1">
      <sharedItems containsSemiMixedTypes="0" containsNonDate="0" containsString="0"/>
    </cacheField>
    <cacheField name="[Table5].[اليوم].[اليوم]" caption="اليوم" numFmtId="0" hierarchy="47"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2" memberValueDatatype="130" unbalanced="0">
      <fieldsUsage count="2">
        <fieldUsage x="-1"/>
        <fieldUsage x="5"/>
      </fieldsUsage>
    </cacheHierarchy>
    <cacheHierarchy uniqueName="[Table5].[المنتج]" caption="المنتج" attribute="1" defaultMemberUniqueName="[Table5].[المنتج].[All]" allUniqueName="[Table5].[المنتج].[All]" dimensionUniqueName="[Table5]" displayFolder="" count="2" memberValueDatatype="130" unbalanced="0">
      <fieldsUsage count="2">
        <fieldUsage x="-1"/>
        <fieldUsage x="6"/>
      </fieldsUsage>
    </cacheHierarchy>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2" memberValueDatatype="130" unbalanced="0">
      <fieldsUsage count="2">
        <fieldUsage x="-1"/>
        <fieldUsage x="7"/>
      </fieldsUsage>
    </cacheHierarchy>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oneField="1" hidden="1">
      <fieldsUsage count="1">
        <fieldUsage x="4"/>
      </fieldsUsage>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oneField="1" hidden="1">
      <fieldsUsage count="1">
        <fieldUsage x="2"/>
      </fieldsUsage>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oneField="1" hidden="1">
      <fieldsUsage count="1">
        <fieldUsage x="3"/>
      </fieldsUsage>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27546294" backgroundQuery="1" createdVersion="8" refreshedVersion="8" minRefreshableVersion="3" recordCount="0" supportSubquery="1" supportAdvancedDrill="1" xr:uid="{00000000-000A-0000-FFFF-FFFFE1000000}">
  <cacheSource type="external" connectionId="1"/>
  <cacheFields count="4">
    <cacheField name="[Table5].[اليوم].[اليوم]" caption="اليوم" numFmtId="0" hierarchy="47" level="1">
      <sharedItems count="7">
        <s v="Friday"/>
        <s v="Monday"/>
        <s v="Saturday"/>
        <s v="Sunday"/>
        <s v="Thursday"/>
        <s v="Tuesday"/>
        <s v="Wednesday"/>
      </sharedItems>
    </cacheField>
    <cacheField name="[Measures].[Sum of قيمة البيع الاجمالي]" caption="Sum of قيمة البيع الاجمالي" numFmtId="0" hierarchy="89" level="32767"/>
    <cacheField name="[Table5].[التصنيف].[التصنيف]" caption="التصنيف" numFmtId="0" hierarchy="44" level="1">
      <sharedItems containsSemiMixedTypes="0" containsNonDate="0" containsString="0"/>
    </cacheField>
    <cacheField name="[Table5].[المنتج].[المنتج]" caption="المنتج" numFmtId="0" hierarchy="45" level="1">
      <sharedItems containsSemiMixedTypes="0" containsNonDate="0" containsString="0"/>
    </cacheField>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2" memberValueDatatype="130" unbalanced="0">
      <fieldsUsage count="2">
        <fieldUsage x="-1"/>
        <fieldUsage x="2"/>
      </fieldsUsage>
    </cacheHierarchy>
    <cacheHierarchy uniqueName="[Table5].[المنتج]" caption="المنتج" attribute="1" defaultMemberUniqueName="[Table5].[المنتج].[All]" allUniqueName="[Table5].[المنتج].[All]" dimensionUniqueName="[Table5]" displayFolder="" count="2" memberValueDatatype="130" unbalanced="0">
      <fieldsUsage count="2">
        <fieldUsage x="-1"/>
        <fieldUsage x="3"/>
      </fieldsUsage>
    </cacheHierarchy>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2" memberValueDatatype="130" unbalanced="0">
      <fieldsUsage count="2">
        <fieldUsage x="-1"/>
        <fieldUsage x="0"/>
      </fieldsUsage>
    </cacheHierarchy>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81277314815" backgroundQuery="1" createdVersion="8" refreshedVersion="8" minRefreshableVersion="3" recordCount="0" supportSubquery="1" supportAdvancedDrill="1" xr:uid="{00000000-000A-0000-FFFF-FFFFDF000000}">
  <cacheSource type="external" connectionId="1"/>
  <cacheFields count="4">
    <cacheField name="[Table5].[التصنيف].[التصنيف]" caption="التصنيف" numFmtId="0" hierarchy="44" level="1">
      <sharedItems count="7">
        <s v="ألبان"/>
        <s v="بهارات"/>
        <s v="خضروات"/>
        <s v="فواكه"/>
        <s v="لحوم"/>
        <s v="مخبوزات"/>
        <s v="معلبات"/>
      </sharedItems>
    </cacheField>
    <cacheField name="[Measures].[Sum of الربح للمنتج]" caption="Sum of الربح للمنتج" numFmtId="0" hierarchy="90" level="32767"/>
    <cacheField name="[Measures].[Sum of سعر البيع للمنتج]" caption="Sum of سعر البيع للمنتج" numFmtId="0" hierarchy="98" level="32767"/>
    <cacheField name="[Measures].[Sum of سعر الشراء للمنتج]" caption="Sum of سعر الشراء للمنتج" numFmtId="0" hierarchy="99" level="32767"/>
  </cacheFields>
  <cacheHierarchies count="100">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2" memberValueDatatype="130" unbalanced="0">
      <fieldsUsage count="2">
        <fieldUsage x="-1"/>
        <fieldUsage x="0"/>
      </fieldsUsage>
    </cacheHierarchy>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oneField="1" hidden="1">
      <fieldsUsage count="1">
        <fieldUsage x="1"/>
      </fieldsUsage>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oneField="1" hidden="1">
      <fieldsUsage count="1">
        <fieldUsage x="3"/>
      </fieldsUsage>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90455555555" backgroundQuery="1" createdVersion="8" refreshedVersion="8" minRefreshableVersion="3" recordCount="0" supportSubquery="1" supportAdvancedDrill="1" xr:uid="{00000000-000A-0000-FFFF-FFFFEB000000}">
  <cacheSource type="external" connectionId="1"/>
  <cacheFields count="3">
    <cacheField name="[Table1].[التصنيف].[التصنيف]" caption="التصنيف" numFmtId="0" level="1">
      <sharedItems count="7">
        <s v="ألبان"/>
        <s v="بهارات"/>
        <s v="خضروات"/>
        <s v="فواكه"/>
        <s v="لحوم"/>
        <s v="مخبوزات"/>
        <s v="معلبات"/>
      </sharedItems>
    </cacheField>
    <cacheField name="[Measures].[Sum of الكمية]" caption="Sum of الكمية" numFmtId="0" hierarchy="64" level="32767"/>
    <cacheField name="[Table1].[المنتج].[المنتج]" caption="المنتج" numFmtId="0" hierarchy="1" level="1">
      <sharedItems count="7">
        <s v="جبنة قريش"/>
        <s v="جبنة موتزاريلا"/>
        <s v="زبادي كامل الدسم"/>
        <s v="لبن كامل الدسم"/>
        <s v="فلفل أسود"/>
        <s v="كمون"/>
        <s v="ملح"/>
      </sharedItems>
    </cacheField>
  </cacheFields>
  <cacheHierarchies count="100">
    <cacheHierarchy uniqueName="[Table1].[التصنيف]" caption="التصنيف" attribute="1" defaultMemberUniqueName="[Table1].[التصنيف].[All]" allUniqueName="[Table1].[التصنيف].[All]" dimensionUniqueName="[Table1]" displayFolder="" count="2" memberValueDatatype="130" unbalanced="0">
      <fieldsUsage count="2">
        <fieldUsage x="-1"/>
        <fieldUsage x="0"/>
      </fieldsUsage>
    </cacheHierarchy>
    <cacheHierarchy uniqueName="[Table1].[المنتج]" caption="المنتج" attribute="1" defaultMemberUniqueName="[Table1].[المنتج].[All]" allUniqueName="[Table1].[المنتج].[All]" dimensionUniqueName="[Table1]" displayFolder="" count="2" memberValueDatatype="130" unbalanced="0">
      <fieldsUsage count="2">
        <fieldUsage x="-1"/>
        <fieldUsage x="2"/>
      </fieldsUsage>
    </cacheHierarchy>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2"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Sum of سعر البيع للمنتج]" caption="Sum of سعر البيع للمنتج" measure="1" displayFolder="" measureGroup="Table5" count="0" hidden="1">
      <extLst>
        <ext xmlns:x15="http://schemas.microsoft.com/office/spreadsheetml/2010/11/main" uri="{B97F6D7D-B522-45F9-BDA1-12C45D357490}">
          <x15:cacheHierarchy aggregatedColumn="50"/>
        </ext>
      </extLst>
    </cacheHierarchy>
    <cacheHierarchy uniqueName="[Measures].[Sum of سعر الشراء للمنتج]" caption="Sum of سعر الشراء للمنتج" measure="1" displayFolder="" measureGroup="Table5" count="0" hidden="1">
      <extLst>
        <ext xmlns:x15="http://schemas.microsoft.com/office/spreadsheetml/2010/11/main" uri="{B97F6D7D-B522-45F9-BDA1-12C45D357490}">
          <x15:cacheHierarchy aggregatedColumn="49"/>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20138889" backgroundQuery="1" createdVersion="3" refreshedVersion="8" minRefreshableVersion="3" recordCount="0" supportSubquery="1" supportAdvancedDrill="1" xr:uid="{26A9E282-3147-49D1-8E66-FB6635598848}">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2" memberValueDatatype="130" unbalanced="0"/>
    <cacheHierarchy uniqueName="[Table5].[المنتج]" caption="المنتج" attribute="1" defaultMemberUniqueName="[Table5].[المنتج].[All]" allUniqueName="[Table5].[المنتج].[All]" dimensionUniqueName="[Table5]" displayFolder="" count="2"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2"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588367768"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345254629" backgroundQuery="1" createdVersion="3" refreshedVersion="8" minRefreshableVersion="3" recordCount="0" supportSubquery="1" supportAdvancedDrill="1" xr:uid="{7CDFED80-2CEF-45DB-B299-E1EFF35D0AC4}">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2"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2"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2" memberValueDatatype="130" unbalanced="0"/>
    <cacheHierarchy uniqueName="[Table4].[حالة السداد]" caption="حالة السداد" attribute="1" defaultMemberUniqueName="[Table4].[حالة السداد].[All]" allUniqueName="[Table4].[حالة السداد].[All]" dimensionUniqueName="[Table4]" displayFolder="" count="2" memberValueDatatype="130" unbalanced="0"/>
    <cacheHierarchy uniqueName="[Table4].[وجود فاتورة]" caption="وجود فاتورة" attribute="1" defaultMemberUniqueName="[Table4].[وجود فاتورة].[All]" allUniqueName="[Table4].[وجود فاتورة].[All]" dimensionUniqueName="[Table4]" displayFolder="" count="2"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790535316"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05439815" backgroundQuery="1" createdVersion="3" refreshedVersion="8" minRefreshableVersion="3" recordCount="0" supportSubquery="1" supportAdvancedDrill="1" xr:uid="{CFF79E88-DB7B-4B6F-A88C-F70C47238C19}">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Table1].[التصنيف]" caption="التصنيف" attribute="1" defaultMemberUniqueName="[Table1].[التصنيف].[All]" allUniqueName="[Table1].[التصنيف].[All]" dimensionUniqueName="[Table1]" displayFolder="" count="0" memberValueDatatype="130" unbalanced="0"/>
    <cacheHierarchy uniqueName="[Table1].[المنتج]" caption="المنتج" attribute="1" defaultMemberUniqueName="[Table1].[المنتج].[All]" allUniqueName="[Table1].[المنتج].[All]" dimensionUniqueName="[Table1]" displayFolder="" count="0"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0"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2"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2" memberValueDatatype="130" unbalanced="0"/>
    <cacheHierarchy uniqueName="[Table2].[التصنيف]" caption="التصنيف" attribute="1" defaultMemberUniqueName="[Table2].[التصنيف].[All]" allUniqueName="[Table2].[التصنيف].[All]" dimensionUniqueName="[Table2]" displayFolder="" count="2" memberValueDatatype="130" unbalanced="0"/>
    <cacheHierarchy uniqueName="[Table2].[المنتج]" caption="المنتج" attribute="1" defaultMemberUniqueName="[Table2].[المنتج].[All]" allUniqueName="[Table2].[المنتج].[All]" dimensionUniqueName="[Table2]" displayFolder="" count="2"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2" memberValueDatatype="130" unbalanced="0"/>
    <cacheHierarchy uniqueName="[Table3].[المنتج]" caption="المنتج" attribute="1" defaultMemberUniqueName="[Table3].[المنتج].[All]" allUniqueName="[Table3].[المنتج].[All]" dimensionUniqueName="[Table3]" displayFolder="" count="2"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2"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2088392814"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35.479437268521" backgroundQuery="1" createdVersion="3" refreshedVersion="8" minRefreshableVersion="3" recordCount="0" supportSubquery="1" supportAdvancedDrill="1" xr:uid="{4B0B9543-3F83-4350-9485-6FD7FF678958}">
  <cacheSource type="external" connectionId="1">
    <extLst>
      <ext xmlns:x14="http://schemas.microsoft.com/office/spreadsheetml/2009/9/main" uri="{F057638F-6D5F-4e77-A914-E7F072B9BCA8}">
        <x14:sourceConnection name="ThisWorkbookDataModel"/>
      </ext>
    </extLst>
  </cacheSource>
  <cacheFields count="0"/>
  <cacheHierarchies count="98">
    <cacheHierarchy uniqueName="[Table1].[التصنيف]" caption="التصنيف" attribute="1" defaultMemberUniqueName="[Table1].[التصنيف].[All]" allUniqueName="[Table1].[التصنيف].[All]" dimensionUniqueName="[Table1]" displayFolder="" count="2" memberValueDatatype="130" unbalanced="0"/>
    <cacheHierarchy uniqueName="[Table1].[المنتج]" caption="المنتج" attribute="1" defaultMemberUniqueName="[Table1].[المنتج].[All]" allUniqueName="[Table1].[المنتج].[All]" dimensionUniqueName="[Table1]" displayFolder="" count="2" memberValueDatatype="130" unbalanced="0"/>
    <cacheHierarchy uniqueName="[Table1].[التاريخ]" caption="التاريخ" attribute="1" defaultMemberUniqueName="[Table1].[التاريخ].[All]" allUniqueName="[Table1].[التاريخ].[All]" dimensionUniqueName="[Table1]" displayFolder="" count="0" memberValueDatatype="130" unbalanced="0"/>
    <cacheHierarchy uniqueName="[Table1].[اليوم]" caption="اليوم" attribute="1" defaultMemberUniqueName="[Table1].[اليوم].[All]" allUniqueName="[Table1].[اليوم].[All]" dimensionUniqueName="[Table1]" displayFolder="" count="2" memberValueDatatype="130" unbalanced="0"/>
    <cacheHierarchy uniqueName="[Table1].[الكمية]" caption="الكمية" attribute="1" defaultMemberUniqueName="[Table1].[الكمية].[All]" allUniqueName="[Table1].[الكمية].[All]" dimensionUniqueName="[Table1]" displayFolder="" count="0" memberValueDatatype="20" unbalanced="0"/>
    <cacheHierarchy uniqueName="[Table1].[تكلفة الشراء بدون ضريبة]" caption="تكلفة الشراء بدون ضريبة" attribute="1" defaultMemberUniqueName="[Table1].[تكلفة الشراء بدون ضريبة].[All]" allUniqueName="[Table1].[تكلفة الشراء بدون ضريبة].[All]" dimensionUniqueName="[Table1]" displayFolder="" count="0" memberValueDatatype="5" unbalanced="0"/>
    <cacheHierarchy uniqueName="[Table1].[تكلفة الشراء بالضريبة]" caption="تكلفة الشراء بالضريبة" attribute="1" defaultMemberUniqueName="[Table1].[تكلفة الشراء بالضريبة].[All]" allUniqueName="[Table1].[تكلفة الشراء بالضريبة].[All]" dimensionUniqueName="[Table1]" displayFolder="" count="0" memberValueDatatype="5" unbalanced="0"/>
    <cacheHierarchy uniqueName="[Table1].[سعر البيع بدون ضريبة]" caption="سعر البيع بدون ضريبة" attribute="1" defaultMemberUniqueName="[Table1].[سعر البيع بدون ضريبة].[All]" allUniqueName="[Table1].[سعر البيع بدون ضريبة].[All]" dimensionUniqueName="[Table1]" displayFolder="" count="0" memberValueDatatype="5" unbalanced="0"/>
    <cacheHierarchy uniqueName="[Table1].[سعر البيع بالضريبة]" caption="سعر البيع بالضريبة" attribute="1" defaultMemberUniqueName="[Table1].[سعر البيع بالضريبة].[All]" allUniqueName="[Table1].[سعر البيع بالضريبة].[All]" dimensionUniqueName="[Table1]" displayFolder="" count="0" memberValueDatatype="5" unbalanced="0"/>
    <cacheHierarchy uniqueName="[Table1].[الربح]" caption="الربح" attribute="1" defaultMemberUniqueName="[Table1].[الربح].[All]" allUniqueName="[Table1].[الربح].[All]" dimensionUniqueName="[Table1]" displayFolder="" count="0" memberValueDatatype="5" unbalanced="0"/>
    <cacheHierarchy uniqueName="[Table1].[التاريخ (Day)]" caption="التاريخ (Day)" attribute="1" defaultMemberUniqueName="[Table1].[التاريخ (Day)].[All]" allUniqueName="[Table1].[التاريخ (Day)].[All]" dimensionUniqueName="[Table1]" displayFolder="" count="0" memberValueDatatype="130" unbalanced="0"/>
    <cacheHierarchy uniqueName="[Table2].[اسم المورد]" caption="اسم المورد" attribute="1" defaultMemberUniqueName="[Table2].[اسم المورد].[All]" allUniqueName="[Table2].[اسم المورد].[All]" dimensionUniqueName="[Table2]" displayFolder="" count="0" memberValueDatatype="130" unbalanced="0"/>
    <cacheHierarchy uniqueName="[Table2].[رقم الفاتورة]" caption="رقم الفاتورة" attribute="1" defaultMemberUniqueName="[Table2].[رقم الفاتورة].[All]" allUniqueName="[Table2].[رقم الفاتورة].[All]" dimensionUniqueName="[Table2]" displayFolder="" count="0" memberValueDatatype="130" unbalanced="0"/>
    <cacheHierarchy uniqueName="[Table2].[التاريخ]" caption="التاريخ" attribute="1" defaultMemberUniqueName="[Table2].[التاريخ].[All]" allUniqueName="[Table2].[التاريخ].[All]" dimensionUniqueName="[Table2]" displayFolder="" count="0" memberValueDatatype="130" unbalanced="0"/>
    <cacheHierarchy uniqueName="[Table2].[اليوم]" caption="اليوم" attribute="1" defaultMemberUniqueName="[Table2].[اليوم].[All]" allUniqueName="[Table2].[اليوم].[All]" dimensionUniqueName="[Table2]" displayFolder="" count="0" memberValueDatatype="130" unbalanced="0"/>
    <cacheHierarchy uniqueName="[Table2].[التصنيف]" caption="التصنيف" attribute="1" defaultMemberUniqueName="[Table2].[التصنيف].[All]" allUniqueName="[Table2].[التصنيف].[All]" dimensionUniqueName="[Table2]" displayFolder="" count="0" memberValueDatatype="130" unbalanced="0"/>
    <cacheHierarchy uniqueName="[Table2].[المنتج]" caption="المنتج" attribute="1" defaultMemberUniqueName="[Table2].[المنتج].[All]" allUniqueName="[Table2].[المنتج].[All]" dimensionUniqueName="[Table2]" displayFolder="" count="0" memberValueDatatype="130" unbalanced="0"/>
    <cacheHierarchy uniqueName="[Table2].[الكمية]" caption="الكمية" attribute="1" defaultMemberUniqueName="[Table2].[الكمية].[All]" allUniqueName="[Table2].[الكمية].[All]" dimensionUniqueName="[Table2]" displayFolder="" count="0" memberValueDatatype="20" unbalanced="0"/>
    <cacheHierarchy uniqueName="[Table2].[السعر للشراء بدون ضريبة]" caption="السعر للشراء بدون ضريبة" attribute="1" defaultMemberUniqueName="[Table2].[السعر للشراء بدون ضريبة].[All]" allUniqueName="[Table2].[السعر للشراء بدون ضريبة].[All]" dimensionUniqueName="[Table2]" displayFolder="" count="0" memberValueDatatype="5" unbalanced="0"/>
    <cacheHierarchy uniqueName="[Table2].[السعر للشراء بالضريبة]" caption="السعر للشراء بالضريبة" attribute="1" defaultMemberUniqueName="[Table2].[السعر للشراء بالضريبة].[All]" allUniqueName="[Table2].[السعر للشراء بالضريبة].[All]" dimensionUniqueName="[Table2]" displayFolder="" count="0" memberValueDatatype="5" unbalanced="0"/>
    <cacheHierarchy uniqueName="[Table2].[السعر للبيع بدون الضريبة]" caption="السعر للبيع بدون الضريبة" attribute="1" defaultMemberUniqueName="[Table2].[السعر للبيع بدون الضريبة].[All]" allUniqueName="[Table2].[السعر للبيع بدون الضريبة].[All]" dimensionUniqueName="[Table2]" displayFolder="" count="0" memberValueDatatype="5" unbalanced="0"/>
    <cacheHierarchy uniqueName="[Table2].[السعر للبيع بالضريبة]" caption="السعر للبيع بالضريبة" attribute="1" defaultMemberUniqueName="[Table2].[السعر للبيع بالضريبة].[All]" allUniqueName="[Table2].[السعر للبيع بالضريبة].[All]" dimensionUniqueName="[Table2]" displayFolder="" count="0" memberValueDatatype="5" unbalanced="0"/>
    <cacheHierarchy uniqueName="[Table2].[إجمالي الشراء]" caption="إجمالي الشراء" attribute="1" defaultMemberUniqueName="[Table2].[إجمالي الشراء].[All]" allUniqueName="[Table2].[إجمالي الشراء].[All]" dimensionUniqueName="[Table2]" displayFolder="" count="0" memberValueDatatype="5" unbalanced="0"/>
    <cacheHierarchy uniqueName="[Table2].[إجمالي البيع]" caption="إجمالي البيع" attribute="1" defaultMemberUniqueName="[Table2].[إجمالي البيع].[All]" allUniqueName="[Table2].[إجمالي البيع].[All]" dimensionUniqueName="[Table2]" displayFolder="" count="0" memberValueDatatype="5" unbalanced="0"/>
    <cacheHierarchy uniqueName="[Table2].[إجمالي الربح]" caption="إجمالي الربح" attribute="1" defaultMemberUniqueName="[Table2].[إجمالي الربح].[All]" allUniqueName="[Table2].[إجمالي الربح].[All]" dimensionUniqueName="[Table2]" displayFolder="" count="0" memberValueDatatype="5" unbalanced="0"/>
    <cacheHierarchy uniqueName="[Table3].[التصنيف]" caption="التصنيف" attribute="1" defaultMemberUniqueName="[Table3].[التصنيف].[All]" allUniqueName="[Table3].[التصنيف].[All]" dimensionUniqueName="[Table3]" displayFolder="" count="0" memberValueDatatype="130" unbalanced="0"/>
    <cacheHierarchy uniqueName="[Table3].[المنتج]" caption="المنتج" attribute="1" defaultMemberUniqueName="[Table3].[المنتج].[All]" allUniqueName="[Table3].[المنتج].[All]" dimensionUniqueName="[Table3]" displayFolder="" count="0" memberValueDatatype="130" unbalanced="0"/>
    <cacheHierarchy uniqueName="[Table3].[التاريخ]" caption="التاريخ" attribute="1" defaultMemberUniqueName="[Table3].[التاريخ].[All]" allUniqueName="[Table3].[التاريخ].[All]" dimensionUniqueName="[Table3]" displayFolder="" count="0" memberValueDatatype="130" unbalanced="0"/>
    <cacheHierarchy uniqueName="[Table3].[اليوم]" caption="اليوم" attribute="1" defaultMemberUniqueName="[Table3].[اليوم].[All]" allUniqueName="[Table3].[اليوم].[All]" dimensionUniqueName="[Table3]" displayFolder="" count="0" memberValueDatatype="130" unbalanced="0"/>
    <cacheHierarchy uniqueName="[Table3].[مخزون اول مدة]" caption="مخزون اول مدة" attribute="1" defaultMemberUniqueName="[Table3].[مخزون اول مدة].[All]" allUniqueName="[Table3].[مخزون اول مدة].[All]" dimensionUniqueName="[Table3]" displayFolder="" count="0" memberValueDatatype="20" unbalanced="0"/>
    <cacheHierarchy uniqueName="[Table3].[المشتريات]" caption="المشتريات" attribute="1" defaultMemberUniqueName="[Table3].[المشتريات].[All]" allUniqueName="[Table3].[المشتريات].[All]" dimensionUniqueName="[Table3]" displayFolder="" count="0" memberValueDatatype="20" unbalanced="0"/>
    <cacheHierarchy uniqueName="[Table3].[المخزون الفعلي]" caption="المخزون الفعلي" attribute="1" defaultMemberUniqueName="[Table3].[المخزون الفعلي].[All]" allUniqueName="[Table3].[المخزون الفعلي].[All]" dimensionUniqueName="[Table3]" displayFolder="" count="0" memberValueDatatype="20" unbalanced="0"/>
    <cacheHierarchy uniqueName="[Table3].[مخزون علي النظام]" caption="مخزون علي النظام" attribute="1" defaultMemberUniqueName="[Table3].[مخزون علي النظام].[All]" allUniqueName="[Table3].[مخزون علي النظام].[All]" dimensionUniqueName="[Table3]" displayFolder="" count="0" memberValueDatatype="20" unbalanced="0"/>
    <cacheHierarchy uniqueName="[Table3].[المبيعات الفعلية]" caption="المبيعات الفعلية" attribute="1" defaultMemberUniqueName="[Table3].[المبيعات الفعلية].[All]" allUniqueName="[Table3].[المبيعات الفعلية].[All]" dimensionUniqueName="[Table3]" displayFolder="" count="0" memberValueDatatype="20" unbalanced="0"/>
    <cacheHierarchy uniqueName="[Table3].[المنتجات التالفة]" caption="المنتجات التالفة" attribute="1" defaultMemberUniqueName="[Table3].[المنتجات التالفة].[All]" allUniqueName="[Table3].[المنتجات التالفة].[All]" dimensionUniqueName="[Table3]" displayFolder="" count="0" memberValueDatatype="20" unbalanced="0"/>
    <cacheHierarchy uniqueName="[Table3].[المنتجات المنتهية الصلاحية]" caption="المنتجات المنتهية الصلاحية" attribute="1" defaultMemberUniqueName="[Table3].[المنتجات المنتهية الصلاحية].[All]" allUniqueName="[Table3].[المنتجات المنتهية الصلاحية].[All]" dimensionUniqueName="[Table3]" displayFolder="" count="0" memberValueDatatype="20" unbalanced="0"/>
    <cacheHierarchy uniqueName="[Table3].[الفارق]" caption="الفارق" attribute="1" defaultMemberUniqueName="[Table3].[الفارق].[All]" allUniqueName="[Table3].[الفارق].[All]" dimensionUniqueName="[Table3]" displayFolder="" count="0" memberValueDatatype="20" unbalanced="0"/>
    <cacheHierarchy uniqueName="[Table4].[البند]" caption="البند" attribute="1" defaultMemberUniqueName="[Table4].[البند].[All]" allUniqueName="[Table4].[البند].[All]" dimensionUniqueName="[Table4]" displayFolder="" count="0" memberValueDatatype="130" unbalanced="0"/>
    <cacheHierarchy uniqueName="[Table4].[التاريخ]" caption="التاريخ" attribute="1" defaultMemberUniqueName="[Table4].[التاريخ].[All]" allUniqueName="[Table4].[التاريخ].[All]" dimensionUniqueName="[Table4]" displayFolder="" count="0" memberValueDatatype="130" unbalanced="0"/>
    <cacheHierarchy uniqueName="[Table4].[اليوم]" caption="اليوم" attribute="1" defaultMemberUniqueName="[Table4].[اليوم].[All]" allUniqueName="[Table4].[اليوم].[All]" dimensionUniqueName="[Table4]" displayFolder="" count="0" memberValueDatatype="130" unbalanced="0"/>
    <cacheHierarchy uniqueName="[Table4].[القيمة]" caption="القيمة" attribute="1" defaultMemberUniqueName="[Table4].[القيمة].[All]" allUniqueName="[Table4].[القيمة].[All]" dimensionUniqueName="[Table4]" displayFolder="" count="0" memberValueDatatype="5" unbalanced="0"/>
    <cacheHierarchy uniqueName="[Table4].[العهدة]" caption="العهدة" attribute="1" defaultMemberUniqueName="[Table4].[العهدة].[All]" allUniqueName="[Table4].[العهدة].[All]" dimensionUniqueName="[Table4]" displayFolder="" count="0" memberValueDatatype="130" unbalanced="0"/>
    <cacheHierarchy uniqueName="[Table4].[حالة السداد]" caption="حالة السداد" attribute="1" defaultMemberUniqueName="[Table4].[حالة السداد].[All]" allUniqueName="[Table4].[حالة السداد].[All]" dimensionUniqueName="[Table4]" displayFolder="" count="0" memberValueDatatype="130" unbalanced="0"/>
    <cacheHierarchy uniqueName="[Table4].[وجود فاتورة]" caption="وجود فاتورة" attribute="1" defaultMemberUniqueName="[Table4].[وجود فاتورة].[All]" allUniqueName="[Table4].[وجود فاتورة].[All]" dimensionUniqueName="[Table4]" displayFolder="" count="0" memberValueDatatype="130" unbalanced="0"/>
    <cacheHierarchy uniqueName="[Table5].[التصنيف]" caption="التصنيف" attribute="1" defaultMemberUniqueName="[Table5].[التصنيف].[All]" allUniqueName="[Table5].[التصنيف].[All]" dimensionUniqueName="[Table5]" displayFolder="" count="0" memberValueDatatype="130" unbalanced="0"/>
    <cacheHierarchy uniqueName="[Table5].[المنتج]" caption="المنتج" attribute="1" defaultMemberUniqueName="[Table5].[المنتج].[All]" allUniqueName="[Table5].[المنتج].[All]" dimensionUniqueName="[Table5]" displayFolder="" count="0" memberValueDatatype="130" unbalanced="0"/>
    <cacheHierarchy uniqueName="[Table5].[التاريخ]" caption="التاريخ" attribute="1" defaultMemberUniqueName="[Table5].[التاريخ].[All]" allUniqueName="[Table5].[التاريخ].[All]" dimensionUniqueName="[Table5]" displayFolder="" count="0" memberValueDatatype="130" unbalanced="0"/>
    <cacheHierarchy uniqueName="[Table5].[اليوم]" caption="اليوم" attribute="1" defaultMemberUniqueName="[Table5].[اليوم].[All]" allUniqueName="[Table5].[اليوم].[All]" dimensionUniqueName="[Table5]" displayFolder="" count="0" memberValueDatatype="130" unbalanced="0"/>
    <cacheHierarchy uniqueName="[Table5].[الكمية المباعة]" caption="الكمية المباعة" attribute="1" defaultMemberUniqueName="[Table5].[الكمية المباعة].[All]" allUniqueName="[Table5].[الكمية المباعة].[All]" dimensionUniqueName="[Table5]" displayFolder="" count="0" memberValueDatatype="20" unbalanced="0"/>
    <cacheHierarchy uniqueName="[Table5].[سعر الشراء للمنتج]" caption="سعر الشراء للمنتج" attribute="1" defaultMemberUniqueName="[Table5].[سعر الشراء للمنتج].[All]" allUniqueName="[Table5].[سعر الشراء للمنتج].[All]" dimensionUniqueName="[Table5]" displayFolder="" count="0" memberValueDatatype="5" unbalanced="0"/>
    <cacheHierarchy uniqueName="[Table5].[سعر البيع للمنتج]" caption="سعر البيع للمنتج" attribute="1" defaultMemberUniqueName="[Table5].[سعر البيع للمنتج].[All]" allUniqueName="[Table5].[سعر البيع للمنتج].[All]" dimensionUniqueName="[Table5]" displayFolder="" count="0" memberValueDatatype="5" unbalanced="0"/>
    <cacheHierarchy uniqueName="[Table5].[الربح للمنتج]" caption="الربح للمنتج" attribute="1" defaultMemberUniqueName="[Table5].[الربح للمنتج].[All]" allUniqueName="[Table5].[الربح للمنتج].[All]" dimensionUniqueName="[Table5]" displayFolder="" count="0" memberValueDatatype="5" unbalanced="0"/>
    <cacheHierarchy uniqueName="[Table5].[تكلفة الشراء الاجمالي]" caption="تكلفة الشراء الاجمالي" attribute="1" defaultMemberUniqueName="[Table5].[تكلفة الشراء الاجمالي].[All]" allUniqueName="[Table5].[تكلفة الشراء الاجمالي].[All]" dimensionUniqueName="[Table5]" displayFolder="" count="0" memberValueDatatype="5" unbalanced="0"/>
    <cacheHierarchy uniqueName="[Table5].[قيمة البيع الاجمالي]" caption="قيمة البيع الاجمالي" attribute="1" defaultMemberUniqueName="[Table5].[قيمة البيع الاجمالي].[All]" allUniqueName="[Table5].[قيمة البيع الاجمالي].[All]" dimensionUniqueName="[Table5]" displayFolder="" count="0" memberValueDatatype="5" unbalanced="0"/>
    <cacheHierarchy uniqueName="[Table5].[الربح الاجمالي]" caption="الربح الاجمالي" attribute="1" defaultMemberUniqueName="[Table5].[الربح الاجمالي].[All]" allUniqueName="[Table5].[الربح الاجمالي].[All]" dimensionUniqueName="[Table5]" displayFolder="" count="0" memberValueDatatype="5" unbalanced="0"/>
    <cacheHierarchy uniqueName="[Table1].[التاريخ (Day Index)]" caption="التاريخ (Day Index)" attribute="1" defaultMemberUniqueName="[Table1].[التاريخ (Day Index)].[All]" allUniqueName="[Table1].[التاريخ (Day Index)].[All]" dimensionUniqueName="[Table1]" displayFolder="" count="0" memberValueDatatype="5" unbalanced="0" hidden="1"/>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5]" caption="__XL_Count Table5" measure="1" displayFolder="" measureGroup="Table5"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التصنيف]" caption="Count of التصنيف" measure="1" displayFolder="" measureGroup="Table1" count="0" hidden="1">
      <extLst>
        <ext xmlns:x15="http://schemas.microsoft.com/office/spreadsheetml/2010/11/main" uri="{B97F6D7D-B522-45F9-BDA1-12C45D357490}">
          <x15:cacheHierarchy aggregatedColumn="0"/>
        </ext>
      </extLst>
    </cacheHierarchy>
    <cacheHierarchy uniqueName="[Measures].[Count of المنتج]" caption="Count of المنتج" measure="1" displayFolder="" measureGroup="Table1" count="0" hidden="1">
      <extLst>
        <ext xmlns:x15="http://schemas.microsoft.com/office/spreadsheetml/2010/11/main" uri="{B97F6D7D-B522-45F9-BDA1-12C45D357490}">
          <x15:cacheHierarchy aggregatedColumn="1"/>
        </ext>
      </extLst>
    </cacheHierarchy>
    <cacheHierarchy uniqueName="[Measures].[Sum of الكمية]" caption="Sum of الكمية" measure="1" displayFolder="" measureGroup="Table1" count="0" hidden="1">
      <extLst>
        <ext xmlns:x15="http://schemas.microsoft.com/office/spreadsheetml/2010/11/main" uri="{B97F6D7D-B522-45F9-BDA1-12C45D357490}">
          <x15:cacheHierarchy aggregatedColumn="4"/>
        </ext>
      </extLst>
    </cacheHierarchy>
    <cacheHierarchy uniqueName="[Measures].[Sum of الربح]" caption="Sum of الربح" measure="1" displayFolder="" measureGroup="Table1" count="0" hidden="1">
      <extLst>
        <ext xmlns:x15="http://schemas.microsoft.com/office/spreadsheetml/2010/11/main" uri="{B97F6D7D-B522-45F9-BDA1-12C45D357490}">
          <x15:cacheHierarchy aggregatedColumn="9"/>
        </ext>
      </extLst>
    </cacheHierarchy>
    <cacheHierarchy uniqueName="[Measures].[Sum of الكمية 2]" caption="Sum of الكمية 2" measure="1" displayFolder="" measureGroup="Table2" count="0" hidden="1">
      <extLst>
        <ext xmlns:x15="http://schemas.microsoft.com/office/spreadsheetml/2010/11/main" uri="{B97F6D7D-B522-45F9-BDA1-12C45D357490}">
          <x15:cacheHierarchy aggregatedColumn="17"/>
        </ext>
      </extLst>
    </cacheHierarchy>
    <cacheHierarchy uniqueName="[Measures].[Count of المنتج 2]" caption="Count of المنتج 2" measure="1" displayFolder="" measureGroup="Table2" count="0" hidden="1">
      <extLst>
        <ext xmlns:x15="http://schemas.microsoft.com/office/spreadsheetml/2010/11/main" uri="{B97F6D7D-B522-45F9-BDA1-12C45D357490}">
          <x15:cacheHierarchy aggregatedColumn="16"/>
        </ext>
      </extLst>
    </cacheHierarchy>
    <cacheHierarchy uniqueName="[Measures].[Sum of إجمالي الشراء]" caption="Sum of إجمالي الشراء" measure="1" displayFolder="" measureGroup="Table2" count="0" hidden="1">
      <extLst>
        <ext xmlns:x15="http://schemas.microsoft.com/office/spreadsheetml/2010/11/main" uri="{B97F6D7D-B522-45F9-BDA1-12C45D357490}">
          <x15:cacheHierarchy aggregatedColumn="22"/>
        </ext>
      </extLst>
    </cacheHierarchy>
    <cacheHierarchy uniqueName="[Measures].[Sum of إجمالي البيع]" caption="Sum of إجمالي البيع" measure="1" displayFolder="" measureGroup="Table2" count="0" hidden="1">
      <extLst>
        <ext xmlns:x15="http://schemas.microsoft.com/office/spreadsheetml/2010/11/main" uri="{B97F6D7D-B522-45F9-BDA1-12C45D357490}">
          <x15:cacheHierarchy aggregatedColumn="23"/>
        </ext>
      </extLst>
    </cacheHierarchy>
    <cacheHierarchy uniqueName="[Measures].[Sum of تكلفة الشراء بدون ضريبة]" caption="Sum of تكلفة الشراء بدون ضريبة" measure="1" displayFolder="" measureGroup="Table1" count="0" hidden="1">
      <extLst>
        <ext xmlns:x15="http://schemas.microsoft.com/office/spreadsheetml/2010/11/main" uri="{B97F6D7D-B522-45F9-BDA1-12C45D357490}">
          <x15:cacheHierarchy aggregatedColumn="5"/>
        </ext>
      </extLst>
    </cacheHierarchy>
    <cacheHierarchy uniqueName="[Measures].[Sum of تكلفة الشراء بالضريبة]" caption="Sum of تكلفة الشراء بالضريبة" measure="1" displayFolder="" measureGroup="Table1" count="0" hidden="1">
      <extLst>
        <ext xmlns:x15="http://schemas.microsoft.com/office/spreadsheetml/2010/11/main" uri="{B97F6D7D-B522-45F9-BDA1-12C45D357490}">
          <x15:cacheHierarchy aggregatedColumn="6"/>
        </ext>
      </extLst>
    </cacheHierarchy>
    <cacheHierarchy uniqueName="[Measures].[Sum of سعر البيع بدون ضريبة]" caption="Sum of سعر البيع بدون ضريبة" measure="1" displayFolder="" measureGroup="Table1" count="0" hidden="1">
      <extLst>
        <ext xmlns:x15="http://schemas.microsoft.com/office/spreadsheetml/2010/11/main" uri="{B97F6D7D-B522-45F9-BDA1-12C45D357490}">
          <x15:cacheHierarchy aggregatedColumn="7"/>
        </ext>
      </extLst>
    </cacheHierarchy>
    <cacheHierarchy uniqueName="[Measures].[Sum of سعر البيع بالضريبة]" caption="Sum of سعر البيع بالضريبة" measure="1" displayFolder="" measureGroup="Table1" count="0" hidden="1">
      <extLst>
        <ext xmlns:x15="http://schemas.microsoft.com/office/spreadsheetml/2010/11/main" uri="{B97F6D7D-B522-45F9-BDA1-12C45D357490}">
          <x15:cacheHierarchy aggregatedColumn="8"/>
        </ext>
      </extLst>
    </cacheHierarchy>
    <cacheHierarchy uniqueName="[Measures].[Count of التاريخ]" caption="Count of التاريخ" measure="1" displayFolder="" measureGroup="Table1" count="0" hidden="1">
      <extLst>
        <ext xmlns:x15="http://schemas.microsoft.com/office/spreadsheetml/2010/11/main" uri="{B97F6D7D-B522-45F9-BDA1-12C45D357490}">
          <x15:cacheHierarchy aggregatedColumn="2"/>
        </ext>
      </extLst>
    </cacheHierarchy>
    <cacheHierarchy uniqueName="[Measures].[Sum of إجمالي الربح]" caption="Sum of إجمالي الربح" measure="1" displayFolder="" measureGroup="Table2" count="0" hidden="1">
      <extLst>
        <ext xmlns:x15="http://schemas.microsoft.com/office/spreadsheetml/2010/11/main" uri="{B97F6D7D-B522-45F9-BDA1-12C45D357490}">
          <x15:cacheHierarchy aggregatedColumn="24"/>
        </ext>
      </extLst>
    </cacheHierarchy>
    <cacheHierarchy uniqueName="[Measures].[Count of التصنيف 2]" caption="Count of التصنيف 2" measure="1" displayFolder="" measureGroup="Table2" count="0" hidden="1">
      <extLst>
        <ext xmlns:x15="http://schemas.microsoft.com/office/spreadsheetml/2010/11/main" uri="{B97F6D7D-B522-45F9-BDA1-12C45D357490}">
          <x15:cacheHierarchy aggregatedColumn="15"/>
        </ext>
      </extLst>
    </cacheHierarchy>
    <cacheHierarchy uniqueName="[Measures].[Sum of السعر للشراء بدون ضريبة]" caption="Sum of السعر للشراء بدون ضريبة" measure="1" displayFolder="" measureGroup="Table2" count="0" hidden="1">
      <extLst>
        <ext xmlns:x15="http://schemas.microsoft.com/office/spreadsheetml/2010/11/main" uri="{B97F6D7D-B522-45F9-BDA1-12C45D357490}">
          <x15:cacheHierarchy aggregatedColumn="18"/>
        </ext>
      </extLst>
    </cacheHierarchy>
    <cacheHierarchy uniqueName="[Measures].[Sum of السعر للشراء بالضريبة]" caption="Sum of السعر للشراء بالضريبة" measure="1" displayFolder="" measureGroup="Table2" count="0" hidden="1">
      <extLst>
        <ext xmlns:x15="http://schemas.microsoft.com/office/spreadsheetml/2010/11/main" uri="{B97F6D7D-B522-45F9-BDA1-12C45D357490}">
          <x15:cacheHierarchy aggregatedColumn="19"/>
        </ext>
      </extLst>
    </cacheHierarchy>
    <cacheHierarchy uniqueName="[Measures].[Sum of المشتريات]" caption="Sum of المشتريات" measure="1" displayFolder="" measureGroup="Table3" count="0" hidden="1">
      <extLst>
        <ext xmlns:x15="http://schemas.microsoft.com/office/spreadsheetml/2010/11/main" uri="{B97F6D7D-B522-45F9-BDA1-12C45D357490}">
          <x15:cacheHierarchy aggregatedColumn="30"/>
        </ext>
      </extLst>
    </cacheHierarchy>
    <cacheHierarchy uniqueName="[Measures].[Sum of مخزون اول مدة]" caption="Sum of مخزون اول مدة" measure="1" displayFolder="" measureGroup="Table3" count="0" hidden="1">
      <extLst>
        <ext xmlns:x15="http://schemas.microsoft.com/office/spreadsheetml/2010/11/main" uri="{B97F6D7D-B522-45F9-BDA1-12C45D357490}">
          <x15:cacheHierarchy aggregatedColumn="29"/>
        </ext>
      </extLst>
    </cacheHierarchy>
    <cacheHierarchy uniqueName="[Measures].[Sum of المبيعات الفعلية]" caption="Sum of المبيعات الفعلية" measure="1" displayFolder="" measureGroup="Table3" count="0" hidden="1">
      <extLst>
        <ext xmlns:x15="http://schemas.microsoft.com/office/spreadsheetml/2010/11/main" uri="{B97F6D7D-B522-45F9-BDA1-12C45D357490}">
          <x15:cacheHierarchy aggregatedColumn="33"/>
        </ext>
      </extLst>
    </cacheHierarchy>
    <cacheHierarchy uniqueName="[Measures].[Sum of الفارق]" caption="Sum of الفارق" measure="1" displayFolder="" measureGroup="Table3" count="0" hidden="1">
      <extLst>
        <ext xmlns:x15="http://schemas.microsoft.com/office/spreadsheetml/2010/11/main" uri="{B97F6D7D-B522-45F9-BDA1-12C45D357490}">
          <x15:cacheHierarchy aggregatedColumn="36"/>
        </ext>
      </extLst>
    </cacheHierarchy>
    <cacheHierarchy uniqueName="[Measures].[Sum of المنتجات التالفة]" caption="Sum of المنتجات التالفة" measure="1" displayFolder="" measureGroup="Table3" count="0" hidden="1">
      <extLst>
        <ext xmlns:x15="http://schemas.microsoft.com/office/spreadsheetml/2010/11/main" uri="{B97F6D7D-B522-45F9-BDA1-12C45D357490}">
          <x15:cacheHierarchy aggregatedColumn="34"/>
        </ext>
      </extLst>
    </cacheHierarchy>
    <cacheHierarchy uniqueName="[Measures].[Count of التصنيف 3]" caption="Count of التصنيف 3" measure="1" displayFolder="" measureGroup="Table5" count="0" hidden="1">
      <extLst>
        <ext xmlns:x15="http://schemas.microsoft.com/office/spreadsheetml/2010/11/main" uri="{B97F6D7D-B522-45F9-BDA1-12C45D357490}">
          <x15:cacheHierarchy aggregatedColumn="44"/>
        </ext>
      </extLst>
    </cacheHierarchy>
    <cacheHierarchy uniqueName="[Measures].[Sum of القيمة]" caption="Sum of القيمة" measure="1" displayFolder="" measureGroup="Table4" count="0" hidden="1">
      <extLst>
        <ext xmlns:x15="http://schemas.microsoft.com/office/spreadsheetml/2010/11/main" uri="{B97F6D7D-B522-45F9-BDA1-12C45D357490}">
          <x15:cacheHierarchy aggregatedColumn="40"/>
        </ext>
      </extLst>
    </cacheHierarchy>
    <cacheHierarchy uniqueName="[Measures].[Count of البند]" caption="Count of البند" measure="1" displayFolder="" measureGroup="Table4" count="0" hidden="1">
      <extLst>
        <ext xmlns:x15="http://schemas.microsoft.com/office/spreadsheetml/2010/11/main" uri="{B97F6D7D-B522-45F9-BDA1-12C45D357490}">
          <x15:cacheHierarchy aggregatedColumn="37"/>
        </ext>
      </extLst>
    </cacheHierarchy>
    <cacheHierarchy uniqueName="[Measures].[Sum of الربح الاجمالي]" caption="Sum of الربح الاجمالي" measure="1" displayFolder="" measureGroup="Table5" count="0" hidden="1">
      <extLst>
        <ext xmlns:x15="http://schemas.microsoft.com/office/spreadsheetml/2010/11/main" uri="{B97F6D7D-B522-45F9-BDA1-12C45D357490}">
          <x15:cacheHierarchy aggregatedColumn="54"/>
        </ext>
      </extLst>
    </cacheHierarchy>
    <cacheHierarchy uniqueName="[Measures].[Sum of تكلفة الشراء الاجمالي]" caption="Sum of تكلفة الشراء الاجمالي" measure="1" displayFolder="" measureGroup="Table5" count="0" hidden="1">
      <extLst>
        <ext xmlns:x15="http://schemas.microsoft.com/office/spreadsheetml/2010/11/main" uri="{B97F6D7D-B522-45F9-BDA1-12C45D357490}">
          <x15:cacheHierarchy aggregatedColumn="52"/>
        </ext>
      </extLst>
    </cacheHierarchy>
    <cacheHierarchy uniqueName="[Measures].[Sum of قيمة البيع الاجمالي]" caption="Sum of قيمة البيع الاجمالي" measure="1" displayFolder="" measureGroup="Table5" count="0" hidden="1">
      <extLst>
        <ext xmlns:x15="http://schemas.microsoft.com/office/spreadsheetml/2010/11/main" uri="{B97F6D7D-B522-45F9-BDA1-12C45D357490}">
          <x15:cacheHierarchy aggregatedColumn="53"/>
        </ext>
      </extLst>
    </cacheHierarchy>
    <cacheHierarchy uniqueName="[Measures].[Sum of الربح للمنتج]" caption="Sum of الربح للمنتج" measure="1" displayFolder="" measureGroup="Table5" count="0" hidden="1">
      <extLst>
        <ext xmlns:x15="http://schemas.microsoft.com/office/spreadsheetml/2010/11/main" uri="{B97F6D7D-B522-45F9-BDA1-12C45D357490}">
          <x15:cacheHierarchy aggregatedColumn="51"/>
        </ext>
      </extLst>
    </cacheHierarchy>
    <cacheHierarchy uniqueName="[Measures].[Count of المنتج 3]" caption="Count of المنتج 3" measure="1" displayFolder="" measureGroup="Table5" count="0" hidden="1">
      <extLst>
        <ext xmlns:x15="http://schemas.microsoft.com/office/spreadsheetml/2010/11/main" uri="{B97F6D7D-B522-45F9-BDA1-12C45D357490}">
          <x15:cacheHierarchy aggregatedColumn="45"/>
        </ext>
      </extLst>
    </cacheHierarchy>
    <cacheHierarchy uniqueName="[Measures].[Count of المخزون الفعلي]" caption="Count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Count of مخزون علي النظام]" caption="Count of مخزون علي النظام" measure="1" displayFolder="" measureGroup="Table3" count="0" hidden="1">
      <extLst>
        <ext xmlns:x15="http://schemas.microsoft.com/office/spreadsheetml/2010/11/main" uri="{B97F6D7D-B522-45F9-BDA1-12C45D357490}">
          <x15:cacheHierarchy aggregatedColumn="32"/>
        </ext>
      </extLst>
    </cacheHierarchy>
    <cacheHierarchy uniqueName="[Measures].[Count of المنتجات المنتهية الصلاحية]" caption="Count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نتجات المنتهية الصلاحية]" caption="Sum of المنتجات المنتهية الصلاحية" measure="1" displayFolder="" measureGroup="Table3" count="0" hidden="1">
      <extLst>
        <ext xmlns:x15="http://schemas.microsoft.com/office/spreadsheetml/2010/11/main" uri="{B97F6D7D-B522-45F9-BDA1-12C45D357490}">
          <x15:cacheHierarchy aggregatedColumn="35"/>
        </ext>
      </extLst>
    </cacheHierarchy>
    <cacheHierarchy uniqueName="[Measures].[Sum of المخزون الفعلي]" caption="Sum of المخزون الفعلي" measure="1" displayFolder="" measureGroup="Table3" count="0" hidden="1">
      <extLst>
        <ext xmlns:x15="http://schemas.microsoft.com/office/spreadsheetml/2010/11/main" uri="{B97F6D7D-B522-45F9-BDA1-12C45D357490}">
          <x15:cacheHierarchy aggregatedColumn="31"/>
        </ext>
      </extLst>
    </cacheHierarchy>
    <cacheHierarchy uniqueName="[Measures].[Sum of مخزون علي النظام]" caption="Sum of مخزون علي النظام" measure="1" displayFolder="" measureGroup="Table3"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3621308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28" cacheId="1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Q2:R9" firstHeaderRow="1" firstDataRow="1" firstDataCol="1"/>
  <pivotFields count="5">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x v="6"/>
    </i>
  </rowItems>
  <colItems count="1">
    <i/>
  </colItems>
  <dataFields count="1">
    <dataField name="Sum of الفارق"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2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D9" firstHeaderRow="0" firstDataRow="1" firstDataCol="1"/>
  <pivotFields count="7">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3">
    <i>
      <x/>
    </i>
    <i i="1">
      <x v="1"/>
    </i>
    <i i="2">
      <x v="2"/>
    </i>
  </colItems>
  <dataFields count="3">
    <dataField name=" مخزون اول مدة" fld="2" baseField="0" baseItem="0"/>
    <dataField name=" المشتريات" fld="1" baseField="0" baseItem="0"/>
    <dataField name="المبيعات الفعلية"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المشتريات"/>
    <pivotHierarchy dragToData="1" caption=" مخزون اول مدة"/>
    <pivotHierarchy dragToData="1" caption="المبيعات الفعلية"/>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3">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4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22:O23" firstHeaderRow="0" firstDataRow="1" firstDataCol="0"/>
  <pivotFields count="1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name="Sum of مخزون اول مدة" fld="0" baseField="0" baseItem="0"/>
    <dataField name="Sum of المشتريات" fld="1" baseField="0" baseItem="0"/>
    <dataField name="Sum of المخزون الفعلي" fld="5" baseField="0" baseItem="1"/>
    <dataField name="Sum of مخزون علي النظام" fld="6" baseField="0" baseItem="1"/>
    <dataField name="Sum of المبيعات الفعلية" fld="2" baseField="0" baseItem="0"/>
    <dataField name="Sum of المنتجات التالفة" fld="3" baseField="0" baseItem="0"/>
    <dataField name="Sum of المنتجات المنتهية الصلاحية" fld="4" baseField="0" baseItem="1"/>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المنتجات المنتهية الصلاحية"/>
    <pivotHierarchy dragToData="1" caption="Sum of المخزون الفعلي"/>
    <pivotHierarchy dragToData="1" caption="Sum of مخزون علي النظام"/>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Table3]"/>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20"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19:H20"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الكمية" fld="0" baseField="0" baseItem="0"/>
    <dataField name="Sum of تكلفة الشراء بدون ضريبة" fld="1" baseField="0" baseItem="0"/>
    <dataField name="Sum of تكلفة الشراء بالضريبة" fld="2" baseField="0" baseItem="0"/>
    <dataField name="Sum of سعر البيع بدون ضريبة" fld="3" baseField="0" baseItem="0"/>
    <dataField name="Sum of سعر البيع بالضريبة" fld="4" baseField="0" baseItem="0"/>
    <dataField name="Sum of الربح" fld="5" baseField="0" baseItem="0"/>
  </dataFields>
  <formats count="1">
    <format dxfId="2">
      <pivotArea outline="0" collapsedLevelsAreSubtotals="1" fieldPosition="0"/>
    </format>
  </formats>
  <pivotHierarchies count="100">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1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P17:R25" firstHeaderRow="0" firstDataRow="1" firstDataCol="1"/>
  <pivotFields count="5">
    <pivotField axis="axisRow" allDrilled="1" subtotalTop="0" showAll="0" defaultSubtotal="0" defaultAttributeDrillState="1">
      <items count="7">
        <item x="2"/>
        <item x="0"/>
        <item x="1"/>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الكمية" fld="1" baseField="0" baseItem="0"/>
    <dataField name="الربح"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Hierarchies count="100">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الكمية"/>
    <pivotHierarchy dragToData="1" caption="الربح"/>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1" cacheId="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24:D32" firstHeaderRow="1" firstDataRow="1" firstDataCol="1"/>
  <pivotFields count="4">
    <pivotField axis="axisRow" allDrilled="1" subtotalTop="0" showAll="0"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الربح" fld="1" baseField="0" baseItem="0"/>
  </dataFields>
  <chartFormats count="2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1048832"/>
          </reference>
        </references>
      </pivotArea>
    </chartFormat>
    <chartFormat chart="3" format="11">
      <pivotArea type="data" outline="0" fieldPosition="0">
        <references count="2">
          <reference field="4294967294" count="1" selected="0">
            <x v="0"/>
          </reference>
          <reference field="0" count="1" selected="0">
            <x v="1048832"/>
          </reference>
        </references>
      </pivotArea>
    </chartFormat>
    <chartFormat chart="3" format="12">
      <pivotArea type="data" outline="0" fieldPosition="0">
        <references count="2">
          <reference field="4294967294" count="1" selected="0">
            <x v="0"/>
          </reference>
          <reference field="0" count="1" selected="0">
            <x v="1048832"/>
          </reference>
        </references>
      </pivotArea>
    </chartFormat>
    <chartFormat chart="3" format="13">
      <pivotArea type="data" outline="0" fieldPosition="0">
        <references count="2">
          <reference field="4294967294" count="1" selected="0">
            <x v="0"/>
          </reference>
          <reference field="0" count="1" selected="0">
            <x v="1048832"/>
          </reference>
        </references>
      </pivotArea>
    </chartFormat>
    <chartFormat chart="3" format="14">
      <pivotArea type="data" outline="0" fieldPosition="0">
        <references count="2">
          <reference field="4294967294" count="1" selected="0">
            <x v="0"/>
          </reference>
          <reference field="0" count="1" selected="0">
            <x v="1048832"/>
          </reference>
        </references>
      </pivotArea>
    </chartFormat>
    <chartFormat chart="3" format="15">
      <pivotArea type="data" outline="0" fieldPosition="0">
        <references count="2">
          <reference field="4294967294" count="1" selected="0">
            <x v="0"/>
          </reference>
          <reference field="0" count="1" selected="0">
            <x v="1048832"/>
          </reference>
        </references>
      </pivotArea>
    </chartFormat>
    <chartFormat chart="3" format="16">
      <pivotArea type="data" outline="0" fieldPosition="0">
        <references count="2">
          <reference field="4294967294" count="1" selected="0">
            <x v="0"/>
          </reference>
          <reference field="0" count="1" selected="0">
            <x v="1048832"/>
          </reference>
        </references>
      </pivotArea>
    </chartFormat>
    <chartFormat chart="0" format="1">
      <pivotArea type="data" outline="0" fieldPosition="0">
        <references count="2">
          <reference field="4294967294" count="1" selected="0">
            <x v="0"/>
          </reference>
          <reference field="0" count="1" selected="0">
            <x v="1048832"/>
          </reference>
        </references>
      </pivotArea>
    </chartFormat>
    <chartFormat chart="0" format="2">
      <pivotArea type="data" outline="0" fieldPosition="0">
        <references count="2">
          <reference field="4294967294" count="1" selected="0">
            <x v="0"/>
          </reference>
          <reference field="0" count="1" selected="0">
            <x v="1048832"/>
          </reference>
        </references>
      </pivotArea>
    </chartFormat>
    <chartFormat chart="0" format="3">
      <pivotArea type="data" outline="0" fieldPosition="0">
        <references count="2">
          <reference field="4294967294" count="1" selected="0">
            <x v="0"/>
          </reference>
          <reference field="0" count="1" selected="0">
            <x v="1048832"/>
          </reference>
        </references>
      </pivotArea>
    </chartFormat>
    <chartFormat chart="0" format="4">
      <pivotArea type="data" outline="0" fieldPosition="0">
        <references count="2">
          <reference field="4294967294" count="1" selected="0">
            <x v="0"/>
          </reference>
          <reference field="0" count="1" selected="0">
            <x v="1048832"/>
          </reference>
        </references>
      </pivotArea>
    </chartFormat>
    <chartFormat chart="0" format="5">
      <pivotArea type="data" outline="0" fieldPosition="0">
        <references count="2">
          <reference field="4294967294" count="1" selected="0">
            <x v="0"/>
          </reference>
          <reference field="0" count="1" selected="0">
            <x v="1048832"/>
          </reference>
        </references>
      </pivotArea>
    </chartFormat>
    <chartFormat chart="0" format="6">
      <pivotArea type="data" outline="0" fieldPosition="0">
        <references count="2">
          <reference field="4294967294" count="1" selected="0">
            <x v="0"/>
          </reference>
          <reference field="0" count="1" selected="0">
            <x v="1048832"/>
          </reference>
        </references>
      </pivotArea>
    </chartFormat>
    <chartFormat chart="0" format="7">
      <pivotArea type="data" outline="0" fieldPosition="0">
        <references count="2">
          <reference field="4294967294" count="1" selected="0">
            <x v="0"/>
          </reference>
          <reference field="0" count="1" selected="0">
            <x v="1048832"/>
          </reference>
        </references>
      </pivotArea>
    </chartFormat>
    <chartFormat chart="0" format="8">
      <pivotArea type="data" outline="0" fieldPosition="0">
        <references count="2">
          <reference field="4294967294" count="1" selected="0">
            <x v="0"/>
          </reference>
          <reference field="0" count="1" selected="0">
            <x v="1048832"/>
          </reference>
        </references>
      </pivotArea>
    </chartFormat>
    <chartFormat chart="0" format="9">
      <pivotArea type="data" outline="0" fieldPosition="0">
        <references count="2">
          <reference field="4294967294" count="1" selected="0">
            <x v="0"/>
          </reference>
          <reference field="0" count="1" selected="0">
            <x v="1048832"/>
          </reference>
        </references>
      </pivotArea>
    </chartFormat>
    <chartFormat chart="0" format="10">
      <pivotArea type="data" outline="0" fieldPosition="0">
        <references count="2">
          <reference field="4294967294" count="1" selected="0">
            <x v="0"/>
          </reference>
          <reference field="0" count="1" selected="0">
            <x v="1048832"/>
          </reference>
        </references>
      </pivotArea>
    </chartFormat>
    <chartFormat chart="3" format="17">
      <pivotArea type="data" outline="0" fieldPosition="0">
        <references count="2">
          <reference field="4294967294" count="1" selected="0">
            <x v="0"/>
          </reference>
          <reference field="0" count="1" selected="0">
            <x v="1048832"/>
          </reference>
        </references>
      </pivotArea>
    </chartFormat>
    <chartFormat chart="3" format="18">
      <pivotArea type="data" outline="0" fieldPosition="0">
        <references count="2">
          <reference field="4294967294" count="1" selected="0">
            <x v="0"/>
          </reference>
          <reference field="0" count="1" selected="0">
            <x v="1048832"/>
          </reference>
        </references>
      </pivotArea>
    </chartFormat>
    <chartFormat chart="3" format="19">
      <pivotArea type="data" outline="0" fieldPosition="0">
        <references count="2">
          <reference field="4294967294" count="1" selected="0">
            <x v="0"/>
          </reference>
          <reference field="0" count="1" selected="0">
            <x v="1048832"/>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 chart="3" format="23">
      <pivotArea type="data" outline="0" fieldPosition="0">
        <references count="2">
          <reference field="4294967294" count="1" selected="0">
            <x v="0"/>
          </reference>
          <reference field="0" count="1" selected="0">
            <x v="3"/>
          </reference>
        </references>
      </pivotArea>
    </chartFormat>
    <chartFormat chart="3" format="24">
      <pivotArea type="data" outline="0" fieldPosition="0">
        <references count="2">
          <reference field="4294967294" count="1" selected="0">
            <x v="0"/>
          </reference>
          <reference field="0" count="1" selected="0">
            <x v="4"/>
          </reference>
        </references>
      </pivotArea>
    </chartFormat>
    <chartFormat chart="3" format="25">
      <pivotArea type="data" outline="0" fieldPosition="0">
        <references count="2">
          <reference field="4294967294" count="1" selected="0">
            <x v="0"/>
          </reference>
          <reference field="0" count="1" selected="0">
            <x v="5"/>
          </reference>
        </references>
      </pivotArea>
    </chartFormat>
    <chartFormat chart="3" format="26">
      <pivotArea type="data" outline="0" fieldPosition="0">
        <references count="2">
          <reference field="4294967294" count="1" selected="0">
            <x v="0"/>
          </reference>
          <reference field="0" count="1" selected="0">
            <x v="6"/>
          </reference>
        </references>
      </pivotArea>
    </chartFormat>
  </chartFormats>
  <pivotHierarchies count="100">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19"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J1:O9" firstHeaderRow="0" firstDataRow="1" firstDataCol="1"/>
  <pivotFields count="8">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تكلفة الشراء بدون ضريبة" fld="2" baseField="0" baseItem="0"/>
    <dataField name="تكلفة الشراء بالضريبة" fld="3" baseField="0" baseItem="0"/>
    <dataField name="سعر البيع بدون ضريبة" fld="4" baseField="0" baseItem="0"/>
    <dataField name="سعر البيع بالضريبة" fld="5" baseField="0" baseItem="0"/>
    <dataField name="الربح" fld="1" baseField="0" baseItem="0"/>
  </dataFields>
  <chartFormats count="1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 chart="22"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1"/>
          </reference>
        </references>
      </pivotArea>
    </chartFormat>
    <chartFormat chart="22" format="12" series="1">
      <pivotArea type="data" outline="0" fieldPosition="0">
        <references count="1">
          <reference field="4294967294" count="1" selected="0">
            <x v="2"/>
          </reference>
        </references>
      </pivotArea>
    </chartFormat>
    <chartFormat chart="22" format="13" series="1">
      <pivotArea type="data" outline="0" fieldPosition="0">
        <references count="1">
          <reference field="4294967294" count="1" selected="0">
            <x v="3"/>
          </reference>
        </references>
      </pivotArea>
    </chartFormat>
    <chartFormat chart="22" format="14" series="1">
      <pivotArea type="data" outline="0" fieldPosition="0">
        <references count="1">
          <reference field="4294967294" count="1" selected="0">
            <x v="4"/>
          </reference>
        </references>
      </pivotArea>
    </chartFormat>
  </chartFormats>
  <pivotHierarchies count="100">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الربح"/>
    <pivotHierarchy dragToData="1"/>
    <pivotHierarchy dragToData="1"/>
    <pivotHierarchy dragToData="1"/>
    <pivotHierarchy dragToData="1"/>
    <pivotHierarchy dragToData="1" caption="تكلفة الشراء بدون ضريبة"/>
    <pivotHierarchy dragToData="1" caption="تكلفة الشراء بالضريبة"/>
    <pivotHierarchy dragToData="1" caption="سعر البيع بدون ضريبة"/>
    <pivotHierarchy dragToData="1" caption="سعر البيع بالضريبة"/>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4" cacheId="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3:B18" firstHeaderRow="1" firstDataRow="1" firstDataCol="1"/>
  <pivotFields count="3">
    <pivotField axis="axisRow" allDrilled="1" subtotalTop="0" showAll="0" dataSourceSort="1" defaultSubtotal="0">
      <items count="7">
        <item x="0"/>
        <item x="1"/>
        <item x="2" e="0"/>
        <item x="3" e="0"/>
        <item x="4" e="0"/>
        <item x="5" e="0"/>
        <item x="6" e="0"/>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2">
    <field x="0"/>
    <field x="2"/>
  </rowFields>
  <rowItems count="15">
    <i>
      <x/>
    </i>
    <i r="1">
      <x/>
    </i>
    <i r="1">
      <x v="1"/>
    </i>
    <i r="1">
      <x v="2"/>
    </i>
    <i r="1">
      <x v="3"/>
    </i>
    <i>
      <x v="1"/>
    </i>
    <i r="1">
      <x v="4"/>
    </i>
    <i r="1">
      <x v="5"/>
    </i>
    <i r="1">
      <x v="6"/>
    </i>
    <i>
      <x v="2"/>
    </i>
    <i>
      <x v="3"/>
    </i>
    <i>
      <x v="4"/>
    </i>
    <i>
      <x v="5"/>
    </i>
    <i>
      <x v="6"/>
    </i>
    <i t="grand">
      <x/>
    </i>
  </rowItems>
  <colItems count="1">
    <i/>
  </colItems>
  <dataFields count="1">
    <dataField name="Sum of الكمية" fld="1"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100">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700-000009000000}" name="PivotTable25"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U2:Z3"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الكمية" fld="0" baseField="0" baseItem="0"/>
    <dataField name="Sum of السعر للشراء بدون ضريبة" fld="2" baseField="0" baseItem="0"/>
    <dataField name="Sum of السعر للشراء بالضريبة" fld="3" baseField="0" baseItem="0"/>
    <dataField name="Sum of إجمالي الشراء" fld="4" baseField="0" baseItem="0"/>
    <dataField name="Sum of إجمالي البيع" fld="5" baseField="0" baseItem="0"/>
    <dataField name="Sum of إجمالي الربح" fld="1" baseField="0" baseItem="0" numFmtId="2"/>
  </dataFields>
  <formats count="2">
    <format dxfId="1">
      <pivotArea outline="0" collapsedLevelsAreSubtotals="1" fieldPosition="0">
        <references count="1">
          <reference field="4294967294" count="1" selected="0">
            <x v="5"/>
          </reference>
        </references>
      </pivotArea>
    </format>
    <format dxfId="0">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700-00000D000000}" name="PivotTable24"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O18:P26"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المنتج" fld="1" subtotal="count" baseField="0" baseItem="0"/>
  </dataFields>
  <chartFormats count="2">
    <chartFormat chart="13" format="19"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700-00000C000000}" name="PivotTable35"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1:B7"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الكمية" fld="1"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700-00000B000000}" name="PivotTable52"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C31:F37" firstHeaderRow="0" firstDataRow="1" firstDataCol="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إجمالي الشراء" fld="1" baseField="0" baseItem="0"/>
    <dataField name="إجمالي البيع" fld="2" baseField="0" baseItem="0"/>
    <dataField name=" إجمالي الربح"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إجمالي الشراء"/>
    <pivotHierarchy dragToData="1" caption="إجمالي البيع"/>
    <pivotHierarchy dragToData="1"/>
    <pivotHierarchy dragToData="1"/>
    <pivotHierarchy dragToData="1"/>
    <pivotHierarchy dragToData="1"/>
    <pivotHierarchy dragToData="1"/>
    <pivotHierarchy dragToData="1" caption=" إجمالي الربح"/>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700-00000A000000}" name="PivotTable36"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K1:L7"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المنتج"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800-00000E000000}" name="PivotTable53"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I6:J9" firstHeaderRow="1"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allDrilled="1" showAll="0" dataSourceSort="1"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البند" fld="0"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1" count="1" selected="0">
            <x v="0"/>
          </reference>
        </references>
      </pivotArea>
    </chartFormat>
    <chartFormat chart="13" format="8">
      <pivotArea type="data" outline="0" fieldPosition="0">
        <references count="2">
          <reference field="4294967294" count="1" selected="0">
            <x v="0"/>
          </reference>
          <reference field="1"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800-000012000000}" name="PivotTable52"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C14:D17" firstHeaderRow="1"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allDrilled="1" showAll="0" dataSourceSort="1"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القيمة"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800-000011000000}" name="PivotTable51"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I1:J5"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البند"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800-000010000000}" name="PivotTable49"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8" firstHeaderRow="1" firstDataRow="1" firstDataCol="1"/>
  <pivotFields count="6">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howAll="0" dataSourceSort="1"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القيمة"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800-00000F000000}" name="PivotTable54"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I12:J16" firstHeaderRow="1" firstDataRow="1" firstDataCol="1"/>
  <pivotFields count="6">
    <pivotField axis="axisRow" allDrilled="1" subtotalTop="0" showAll="0" dataSourceSort="1" defaultSubtotal="0" defaultAttributeDrillState="1">
      <items count="3">
        <item x="0"/>
        <item x="1"/>
        <item x="2"/>
      </items>
    </pivotField>
    <pivotField dataField="1" subtotalTop="0" showAll="0" defaultSubtotal="0"/>
    <pivotField allDrilled="1" showAll="0" dataSourceSort="1"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القيمة" fld="1"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900-000013000000}" name="PivotTable55"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M2:P10" firstHeaderRow="0" firstDataRow="1" firstDataCol="1"/>
  <pivotFields count="6">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Fields count="1">
    <field x="-2"/>
  </colFields>
  <colItems count="3">
    <i>
      <x/>
    </i>
    <i i="1">
      <x v="1"/>
    </i>
    <i i="2">
      <x v="2"/>
    </i>
  </colItems>
  <dataFields count="3">
    <dataField name=" تكلفة الشراء الاجمالي" fld="0" baseField="3" baseItem="0"/>
    <dataField name=" قيمة البيع الاجمالي" fld="1" baseField="3" baseItem="0"/>
    <dataField name=" الربح الاجمالي" fld="2" baseField="3"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الربح الاجمالي"/>
    <pivotHierarchy dragToData="1" caption=" تكلفة الشراء الاجمالي"/>
    <pivotHierarchy dragToData="1" caption=" قيمة البيع الاجمالي"/>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900-000016000000}" name="PivotTable50" cacheId="3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D9" firstHeaderRow="0"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3">
    <i>
      <x/>
    </i>
    <i i="1">
      <x v="1"/>
    </i>
    <i i="2">
      <x v="2"/>
    </i>
  </colItems>
  <dataFields count="3">
    <dataField name="الربح للمنتج" fld="1" baseField="0" baseItem="0"/>
    <dataField name="سعر البيع للمنتج" fld="2" baseField="0" baseItem="0"/>
    <dataField name="سعر الشراء للمنتج" fld="3" baseField="0" baseItem="0"/>
  </dataFields>
  <chartFormats count="6">
    <chartFormat chart="0" format="5"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1"/>
          </reference>
        </references>
      </pivotArea>
    </chartFormat>
    <chartFormat chart="5" format="13" series="1">
      <pivotArea type="data" outline="0" fieldPosition="0">
        <references count="1">
          <reference field="4294967294" count="1" selected="0">
            <x v="2"/>
          </reference>
        </references>
      </pivotArea>
    </chartFormat>
    <chartFormat chart="0" format="7" series="1">
      <pivotArea type="data" outline="0" fieldPosition="0">
        <references count="1">
          <reference field="4294967294"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الربح للمنتج"/>
    <pivotHierarchy dragToData="1"/>
    <pivotHierarchy dragToData="1"/>
    <pivotHierarchy dragToData="1"/>
    <pivotHierarchy dragToData="1"/>
    <pivotHierarchy dragToData="1"/>
    <pivotHierarchy dragToData="1"/>
    <pivotHierarchy dragToData="1"/>
    <pivotHierarchy dragToData="1" caption="سعر البيع للمنتج"/>
    <pivotHierarchy dragToData="1" caption="سعر الشراء للمنتج"/>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900-000015000000}" name="PivotTable57" cacheId="3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3:I34"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التصنيف" fld="0" subtotal="count" baseField="0" baseItem="0"/>
    <dataField name="Count of المنتج" fld="1" subtotal="count" baseField="0" baseItem="0"/>
    <dataField name="Sum of تكلفة الشراء الاجمالي" fld="2" baseField="0" baseItem="0"/>
    <dataField name="Sum of قيمة البيع الاجمالي" fld="3" baseField="0" baseItem="0"/>
    <dataField name="Sum of الربح الاجمالي" fld="4" baseField="0" baseItem="0"/>
  </dataField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900-000014000000}" name="PivotTable56"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T4:U12"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 قيمة البيع الاجمالي" fld="1"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قيمة البيع الاجمالي"/>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تحليل خاص بالمواد الغذائية.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صنيف" xr10:uid="{00000000-0013-0000-FFFF-FFFF01000000}" sourceName="[Table1].[التصنيف]">
  <pivotTables>
    <pivotTable tabId="6" name="PivotTable19"/>
    <pivotTable tabId="6" name="PivotTable1"/>
    <pivotTable tabId="6" name="PivotTable17"/>
    <pivotTable tabId="6" name="PivotTable20"/>
    <pivotTable tabId="6" name="PivotTable4"/>
  </pivotTables>
  <data>
    <olap pivotCacheId="362130839">
      <levels count="2">
        <level uniqueName="[Table1].[التصنيف].[(All)]" sourceCaption="(All)" count="0"/>
        <level uniqueName="[Table1].[التصنيف].[التصنيف]" sourceCaption="التصنيف" count="7">
          <ranges>
            <range startItem="0">
              <i n="[Table1].[التصنيف].&amp;[ألبان]" c="ألبان"/>
              <i n="[Table1].[التصنيف].&amp;[بهارات]" c="بهارات"/>
              <i n="[Table1].[التصنيف].&amp;[خضروات]" c="خضروات"/>
              <i n="[Table1].[التصنيف].&amp;[فواكه]" c="فواكه"/>
              <i n="[Table1].[التصنيف].&amp;[لحوم]" c="لحوم"/>
              <i n="[Table1].[التصنيف].&amp;[مخبوزات]" c="مخبوزات"/>
              <i n="[Table1].[التصنيف].&amp;[معلبات]" c="معلبات"/>
            </range>
          </ranges>
        </level>
      </levels>
      <selections count="1">
        <selection n="[Table1].[التصنيف].[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يوم" xr10:uid="{00000000-0013-0000-FFFF-FFFF02000000}" sourceName="[Table1].[اليوم]">
  <pivotTables>
    <pivotTable tabId="6" name="PivotTable17"/>
    <pivotTable tabId="6" name="PivotTable1"/>
    <pivotTable tabId="6" name="PivotTable19"/>
    <pivotTable tabId="6" name="PivotTable20"/>
    <pivotTable tabId="6" name="PivotTable4"/>
  </pivotTables>
  <data>
    <olap pivotCacheId="362130839">
      <levels count="2">
        <level uniqueName="[Table1].[اليوم].[(All)]" sourceCaption="(All)" count="0"/>
        <level uniqueName="[Table1].[اليوم].[اليوم]" sourceCaption="اليوم" count="7">
          <ranges>
            <range startItem="0">
              <i n="[Table1].[اليوم].&amp;[Friday]" c="Friday"/>
              <i n="[Table1].[اليوم].&amp;[Monday]" c="Monday"/>
              <i n="[Table1].[اليوم].&amp;[Saturday]" c="Saturday"/>
              <i n="[Table1].[اليوم].&amp;[Sunday]" c="Sunday"/>
              <i n="[Table1].[اليوم].&amp;[Thursday]" c="Thursday"/>
              <i n="[Table1].[اليوم].&amp;[Tuesday]" c="Tuesday"/>
              <i n="[Table1].[اليوم].&amp;[Wednesday]" c="Wednesday"/>
            </range>
          </ranges>
        </level>
      </levels>
      <selections count="1">
        <selection n="[Table1].[اليوم].[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صنيف1" xr10:uid="{00000000-0013-0000-FFFF-FFFF03000000}" sourceName="[Table2].[التصنيف]">
  <pivotTables>
    <pivotTable tabId="7" name="PivotTable24"/>
    <pivotTable tabId="7" name="PivotTable25"/>
    <pivotTable tabId="7" name="PivotTable35"/>
    <pivotTable tabId="7" name="PivotTable36"/>
    <pivotTable tabId="7" name="PivotTable52"/>
  </pivotTables>
  <data>
    <olap pivotCacheId="2088392814">
      <levels count="2">
        <level uniqueName="[Table2].[التصنيف].[(All)]" sourceCaption="(All)" count="0"/>
        <level uniqueName="[Table2].[التصنيف].[التصنيف]" sourceCaption="التصنيف" count="7">
          <ranges>
            <range startItem="0">
              <i n="[Table2].[التصنيف].&amp;[ألبان]" c="ألبان"/>
              <i n="[Table2].[التصنيف].&amp;[بهارات]" c="بهارات"/>
              <i n="[Table2].[التصنيف].&amp;[خضروات]" c="خضروات"/>
              <i n="[Table2].[التصنيف].&amp;[فواكه]" c="فواكه"/>
              <i n="[Table2].[التصنيف].&amp;[لحوم]" c="لحوم"/>
              <i n="[Table2].[التصنيف].&amp;[مخبوزات]" c="مخبوزات"/>
              <i n="[Table2].[التصنيف].&amp;[معلبات]" c="معلبات"/>
            </range>
          </ranges>
        </level>
      </levels>
      <selections count="1">
        <selection n="[Table2].[التصنيف].[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يوم1" xr10:uid="{00000000-0013-0000-FFFF-FFFF04000000}" sourceName="[Table2].[اليوم]">
  <pivotTables>
    <pivotTable tabId="7" name="PivotTable24"/>
    <pivotTable tabId="7" name="PivotTable25"/>
    <pivotTable tabId="7" name="PivotTable35"/>
    <pivotTable tabId="7" name="PivotTable36"/>
    <pivotTable tabId="7" name="PivotTable52"/>
    <pivotTable tabId="12" name="PivotTable27"/>
    <pivotTable tabId="12" name="PivotTable28"/>
    <pivotTable tabId="12" name="PivotTable48"/>
  </pivotTables>
  <data>
    <olap pivotCacheId="2088392814">
      <levels count="2">
        <level uniqueName="[Table2].[اليوم].[(All)]" sourceCaption="(All)" count="0"/>
        <level uniqueName="[Table2].[اليوم].[اليوم]" sourceCaption="اليوم" count="7">
          <ranges>
            <range startItem="0">
              <i n="[Table2].[اليوم].&amp;[Friday]" c="Friday"/>
              <i n="[Table2].[اليوم].&amp;[Monday]" c="Monday"/>
              <i n="[Table2].[اليوم].&amp;[Saturday]" c="Saturday"/>
              <i n="[Table2].[اليوم].&amp;[Sunday]" c="Sunday"/>
              <i n="[Table2].[اليوم].&amp;[Thursday]" c="Thursday"/>
              <i n="[Table2].[اليوم].&amp;[Tuesday]" c="Tuesday"/>
              <i n="[Table2].[اليوم].&amp;[Wednesday]" c="Wednesday"/>
            </range>
          </ranges>
        </level>
      </levels>
      <selections count="1">
        <selection n="[Table2].[اليوم].[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مورد" xr10:uid="{00000000-0013-0000-FFFF-FFFF05000000}" sourceName="[Table2].[اسم المورد]">
  <pivotTables>
    <pivotTable tabId="7" name="PivotTable24"/>
    <pivotTable tabId="7" name="PivotTable25"/>
    <pivotTable tabId="7" name="PivotTable35"/>
    <pivotTable tabId="7" name="PivotTable36"/>
    <pivotTable tabId="7" name="PivotTable52"/>
  </pivotTables>
  <data>
    <olap pivotCacheId="2088392814">
      <levels count="2">
        <level uniqueName="[Table2].[اسم المورد].[(All)]" sourceCaption="(All)" count="0"/>
        <level uniqueName="[Table2].[اسم المورد].[اسم المورد]" sourceCaption="اسم المورد" count="5">
          <ranges>
            <range startItem="0">
              <i n="[Table2].[اسم المورد].&amp;[المورد الأخضر]" c="المورد الأخضر"/>
              <i n="[Table2].[اسم المورد].&amp;[المورد المصري]" c="المورد المصري"/>
              <i n="[Table2].[اسم المورد].&amp;[تاجر الجملة]" c="تاجر الجملة"/>
              <i n="[Table2].[اسم المورد].&amp;[سوبر ماركت النيل]" c="سوبر ماركت النيل"/>
              <i n="[Table2].[اسم المورد].&amp;[شركة الخليج]" c="شركة الخليج"/>
            </range>
          </ranges>
        </level>
      </levels>
      <selections count="1">
        <selection n="[Table2].[اسم المورد].[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1" xr10:uid="{00000000-0013-0000-FFFF-FFFF06000000}" sourceName="[Table3].[المنتج]">
  <pivotTables>
    <pivotTable tabId="12" name="PivotTable27"/>
    <pivotTable tabId="12" name="PivotTable28"/>
    <pivotTable tabId="12" name="PivotTable48"/>
  </pivotTables>
  <data>
    <olap pivotCacheId="2088392814">
      <levels count="2">
        <level uniqueName="[Table3].[المنتج].[(All)]" sourceCaption="(All)" count="0"/>
        <level uniqueName="[Table3].[المنتج].[المنتج]" sourceCaption="المنتج" count="24">
          <ranges>
            <range startItem="0">
              <i n="[Table3].[المنتج].&amp;[برتقال]" c="برتقال"/>
              <i n="[Table3].[المنتج].&amp;[بصل]" c="بصل"/>
              <i n="[Table3].[المنتج].&amp;[تفاح]" c="تفاح"/>
              <i n="[Table3].[المنتج].&amp;[تونة معلبة]" c="تونة معلبة"/>
              <i n="[Table3].[المنتج].&amp;[جبنة قريش]" c="جبنة قريش"/>
              <i n="[Table3].[المنتج].&amp;[جبنة موتزاريلا]" c="جبنة موتزاريلا"/>
              <i n="[Table3].[المنتج].&amp;[جزر]" c="جزر"/>
              <i n="[Table3].[المنتج].&amp;[خيار]" c="خيار"/>
              <i n="[Table3].[المنتج].&amp;[ذرة معلبة]" c="ذرة معلبة"/>
              <i n="[Table3].[المنتج].&amp;[زبادي كامل الدسم]" c="زبادي كامل الدسم"/>
              <i n="[Table3].[المنتج].&amp;[صدور فراخ]" c="صدور فراخ"/>
              <i n="[Table3].[المنتج].&amp;[طماطم]" c="طماطم"/>
              <i n="[Table3].[المنتج].&amp;[عنب]" c="عنب"/>
              <i n="[Table3].[المنتج].&amp;[عيش بلدي]" c="عيش بلدي"/>
              <i n="[Table3].[المنتج].&amp;[عيش توست]" c="عيش توست"/>
              <i n="[Table3].[المنتج].&amp;[فاصوليا معلبة]" c="فاصوليا معلبة"/>
              <i n="[Table3].[المنتج].&amp;[فلفل أسود]" c="فلفل أسود"/>
              <i n="[Table3].[المنتج].&amp;[كعك]" c="كعك"/>
              <i n="[Table3].[المنتج].&amp;[كمون]" c="كمون"/>
              <i n="[Table3].[المنتج].&amp;[لبن كامل الدسم]" c="لبن كامل الدسم"/>
              <i n="[Table3].[المنتج].&amp;[لحم بقري شرائح]" c="لحم بقري شرائح"/>
              <i n="[Table3].[المنتج].&amp;[لحم مفروم]" c="لحم مفروم"/>
              <i n="[Table3].[المنتج].&amp;[ملح]" c="ملح"/>
              <i n="[Table3].[المنتج].&amp;[موز]" c="موز"/>
            </range>
          </ranges>
        </level>
      </levels>
      <selections count="1">
        <selection n="[Table3].[المنتج].[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صنيف2" xr10:uid="{00000000-0013-0000-FFFF-FFFF07000000}" sourceName="[Table3].[التصنيف]">
  <pivotTables>
    <pivotTable tabId="12" name="PivotTable27"/>
    <pivotTable tabId="12" name="PivotTable28"/>
    <pivotTable tabId="12" name="PivotTable48"/>
  </pivotTables>
  <data>
    <olap pivotCacheId="2088392814">
      <levels count="2">
        <level uniqueName="[Table3].[التصنيف].[(All)]" sourceCaption="(All)" count="0"/>
        <level uniqueName="[Table3].[التصنيف].[التصنيف]" sourceCaption="التصنيف" count="7">
          <ranges>
            <range startItem="0">
              <i n="[Table3].[التصنيف].&amp;[ألبان]" c="ألبان"/>
              <i n="[Table3].[التصنيف].&amp;[بهارات]" c="بهارات"/>
              <i n="[Table3].[التصنيف].&amp;[خضروات]" c="خضروات"/>
              <i n="[Table3].[التصنيف].&amp;[فواكه]" c="فواكه"/>
              <i n="[Table3].[التصنيف].&amp;[لحوم]" c="لحوم"/>
              <i n="[Table3].[التصنيف].&amp;[مخبوزات]" c="مخبوزات"/>
              <i n="[Table3].[التصنيف].&amp;[معلبات]" c="معلبات"/>
            </range>
          </ranges>
        </level>
      </levels>
      <selections count="1">
        <selection n="[Table3].[التصنيف].[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يوم2" xr10:uid="{00000000-0013-0000-FFFF-FFFF08000000}" sourceName="[Table3].[اليوم]">
  <pivotTables>
    <pivotTable tabId="12" name="PivotTable27"/>
    <pivotTable tabId="12" name="PivotTable28"/>
    <pivotTable tabId="12" name="PivotTable48"/>
  </pivotTables>
  <data>
    <olap pivotCacheId="2088392814">
      <levels count="2">
        <level uniqueName="[Table3].[اليوم].[(All)]" sourceCaption="(All)" count="0"/>
        <level uniqueName="[Table3].[اليوم].[اليوم]" sourceCaption="اليوم" count="7">
          <ranges>
            <range startItem="0">
              <i n="[Table3].[اليوم].&amp;[Friday]" c="Friday"/>
              <i n="[Table3].[اليوم].&amp;[Monday]" c="Monday"/>
              <i n="[Table3].[اليوم].&amp;[Saturday]" c="Saturday"/>
              <i n="[Table3].[اليوم].&amp;[Sunday]" c="Sunday"/>
              <i n="[Table3].[اليوم].&amp;[Thursday]" c="Thursday"/>
              <i n="[Table3].[اليوم].&amp;[Tuesday]" c="Tuesday"/>
              <i n="[Table3].[اليوم].&amp;[Wednesday]" c="Wednesday"/>
            </range>
          </ranges>
        </level>
      </levels>
      <selections count="1">
        <selection n="[Table3].[اليوم].[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صنيف3" xr10:uid="{00000000-0013-0000-FFFF-FFFF09000000}" sourceName="[Table5].[التصنيف]">
  <pivotTables>
    <pivotTable tabId="16" name="PivotTable50"/>
    <pivotTable tabId="16" name="PivotTable55"/>
    <pivotTable tabId="16" name="PivotTable56"/>
    <pivotTable tabId="16" name="PivotTable57"/>
  </pivotTables>
  <data>
    <olap pivotCacheId="588367768">
      <levels count="2">
        <level uniqueName="[Table5].[التصنيف].[(All)]" sourceCaption="(All)" count="0"/>
        <level uniqueName="[Table5].[التصنيف].[التصنيف]" sourceCaption="التصنيف" count="7">
          <ranges>
            <range startItem="0">
              <i n="[Table5].[التصنيف].&amp;[ألبان]" c="ألبان"/>
              <i n="[Table5].[التصنيف].&amp;[بهارات]" c="بهارات"/>
              <i n="[Table5].[التصنيف].&amp;[خضروات]" c="خضروات"/>
              <i n="[Table5].[التصنيف].&amp;[فواكه]" c="فواكه"/>
              <i n="[Table5].[التصنيف].&amp;[لحوم]" c="لحوم"/>
              <i n="[Table5].[التصنيف].&amp;[مخبوزات]" c="مخبوزات"/>
              <i n="[Table5].[التصنيف].&amp;[معلبات]" c="معلبات"/>
            </range>
          </ranges>
        </level>
      </levels>
      <selections count="1">
        <selection n="[Table5].[التصنيف].[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2" xr10:uid="{00000000-0013-0000-FFFF-FFFF0A000000}" sourceName="[Table5].[المنتج]">
  <pivotTables>
    <pivotTable tabId="16" name="PivotTable50"/>
    <pivotTable tabId="16" name="PivotTable55"/>
    <pivotTable tabId="16" name="PivotTable56"/>
    <pivotTable tabId="16" name="PivotTable57"/>
  </pivotTables>
  <data>
    <olap pivotCacheId="588367768">
      <levels count="2">
        <level uniqueName="[Table5].[المنتج].[(All)]" sourceCaption="(All)" count="0"/>
        <level uniqueName="[Table5].[المنتج].[المنتج]" sourceCaption="المنتج" count="24">
          <ranges>
            <range startItem="0">
              <i n="[Table5].[المنتج].&amp;[برتقال]" c="برتقال"/>
              <i n="[Table5].[المنتج].&amp;[بصل]" c="بصل"/>
              <i n="[Table5].[المنتج].&amp;[تفاح]" c="تفاح"/>
              <i n="[Table5].[المنتج].&amp;[تونة معلبة]" c="تونة معلبة"/>
              <i n="[Table5].[المنتج].&amp;[جبنة قريش]" c="جبنة قريش"/>
              <i n="[Table5].[المنتج].&amp;[جبنة موتزاريلا]" c="جبنة موتزاريلا"/>
              <i n="[Table5].[المنتج].&amp;[جزر]" c="جزر"/>
              <i n="[Table5].[المنتج].&amp;[خيار]" c="خيار"/>
              <i n="[Table5].[المنتج].&amp;[ذرة معلبة]" c="ذرة معلبة"/>
              <i n="[Table5].[المنتج].&amp;[زبادي كامل الدسم]" c="زبادي كامل الدسم"/>
              <i n="[Table5].[المنتج].&amp;[صدور فراخ]" c="صدور فراخ"/>
              <i n="[Table5].[المنتج].&amp;[طماطم]" c="طماطم"/>
              <i n="[Table5].[المنتج].&amp;[عنب]" c="عنب"/>
              <i n="[Table5].[المنتج].&amp;[عيش بلدي]" c="عيش بلدي"/>
              <i n="[Table5].[المنتج].&amp;[عيش توست]" c="عيش توست"/>
              <i n="[Table5].[المنتج].&amp;[فاصوليا معلبة]" c="فاصوليا معلبة"/>
              <i n="[Table5].[المنتج].&amp;[فلفل أسود]" c="فلفل أسود"/>
              <i n="[Table5].[المنتج].&amp;[كعك]" c="كعك"/>
              <i n="[Table5].[المنتج].&amp;[كفتة]" c="كفتة"/>
              <i n="[Table5].[المنتج].&amp;[كمون]" c="كمون"/>
              <i n="[Table5].[المنتج].&amp;[لبن كامل الدسم]" c="لبن كامل الدسم"/>
              <i n="[Table5].[المنتج].&amp;[لحم بقري شرائح]" c="لحم بقري شرائح"/>
              <i n="[Table5].[المنتج].&amp;[لحم مفروم]" c="لحم مفروم"/>
              <i n="[Table5].[المنتج].&amp;[موز]" c="موز"/>
            </range>
          </ranges>
        </level>
      </levels>
      <selections count="1">
        <selection n="[Table5].[المنتج].[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يوم3" xr10:uid="{00000000-0013-0000-FFFF-FFFF0B000000}" sourceName="[Table5].[اليوم]">
  <pivotTables>
    <pivotTable tabId="16" name="PivotTable50"/>
    <pivotTable tabId="16" name="PivotTable55"/>
    <pivotTable tabId="16" name="PivotTable56"/>
    <pivotTable tabId="16" name="PivotTable57"/>
  </pivotTables>
  <data>
    <olap pivotCacheId="588367768">
      <levels count="2">
        <level uniqueName="[Table5].[اليوم].[(All)]" sourceCaption="(All)" count="0"/>
        <level uniqueName="[Table5].[اليوم].[اليوم]" sourceCaption="اليوم" count="7">
          <ranges>
            <range startItem="0">
              <i n="[Table5].[اليوم].&amp;[Friday]" c="Friday"/>
              <i n="[Table5].[اليوم].&amp;[Monday]" c="Monday"/>
              <i n="[Table5].[اليوم].&amp;[Saturday]" c="Saturday"/>
              <i n="[Table5].[اليوم].&amp;[Sunday]" c="Sunday"/>
              <i n="[Table5].[اليوم].&amp;[Thursday]" c="Thursday"/>
              <i n="[Table5].[اليوم].&amp;[Tuesday]" c="Tuesday"/>
              <i n="[Table5].[اليوم].&amp;[Wednesday]" c="Wednesday"/>
            </range>
          </ranges>
        </level>
      </levels>
      <selections count="1">
        <selection n="[Table5].[اليوم].[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3" xr10:uid="{00000000-0013-0000-FFFF-FFFF0C000000}" sourceName="[Table1].[المنتج]">
  <pivotTables>
    <pivotTable tabId="6" name="PivotTable19"/>
    <pivotTable tabId="6" name="PivotTable1"/>
    <pivotTable tabId="6" name="PivotTable17"/>
    <pivotTable tabId="6" name="PivotTable20"/>
    <pivotTable tabId="6" name="PivotTable4"/>
  </pivotTables>
  <data>
    <olap pivotCacheId="362130839">
      <levels count="2">
        <level uniqueName="[Table1].[المنتج].[(All)]" sourceCaption="(All)" count="0"/>
        <level uniqueName="[Table1].[المنتج].[المنتج]" sourceCaption="المنتج" count="25">
          <ranges>
            <range startItem="0">
              <i n="[Table1].[المنتج].&amp;[برتقال]" c="برتقال"/>
              <i n="[Table1].[المنتج].&amp;[بصل]" c="بصل"/>
              <i n="[Table1].[المنتج].&amp;[تفاح]" c="تفاح"/>
              <i n="[Table1].[المنتج].&amp;[تونة معلبة]" c="تونة معلبة"/>
              <i n="[Table1].[المنتج].&amp;[جبنة قريش]" c="جبنة قريش"/>
              <i n="[Table1].[المنتج].&amp;[جبنة موتزاريلا]" c="جبنة موتزاريلا"/>
              <i n="[Table1].[المنتج].&amp;[جزر]" c="جزر"/>
              <i n="[Table1].[المنتج].&amp;[خيار]" c="خيار"/>
              <i n="[Table1].[المنتج].&amp;[ذرة معلبة]" c="ذرة معلبة"/>
              <i n="[Table1].[المنتج].&amp;[زبادي كامل الدسم]" c="زبادي كامل الدسم"/>
              <i n="[Table1].[المنتج].&amp;[صدور فراخ]" c="صدور فراخ"/>
              <i n="[Table1].[المنتج].&amp;[طماطم]" c="طماطم"/>
              <i n="[Table1].[المنتج].&amp;[عنب]" c="عنب"/>
              <i n="[Table1].[المنتج].&amp;[عيش بلدي]" c="عيش بلدي"/>
              <i n="[Table1].[المنتج].&amp;[عيش توست]" c="عيش توست"/>
              <i n="[Table1].[المنتج].&amp;[فاصوليا معلبة]" c="فاصوليا معلبة"/>
              <i n="[Table1].[المنتج].&amp;[فلفل أسود]" c="فلفل أسود"/>
              <i n="[Table1].[المنتج].&amp;[كعك]" c="كعك"/>
              <i n="[Table1].[المنتج].&amp;[كفتة]" c="كفتة"/>
              <i n="[Table1].[المنتج].&amp;[كمون]" c="كمون"/>
              <i n="[Table1].[المنتج].&amp;[لبن كامل الدسم]" c="لبن كامل الدسم"/>
              <i n="[Table1].[المنتج].&amp;[لحم بقري شرائح]" c="لحم بقري شرائح"/>
              <i n="[Table1].[المنتج].&amp;[لحم مفروم]" c="لحم مفروم"/>
              <i n="[Table1].[المنتج].&amp;[ملح]" c="ملح"/>
              <i n="[Table1].[المنتج].&amp;[موز]" c="موز"/>
            </range>
          </ranges>
        </level>
      </levels>
      <selections count="1">
        <selection n="[Table1].[المنتج].[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بند" xr10:uid="{00000000-0013-0000-FFFF-FFFF0D000000}" sourceName="[Table4].[البند]">
  <pivotTables>
    <pivotTable tabId="14" name="PivotTable49"/>
    <pivotTable tabId="14" name="PivotTable51"/>
    <pivotTable tabId="14" name="PivotTable52"/>
    <pivotTable tabId="14" name="PivotTable53"/>
    <pivotTable tabId="14" name="PivotTable54"/>
  </pivotTables>
  <data>
    <olap pivotCacheId="790535316">
      <levels count="2">
        <level uniqueName="[Table4].[البند].[(All)]" sourceCaption="(All)" count="0"/>
        <level uniqueName="[Table4].[البند].[البند]" sourceCaption="البند" count="6">
          <ranges>
            <range startItem="0">
              <i n="[Table4].[البند].&amp;[أدوات مكتبية]" c="أدوات مكتبية"/>
              <i n="[Table4].[البند].&amp;[مصاريف تأمين]" c="مصاريف تأمين"/>
              <i n="[Table4].[البند].&amp;[مصاريف تغليف]" c="مصاريف تغليف"/>
              <i n="[Table4].[البند].&amp;[مصاريف رواتب]" c="مصاريف رواتب"/>
              <i n="[Table4].[البند].&amp;[مصاريف كهرباء]" c="مصاريف كهرباء"/>
              <i n="[Table4].[البند].&amp;[مصاريف نقل]" c="مصاريف نقل"/>
            </range>
          </ranges>
        </level>
      </levels>
      <selections count="1">
        <selection n="[Table4].[البند].[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عهدة" xr10:uid="{00000000-0013-0000-FFFF-FFFF0E000000}" sourceName="[Table4].[العهدة]">
  <pivotTables>
    <pivotTable tabId="14" name="PivotTable49"/>
    <pivotTable tabId="14" name="PivotTable51"/>
    <pivotTable tabId="14" name="PivotTable52"/>
    <pivotTable tabId="14" name="PivotTable53"/>
    <pivotTable tabId="14" name="PivotTable54"/>
  </pivotTables>
  <data>
    <olap pivotCacheId="790535316">
      <levels count="2">
        <level uniqueName="[Table4].[العهدة].[(All)]" sourceCaption="(All)" count="0"/>
        <level uniqueName="[Table4].[العهدة].[العهدة]" sourceCaption="العهدة" count="2">
          <ranges>
            <range startItem="0">
              <i n="[Table4].[العهدة].&amp;[لا]" c="لا"/>
              <i n="[Table4].[العهدة].&amp;[نعم]" c="نعم"/>
            </range>
          </ranges>
        </level>
      </levels>
      <selections count="1">
        <selection n="[Table4].[العهدة].[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يوم4" xr10:uid="{00000000-0013-0000-FFFF-FFFF0F000000}" sourceName="[Table4].[اليوم]">
  <pivotTables>
    <pivotTable tabId="14" name="PivotTable49"/>
    <pivotTable tabId="14" name="PivotTable51"/>
    <pivotTable tabId="14" name="PivotTable52"/>
    <pivotTable tabId="14" name="PivotTable53"/>
    <pivotTable tabId="14" name="PivotTable54"/>
  </pivotTables>
  <data>
    <olap pivotCacheId="790535316">
      <levels count="2">
        <level uniqueName="[Table4].[اليوم].[(All)]" sourceCaption="(All)" count="0"/>
        <level uniqueName="[Table4].[اليوم].[اليوم]" sourceCaption="اليوم" count="7">
          <ranges>
            <range startItem="0">
              <i n="[Table4].[اليوم].&amp;[Friday]" c="Friday"/>
              <i n="[Table4].[اليوم].&amp;[Monday]" c="Monday"/>
              <i n="[Table4].[اليوم].&amp;[Saturday]" c="Saturday"/>
              <i n="[Table4].[اليوم].&amp;[Sunday]" c="Sunday"/>
              <i n="[Table4].[اليوم].&amp;[Thursday]" c="Thursday"/>
              <i n="[Table4].[اليوم].&amp;[Tuesday]" c="Tuesday"/>
              <i n="[Table4].[اليوم].&amp;[Wednesday]" c="Wednesday"/>
            </range>
          </ranges>
        </level>
      </levels>
      <selections count="1">
        <selection n="[Table4].[اليوم].[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حالة_السداد" xr10:uid="{00000000-0013-0000-FFFF-FFFF10000000}" sourceName="[Table4].[حالة السداد]">
  <pivotTables>
    <pivotTable tabId="14" name="PivotTable49"/>
    <pivotTable tabId="14" name="PivotTable51"/>
    <pivotTable tabId="14" name="PivotTable52"/>
    <pivotTable tabId="14" name="PivotTable53"/>
    <pivotTable tabId="14" name="PivotTable54"/>
  </pivotTables>
  <data>
    <olap pivotCacheId="790535316">
      <levels count="2">
        <level uniqueName="[Table4].[حالة السداد].[(All)]" sourceCaption="(All)" count="0"/>
        <level uniqueName="[Table4].[حالة السداد].[حالة السداد]" sourceCaption="حالة السداد" count="3">
          <ranges>
            <range startItem="0">
              <i n="[Table4].[حالة السداد].&amp;[غير مدفوع]" c="غير مدفوع"/>
              <i n="[Table4].[حالة السداد].&amp;[مدفوع]" c="مدفوع"/>
              <i n="[Table4].[حالة السداد].&amp;[مدفوع جزئياً]" c="مدفوع جزئياً"/>
            </range>
          </ranges>
        </level>
      </levels>
      <selections count="1">
        <selection n="[Table4].[حالة السداد].[All]"/>
      </selections>
    </olap>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وجود_فاتورة" xr10:uid="{00000000-0013-0000-FFFF-FFFF11000000}" sourceName="[Table4].[وجود فاتورة]">
  <pivotTables>
    <pivotTable tabId="14" name="PivotTable49"/>
    <pivotTable tabId="14" name="PivotTable51"/>
    <pivotTable tabId="14" name="PivotTable52"/>
    <pivotTable tabId="14" name="PivotTable53"/>
    <pivotTable tabId="14" name="PivotTable54"/>
  </pivotTables>
  <data>
    <olap pivotCacheId="790535316">
      <levels count="2">
        <level uniqueName="[Table4].[وجود فاتورة].[(All)]" sourceCaption="(All)" count="0"/>
        <level uniqueName="[Table4].[وجود فاتورة].[وجود فاتورة]" sourceCaption="وجود فاتورة" count="2">
          <ranges>
            <range startItem="0">
              <i n="[Table4].[وجود فاتورة].&amp;[لا]" c="لا"/>
              <i n="[Table4].[وجود فاتورة].&amp;[نعم]" c="نعم"/>
            </range>
          </ranges>
        </level>
      </levels>
      <selections count="1">
        <selection n="[Table4].[وجود فاتورة].[All]"/>
      </selections>
    </olap>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تج" xr10:uid="{00000000-0013-0000-FFFF-FFFF12000000}" sourceName="[Table2].[المنتج]">
  <pivotTables>
    <pivotTable tabId="7" name="PivotTable24"/>
    <pivotTable tabId="7" name="PivotTable25"/>
    <pivotTable tabId="7" name="PivotTable35"/>
    <pivotTable tabId="7" name="PivotTable36"/>
    <pivotTable tabId="7" name="PivotTable52"/>
  </pivotTables>
  <data>
    <olap pivotCacheId="2088392814">
      <levels count="2">
        <level uniqueName="[Table2].[المنتج].[(All)]" sourceCaption="(All)" count="0"/>
        <level uniqueName="[Table2].[المنتج].[المنتج]" sourceCaption="المنتج" count="23">
          <ranges>
            <range startItem="0">
              <i n="[Table2].[المنتج].&amp;[برتقال]" c="برتقال"/>
              <i n="[Table2].[المنتج].&amp;[بصل]" c="بصل"/>
              <i n="[Table2].[المنتج].&amp;[تفاح]" c="تفاح"/>
              <i n="[Table2].[المنتج].&amp;[تونة معلبة]" c="تونة معلبة"/>
              <i n="[Table2].[المنتج].&amp;[جبنة موتزاريلا]" c="جبنة موتزاريلا"/>
              <i n="[Table2].[المنتج].&amp;[جزر]" c="جزر"/>
              <i n="[Table2].[المنتج].&amp;[خيار]" c="خيار"/>
              <i n="[Table2].[المنتج].&amp;[ذرة معلبة]" c="ذرة معلبة"/>
              <i n="[Table2].[المنتج].&amp;[زبادي كامل الدسم]" c="زبادي كامل الدسم"/>
              <i n="[Table2].[المنتج].&amp;[صدور فراخ]" c="صدور فراخ"/>
              <i n="[Table2].[المنتج].&amp;[طماطم]" c="طماطم"/>
              <i n="[Table2].[المنتج].&amp;[عنب]" c="عنب"/>
              <i n="[Table2].[المنتج].&amp;[عيش بلدي]" c="عيش بلدي"/>
              <i n="[Table2].[المنتج].&amp;[عيش توست]" c="عيش توست"/>
              <i n="[Table2].[المنتج].&amp;[فاصوليا معلبة]" c="فاصوليا معلبة"/>
              <i n="[Table2].[المنتج].&amp;[فلفل أسود]" c="فلفل أسود"/>
              <i n="[Table2].[المنتج].&amp;[كعك]" c="كعك"/>
              <i n="[Table2].[المنتج].&amp;[كفتة]" c="كفتة"/>
              <i n="[Table2].[المنتج].&amp;[كمون]" c="كمون"/>
              <i n="[Table2].[المنتج].&amp;[لحم بقري شرائح]" c="لحم بقري شرائح"/>
              <i n="[Table2].[المنتج].&amp;[لحم مفروم]" c="لحم مفروم"/>
              <i n="[Table2].[المنتج].&amp;[ملح]" c="ملح"/>
              <i n="[Table2].[المنتج].&amp;[موز]" c="موز"/>
            </range>
          </ranges>
        </level>
      </levels>
      <selections count="1">
        <selection n="[Table2].[المنتج].[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صنيف 2" xr10:uid="{00000000-0014-0000-FFFF-FFFF01000000}" cache="Slicer_التصنيف3" caption="التصنيف" level="1" style="SlicerStyleLight1 2" rowHeight="234950"/>
  <slicer name="المنتج 1" xr10:uid="{00000000-0014-0000-FFFF-FFFF02000000}" cache="Slicer_المنتج2" caption="المنتج" level="1" style="SlicerStyleLight1 2" rowHeight="234950"/>
  <slicer name="اليوم 2" xr10:uid="{00000000-0014-0000-FFFF-FFFF03000000}" cache="Slicer_اليوم3" caption="اليوم" level="1"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بند" xr10:uid="{00000000-0014-0000-FFFF-FFFF04000000}" cache="Slicer_البند" caption="البند" level="1" style="SlicerStyleLight1 2" rowHeight="234950"/>
  <slicer name="العهدة" xr10:uid="{00000000-0014-0000-FFFF-FFFF05000000}" cache="Slicer_العهدة" caption="العهدة" level="1" style="SlicerStyleLight1 2" rowHeight="234950"/>
  <slicer name="اليوم 4" xr10:uid="{00000000-0014-0000-FFFF-FFFF06000000}" cache="Slicer_اليوم4" caption="اليوم" level="1" style="SlicerStyleLight1 2" rowHeight="234950"/>
  <slicer name="حالة السداد" xr10:uid="{00000000-0014-0000-FFFF-FFFF07000000}" cache="Slicer_حالة_السداد" caption="حالة السداد" level="1" style="SlicerStyleLight1 2" rowHeight="234950"/>
  <slicer name="وجود فاتورة" xr10:uid="{00000000-0014-0000-FFFF-FFFF08000000}" cache="Slicer_وجود_فاتورة" caption="وجود فاتورة" level="1" style="SlicerStyleLight1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نتج 2" xr10:uid="{00000000-0014-0000-FFFF-FFFF09000000}" cache="Slicer_المنتج1" caption="المنتج" level="1" style="SlicerStyleLight1 2" rowHeight="234950"/>
  <slicer name="التصنيف 3" xr10:uid="{00000000-0014-0000-FFFF-FFFF0A000000}" cache="Slicer_التصنيف2" caption="التصنيف" level="1" style="SlicerStyleLight1 2" rowHeight="234950"/>
  <slicer name="اليوم 3" xr10:uid="{00000000-0014-0000-FFFF-FFFF0B000000}" cache="Slicer_اليوم2" caption="اليوم" level="1" style="SlicerStyleLight1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صنيف 1" xr10:uid="{00000000-0014-0000-FFFF-FFFF0C000000}" cache="Slicer_التصنيف1" caption="التصنيف" level="1" style="SlicerStyleLight1 2" rowHeight="234950"/>
  <slicer name="اليوم 1" xr10:uid="{00000000-0014-0000-FFFF-FFFF0D000000}" cache="Slicer_اليوم1" caption="اليوم" level="1" style="SlicerStyleLight1 2" rowHeight="234950"/>
  <slicer name="اسم المورد" xr10:uid="{00000000-0014-0000-FFFF-FFFF0E000000}" cache="Slicer_اسم_المورد" caption="اسم المورد" level="1" style="SlicerStyleLight1 2" rowHeight="234950"/>
  <slicer name="المنتج" xr10:uid="{00000000-0014-0000-FFFF-FFFF0F000000}" cache="Slicer_المنتج" caption="المنتج" startItem="18" level="1" style="SlicerStyleLight1 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صنيف" xr10:uid="{00000000-0014-0000-FFFF-FFFF10000000}" cache="Slicer_التصنيف" caption="التصنيف" level="1" style="SlicerStyleLight1 2" rowHeight="234950"/>
  <slicer name="اليوم" xr10:uid="{00000000-0014-0000-FFFF-FFFF11000000}" cache="Slicer_اليوم" caption="اليوم" level="1" style="SlicerStyleLight1 2" rowHeight="234950"/>
  <slicer name="المنتج 3" xr10:uid="{00000000-0014-0000-FFFF-FFFF12000000}" cache="Slicer_المنتج3" caption="المنتج" level="1" style="SlicerStyleLight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01" totalsRowShown="0" headerRowDxfId="64" dataDxfId="63">
  <autoFilter ref="A1:J101" xr:uid="{00000000-0009-0000-0100-000001000000}"/>
  <tableColumns count="10">
    <tableColumn id="1" xr3:uid="{00000000-0010-0000-0000-000001000000}" name="التصنيف" dataDxfId="62"/>
    <tableColumn id="2" xr3:uid="{00000000-0010-0000-0000-000002000000}" name="المنتج" dataDxfId="61"/>
    <tableColumn id="10" xr3:uid="{00000000-0010-0000-0000-00000A000000}" name="التاريخ" dataDxfId="60"/>
    <tableColumn id="12" xr3:uid="{00000000-0010-0000-0000-00000C000000}" name="اليوم" dataDxfId="59">
      <calculatedColumnFormula>IF(Table1[[#This Row],[التاريخ]]="","",TEXT(Table1[[#This Row],[التاريخ]],"dddd"))</calculatedColumnFormula>
    </tableColumn>
    <tableColumn id="3" xr3:uid="{00000000-0010-0000-0000-000003000000}" name="الكمية" dataDxfId="58"/>
    <tableColumn id="4" xr3:uid="{00000000-0010-0000-0000-000004000000}" name="تكلفة الشراء بدون ضريبة" dataDxfId="57"/>
    <tableColumn id="5" xr3:uid="{00000000-0010-0000-0000-000005000000}" name="تكلفة الشراء بالضريبة" dataDxfId="56">
      <calculatedColumnFormula>Table1[[#This Row],[تكلفة الشراء بدون ضريبة]]+Table1[[#This Row],[تكلفة الشراء بدون ضريبة]]*0.15</calculatedColumnFormula>
    </tableColumn>
    <tableColumn id="6" xr3:uid="{00000000-0010-0000-0000-000006000000}" name="سعر البيع بدون ضريبة" dataDxfId="55"/>
    <tableColumn id="7" xr3:uid="{00000000-0010-0000-0000-000007000000}" name="سعر البيع بالضريبة" dataDxfId="54">
      <calculatedColumnFormula>Table1[[#This Row],[سعر البيع بدون ضريبة]]+Table1[[#This Row],[سعر البيع بدون ضريبة]]*0.15</calculatedColumnFormula>
    </tableColumn>
    <tableColumn id="8" xr3:uid="{00000000-0010-0000-0000-000008000000}" name="الربح" dataDxfId="53">
      <calculatedColumnFormula>Table1[[#This Row],[سعر البيع بدون ضريبة]]-Table1[[#This Row],[تكلفة الشراء بدون ضريبة]]</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101" totalsRowShown="0" headerRowDxfId="52" dataDxfId="51">
  <autoFilter ref="A1:N101" xr:uid="{00000000-0009-0000-0100-000002000000}"/>
  <tableColumns count="14">
    <tableColumn id="1" xr3:uid="{00000000-0010-0000-0100-000001000000}" name="اسم المورد" dataDxfId="50"/>
    <tableColumn id="2" xr3:uid="{00000000-0010-0000-0100-000002000000}" name="رقم الفاتورة" dataDxfId="49"/>
    <tableColumn id="14" xr3:uid="{00000000-0010-0000-0100-00000E000000}" name="التاريخ" dataDxfId="48"/>
    <tableColumn id="15" xr3:uid="{00000000-0010-0000-0100-00000F000000}" name="اليوم" dataDxfId="47">
      <calculatedColumnFormula>IF(Table2[[#This Row],[التاريخ]]="","",TEXT(Table2[[#This Row],[التاريخ]],"dddd"))</calculatedColumnFormula>
    </tableColumn>
    <tableColumn id="3" xr3:uid="{00000000-0010-0000-0100-000003000000}" name="التصنيف" dataDxfId="46"/>
    <tableColumn id="4" xr3:uid="{00000000-0010-0000-0100-000004000000}" name="المنتج" dataDxfId="45"/>
    <tableColumn id="5" xr3:uid="{00000000-0010-0000-0100-000005000000}" name="الكمية" dataDxfId="44"/>
    <tableColumn id="6" xr3:uid="{00000000-0010-0000-0100-000006000000}" name="السعر للشراء بدون ضريبة" dataDxfId="43"/>
    <tableColumn id="7" xr3:uid="{00000000-0010-0000-0100-000007000000}" name="السعر للشراء بالضريبة" dataDxfId="42">
      <calculatedColumnFormula>Table2[[#This Row],[السعر للشراء بدون ضريبة]]+Table2[[#This Row],[السعر للشراء بدون ضريبة]]*0.15</calculatedColumnFormula>
    </tableColumn>
    <tableColumn id="8" xr3:uid="{00000000-0010-0000-0100-000008000000}" name="السعر للبيع بدون الضريبة" dataDxfId="41"/>
    <tableColumn id="9" xr3:uid="{00000000-0010-0000-0100-000009000000}" name="السعر للبيع بالضريبة" dataDxfId="40">
      <calculatedColumnFormula>Table2[[#This Row],[السعر للبيع بدون الضريبة]]+Table2[[#This Row],[السعر للبيع بدون الضريبة]]*0.15</calculatedColumnFormula>
    </tableColumn>
    <tableColumn id="10" xr3:uid="{00000000-0010-0000-0100-00000A000000}" name="إجمالي الشراء" dataDxfId="39">
      <calculatedColumnFormula>Table2[[#This Row],[الكمية]]*Table2[[#This Row],[السعر للشراء بدون ضريبة]]</calculatedColumnFormula>
    </tableColumn>
    <tableColumn id="11" xr3:uid="{00000000-0010-0000-0100-00000B000000}" name="إجمالي البيع" dataDxfId="38">
      <calculatedColumnFormula>Table2[[#This Row],[الكمية]]*Table2[[#This Row],[السعر للبيع بدون الضريبة]]</calculatedColumnFormula>
    </tableColumn>
    <tableColumn id="12" xr3:uid="{00000000-0010-0000-0100-00000C000000}" name="إجمالي الربح" dataDxfId="37">
      <calculatedColumnFormula>Table2[[#This Row],[إجمالي البيع]]-Table2[[#This Row],[إجمالي الشراء]]</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L101" totalsRowShown="0" headerRowDxfId="36" dataDxfId="35">
  <autoFilter ref="A1:L101" xr:uid="{00000000-0009-0000-0100-000003000000}"/>
  <tableColumns count="12">
    <tableColumn id="1" xr3:uid="{00000000-0010-0000-0200-000001000000}" name="التصنيف" dataDxfId="34"/>
    <tableColumn id="2" xr3:uid="{00000000-0010-0000-0200-000002000000}" name="المنتج" dataDxfId="33"/>
    <tableColumn id="12" xr3:uid="{00000000-0010-0000-0200-00000C000000}" name="التاريخ" dataDxfId="32"/>
    <tableColumn id="14" xr3:uid="{00000000-0010-0000-0200-00000E000000}" name="اليوم" dataDxfId="31">
      <calculatedColumnFormula>IF(Table3[[#This Row],[التاريخ]]="","",TEXT(Table3[[#This Row],[التاريخ]],"dddd"))</calculatedColumnFormula>
    </tableColumn>
    <tableColumn id="3" xr3:uid="{00000000-0010-0000-0200-000003000000}" name="مخزون اول مدة" dataDxfId="30"/>
    <tableColumn id="4" xr3:uid="{00000000-0010-0000-0200-000004000000}" name="المشتريات" dataDxfId="29"/>
    <tableColumn id="6" xr3:uid="{00000000-0010-0000-0200-000006000000}" name="المخزون الفعلي" dataDxfId="28"/>
    <tableColumn id="5" xr3:uid="{00000000-0010-0000-0200-000005000000}" name="مخزون علي النظام" dataDxfId="27"/>
    <tableColumn id="7" xr3:uid="{00000000-0010-0000-0200-000007000000}" name="المبيعات الفعلية" dataDxfId="26"/>
    <tableColumn id="8" xr3:uid="{00000000-0010-0000-0200-000008000000}" name="المنتجات التالفة" dataDxfId="25"/>
    <tableColumn id="9" xr3:uid="{00000000-0010-0000-0200-000009000000}" name="المنتجات المنتهية الصلاحية" dataDxfId="24"/>
    <tableColumn id="10" xr3:uid="{00000000-0010-0000-0200-00000A000000}" name="الفارق" dataDxfId="23">
      <calculatedColumnFormula>(Table3[[#This Row],[مخزون اول مدة]]+Table3[[#This Row],[المشتريات]])-(Table3[[#This Row],[المبيعات الفعلية]]+Table3[[#This Row],[المنتجات التالفة]]+Table3[[#This Row],[المنتجات المنتهية الصلاحية]])</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K101" totalsRowShown="0" headerRowDxfId="22" dataDxfId="21">
  <autoFilter ref="A1:K101" xr:uid="{00000000-0009-0000-0100-000005000000}"/>
  <tableColumns count="11">
    <tableColumn id="2" xr3:uid="{00000000-0010-0000-0300-000002000000}" name="التصنيف" dataDxfId="20"/>
    <tableColumn id="1" xr3:uid="{00000000-0010-0000-0300-000001000000}" name="المنتج" dataDxfId="19"/>
    <tableColumn id="11" xr3:uid="{00000000-0010-0000-0300-00000B000000}" name="التاريخ" dataDxfId="18"/>
    <tableColumn id="12" xr3:uid="{00000000-0010-0000-0300-00000C000000}" name="اليوم" dataDxfId="17">
      <calculatedColumnFormula>IF(Table5[[#This Row],[التاريخ]]="","",TEXT(Table5[[#This Row],[التاريخ]],"dddd"))</calculatedColumnFormula>
    </tableColumn>
    <tableColumn id="3" xr3:uid="{00000000-0010-0000-0300-000003000000}" name="الكمية المباعة" dataDxfId="16"/>
    <tableColumn id="4" xr3:uid="{00000000-0010-0000-0300-000004000000}" name="سعر الشراء للمنتج" dataDxfId="15"/>
    <tableColumn id="13" xr3:uid="{00000000-0010-0000-0300-00000D000000}" name="سعر البيع للمنتج" dataDxfId="14"/>
    <tableColumn id="6" xr3:uid="{00000000-0010-0000-0300-000006000000}" name="الربح للمنتج" dataDxfId="13">
      <calculatedColumnFormula>Table5[[#This Row],[سعر البيع للمنتج]]-Table5[[#This Row],[سعر الشراء للمنتج]]</calculatedColumnFormula>
    </tableColumn>
    <tableColumn id="7" xr3:uid="{00000000-0010-0000-0300-000007000000}" name="تكلفة الشراء الاجمالي" dataDxfId="12">
      <calculatedColumnFormula>Table5[[#This Row],[الكمية المباعة]]*Table5[[#This Row],[سعر الشراء للمنتج]]</calculatedColumnFormula>
    </tableColumn>
    <tableColumn id="8" xr3:uid="{00000000-0010-0000-0300-000008000000}" name="قيمة البيع الاجمالي " dataDxfId="11">
      <calculatedColumnFormula>Table5[[#This Row],[الكمية المباعة]]*Table5[[#This Row],[سعر البيع للمنتج]]</calculatedColumnFormula>
    </tableColumn>
    <tableColumn id="9" xr3:uid="{00000000-0010-0000-0300-000009000000}" name="الربح الاجمالي" dataDxfId="10">
      <calculatedColumnFormula>Table5[[#This Row],[قيمة البيع الاجمالي ]]-Table5[[#This Row],[تكلفة الشراء الاجمالي]]</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A1:G101" totalsRowShown="0" dataDxfId="9">
  <autoFilter ref="A1:G101" xr:uid="{00000000-0009-0000-0100-000004000000}"/>
  <tableColumns count="7">
    <tableColumn id="1" xr3:uid="{00000000-0010-0000-0400-000001000000}" name="البند" dataDxfId="8"/>
    <tableColumn id="6" xr3:uid="{00000000-0010-0000-0400-000006000000}" name="التاريخ" dataDxfId="7"/>
    <tableColumn id="7" xr3:uid="{00000000-0010-0000-0400-000007000000}" name="اليوم" dataDxfId="6">
      <calculatedColumnFormula>IF(Table4[[#This Row],[التاريخ]]="","",TEXT(Table4[[#This Row],[التاريخ]],"dddd"))</calculatedColumnFormula>
    </tableColumn>
    <tableColumn id="3" xr3:uid="{00000000-0010-0000-0400-000003000000}" name="القيمة" dataDxfId="5"/>
    <tableColumn id="4" xr3:uid="{00000000-0010-0000-0400-000004000000}" name="العهدة" dataDxfId="4"/>
    <tableColumn id="5" xr3:uid="{00000000-0010-0000-0400-000005000000}" name="حالة السداد" dataDxfId="3"/>
    <tableColumn id="8" xr3:uid="{00000000-0010-0000-0400-000008000000}" name="وجود فاتور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4.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openxmlformats.org/officeDocument/2006/relationships/drawing" Target="../drawings/drawing5.xml"/><Relationship Id="rId4" Type="http://schemas.openxmlformats.org/officeDocument/2006/relationships/pivotTable" Target="../pivotTables/pivotTable22.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101"/>
  <sheetViews>
    <sheetView rightToLeft="1" zoomScaleNormal="100" workbookViewId="0">
      <selection activeCell="G2" sqref="G2"/>
    </sheetView>
  </sheetViews>
  <sheetFormatPr defaultColWidth="8.77734375" defaultRowHeight="15.6" x14ac:dyDescent="0.3"/>
  <cols>
    <col min="1" max="1" width="12.21875" style="15" bestFit="1" customWidth="1"/>
    <col min="2" max="2" width="14.109375" style="15" customWidth="1"/>
    <col min="3" max="4" width="14.109375" style="22" customWidth="1"/>
    <col min="5" max="5" width="10" style="15" customWidth="1"/>
    <col min="6" max="6" width="19.6640625" style="16" customWidth="1"/>
    <col min="7" max="7" width="21.88671875" style="16" customWidth="1"/>
    <col min="8" max="8" width="19.88671875" style="16" customWidth="1"/>
    <col min="9" max="9" width="16.6640625" style="16" customWidth="1"/>
    <col min="10" max="10" width="8.77734375" style="16"/>
    <col min="11" max="16384" width="8.77734375" style="15"/>
  </cols>
  <sheetData>
    <row r="1" spans="1:10" x14ac:dyDescent="0.3">
      <c r="A1" s="15" t="s">
        <v>0</v>
      </c>
      <c r="B1" s="15" t="s">
        <v>1</v>
      </c>
      <c r="C1" s="22" t="s">
        <v>43</v>
      </c>
      <c r="D1" s="36" t="s">
        <v>52</v>
      </c>
      <c r="E1" s="15" t="s">
        <v>2</v>
      </c>
      <c r="F1" s="16" t="s">
        <v>44</v>
      </c>
      <c r="G1" s="38" t="s">
        <v>46</v>
      </c>
      <c r="H1" s="16" t="s">
        <v>45</v>
      </c>
      <c r="I1" s="38" t="s">
        <v>47</v>
      </c>
      <c r="J1" s="38" t="s">
        <v>27</v>
      </c>
    </row>
    <row r="2" spans="1:10" x14ac:dyDescent="0.3">
      <c r="A2" s="46" t="s">
        <v>83</v>
      </c>
      <c r="B2" s="46" t="s">
        <v>84</v>
      </c>
      <c r="C2" s="47" t="s">
        <v>85</v>
      </c>
      <c r="D2" s="37" t="str">
        <f>IF(Table1[[#This Row],[التاريخ]]="","",TEXT(Table1[[#This Row],[التاريخ]],"dddd"))</f>
        <v>Monday</v>
      </c>
      <c r="E2" s="46">
        <v>29</v>
      </c>
      <c r="F2" s="48">
        <v>149.6</v>
      </c>
      <c r="G2" s="38">
        <f>Table1[[#This Row],[تكلفة الشراء بدون ضريبة]]+Table1[[#This Row],[تكلفة الشراء بدون ضريبة]]*0.15</f>
        <v>172.04</v>
      </c>
      <c r="H2" s="48">
        <v>177.23</v>
      </c>
      <c r="I2" s="38">
        <f>Table1[[#This Row],[سعر البيع بدون ضريبة]]+Table1[[#This Row],[سعر البيع بدون ضريبة]]*0.15</f>
        <v>203.81449999999998</v>
      </c>
      <c r="J2" s="38">
        <f>Table1[[#This Row],[سعر البيع بدون ضريبة]]-Table1[[#This Row],[تكلفة الشراء بدون ضريبة]]</f>
        <v>27.629999999999995</v>
      </c>
    </row>
    <row r="3" spans="1:10" x14ac:dyDescent="0.3">
      <c r="A3" s="46" t="s">
        <v>86</v>
      </c>
      <c r="B3" s="46" t="s">
        <v>87</v>
      </c>
      <c r="C3" s="47" t="s">
        <v>88</v>
      </c>
      <c r="D3" s="37" t="str">
        <f>IF(Table1[[#This Row],[التاريخ]]="","",TEXT(Table1[[#This Row],[التاريخ]],"dddd"))</f>
        <v>Wednesday</v>
      </c>
      <c r="E3" s="46">
        <v>35</v>
      </c>
      <c r="F3" s="48">
        <v>149.43</v>
      </c>
      <c r="G3" s="38">
        <f>Table1[[#This Row],[تكلفة الشراء بدون ضريبة]]+Table1[[#This Row],[تكلفة الشراء بدون ضريبة]]*0.15</f>
        <v>171.84450000000001</v>
      </c>
      <c r="H3" s="48">
        <v>201.72</v>
      </c>
      <c r="I3" s="38">
        <f>Table1[[#This Row],[سعر البيع بدون ضريبة]]+Table1[[#This Row],[سعر البيع بدون ضريبة]]*0.15</f>
        <v>231.97800000000001</v>
      </c>
      <c r="J3" s="38">
        <f>Table1[[#This Row],[سعر البيع بدون ضريبة]]-Table1[[#This Row],[تكلفة الشراء بدون ضريبة]]</f>
        <v>52.289999999999992</v>
      </c>
    </row>
    <row r="4" spans="1:10" x14ac:dyDescent="0.3">
      <c r="A4" s="46" t="s">
        <v>89</v>
      </c>
      <c r="B4" s="46" t="s">
        <v>90</v>
      </c>
      <c r="C4" s="47" t="s">
        <v>91</v>
      </c>
      <c r="D4" s="37" t="str">
        <f>IF(Table1[[#This Row],[التاريخ]]="","",TEXT(Table1[[#This Row],[التاريخ]],"dddd"))</f>
        <v>Thursday</v>
      </c>
      <c r="E4" s="46">
        <v>24</v>
      </c>
      <c r="F4" s="48">
        <v>10.81</v>
      </c>
      <c r="G4" s="38">
        <f>Table1[[#This Row],[تكلفة الشراء بدون ضريبة]]+Table1[[#This Row],[تكلفة الشراء بدون ضريبة]]*0.15</f>
        <v>12.4315</v>
      </c>
      <c r="H4" s="48">
        <v>12.65</v>
      </c>
      <c r="I4" s="38">
        <f>Table1[[#This Row],[سعر البيع بدون ضريبة]]+Table1[[#This Row],[سعر البيع بدون ضريبة]]*0.15</f>
        <v>14.547499999999999</v>
      </c>
      <c r="J4" s="38">
        <f>Table1[[#This Row],[سعر البيع بدون ضريبة]]-Table1[[#This Row],[تكلفة الشراء بدون ضريبة]]</f>
        <v>1.8399999999999999</v>
      </c>
    </row>
    <row r="5" spans="1:10" x14ac:dyDescent="0.3">
      <c r="A5" s="46" t="s">
        <v>89</v>
      </c>
      <c r="B5" s="46" t="s">
        <v>92</v>
      </c>
      <c r="C5" s="47" t="s">
        <v>93</v>
      </c>
      <c r="D5" s="37" t="str">
        <f>IF(Table1[[#This Row],[التاريخ]]="","",TEXT(Table1[[#This Row],[التاريخ]],"dddd"))</f>
        <v>Sunday</v>
      </c>
      <c r="E5" s="46">
        <v>33</v>
      </c>
      <c r="F5" s="48">
        <v>114.44</v>
      </c>
      <c r="G5" s="38">
        <f>Table1[[#This Row],[تكلفة الشراء بدون ضريبة]]+Table1[[#This Row],[تكلفة الشراء بدون ضريبة]]*0.15</f>
        <v>131.60599999999999</v>
      </c>
      <c r="H5" s="48">
        <v>165.23</v>
      </c>
      <c r="I5" s="38">
        <f>Table1[[#This Row],[سعر البيع بدون ضريبة]]+Table1[[#This Row],[سعر البيع بدون ضريبة]]*0.15</f>
        <v>190.0145</v>
      </c>
      <c r="J5" s="38">
        <f>Table1[[#This Row],[سعر البيع بدون ضريبة]]-Table1[[#This Row],[تكلفة الشراء بدون ضريبة]]</f>
        <v>50.789999999999992</v>
      </c>
    </row>
    <row r="6" spans="1:10" x14ac:dyDescent="0.3">
      <c r="A6" s="46" t="s">
        <v>83</v>
      </c>
      <c r="B6" s="46" t="s">
        <v>94</v>
      </c>
      <c r="C6" s="47" t="s">
        <v>95</v>
      </c>
      <c r="D6" s="37" t="str">
        <f>IF(Table1[[#This Row],[التاريخ]]="","",TEXT(Table1[[#This Row],[التاريخ]],"dddd"))</f>
        <v>Tuesday</v>
      </c>
      <c r="E6" s="46">
        <v>37</v>
      </c>
      <c r="F6" s="48">
        <v>47.99</v>
      </c>
      <c r="G6" s="38">
        <f>Table1[[#This Row],[تكلفة الشراء بدون ضريبة]]+Table1[[#This Row],[تكلفة الشراء بدون ضريبة]]*0.15</f>
        <v>55.188500000000005</v>
      </c>
      <c r="H6" s="48">
        <v>65.94</v>
      </c>
      <c r="I6" s="38">
        <f>Table1[[#This Row],[سعر البيع بدون ضريبة]]+Table1[[#This Row],[سعر البيع بدون ضريبة]]*0.15</f>
        <v>75.831000000000003</v>
      </c>
      <c r="J6" s="38">
        <f>Table1[[#This Row],[سعر البيع بدون ضريبة]]-Table1[[#This Row],[تكلفة الشراء بدون ضريبة]]</f>
        <v>17.949999999999996</v>
      </c>
    </row>
    <row r="7" spans="1:10" x14ac:dyDescent="0.3">
      <c r="A7" s="46" t="s">
        <v>96</v>
      </c>
      <c r="B7" s="46" t="s">
        <v>97</v>
      </c>
      <c r="C7" s="47" t="s">
        <v>98</v>
      </c>
      <c r="D7" s="37" t="str">
        <f>IF(Table1[[#This Row],[التاريخ]]="","",TEXT(Table1[[#This Row],[التاريخ]],"dddd"))</f>
        <v>Tuesday</v>
      </c>
      <c r="E7" s="46">
        <v>25</v>
      </c>
      <c r="F7" s="48">
        <v>141.13999999999999</v>
      </c>
      <c r="G7" s="38">
        <f>Table1[[#This Row],[تكلفة الشراء بدون ضريبة]]+Table1[[#This Row],[تكلفة الشراء بدون ضريبة]]*0.15</f>
        <v>162.31099999999998</v>
      </c>
      <c r="H7" s="48">
        <v>174.61</v>
      </c>
      <c r="I7" s="38">
        <f>Table1[[#This Row],[سعر البيع بدون ضريبة]]+Table1[[#This Row],[سعر البيع بدون ضريبة]]*0.15</f>
        <v>200.8015</v>
      </c>
      <c r="J7" s="38">
        <f>Table1[[#This Row],[سعر البيع بدون ضريبة]]-Table1[[#This Row],[تكلفة الشراء بدون ضريبة]]</f>
        <v>33.470000000000027</v>
      </c>
    </row>
    <row r="8" spans="1:10" x14ac:dyDescent="0.3">
      <c r="A8" s="46" t="s">
        <v>86</v>
      </c>
      <c r="B8" s="46" t="s">
        <v>99</v>
      </c>
      <c r="C8" s="47" t="s">
        <v>100</v>
      </c>
      <c r="D8" s="37" t="str">
        <f>IF(Table1[[#This Row],[التاريخ]]="","",TEXT(Table1[[#This Row],[التاريخ]],"dddd"))</f>
        <v>Tuesday</v>
      </c>
      <c r="E8" s="46">
        <v>28</v>
      </c>
      <c r="F8" s="48">
        <v>24.93</v>
      </c>
      <c r="G8" s="38">
        <f>Table1[[#This Row],[تكلفة الشراء بدون ضريبة]]+Table1[[#This Row],[تكلفة الشراء بدون ضريبة]]*0.15</f>
        <v>28.669499999999999</v>
      </c>
      <c r="H8" s="48">
        <v>31.39</v>
      </c>
      <c r="I8" s="38">
        <f>Table1[[#This Row],[سعر البيع بدون ضريبة]]+Table1[[#This Row],[سعر البيع بدون ضريبة]]*0.15</f>
        <v>36.098500000000001</v>
      </c>
      <c r="J8" s="38">
        <f>Table1[[#This Row],[سعر البيع بدون ضريبة]]-Table1[[#This Row],[تكلفة الشراء بدون ضريبة]]</f>
        <v>6.4600000000000009</v>
      </c>
    </row>
    <row r="9" spans="1:10" x14ac:dyDescent="0.3">
      <c r="A9" s="46" t="s">
        <v>101</v>
      </c>
      <c r="B9" s="46" t="s">
        <v>81</v>
      </c>
      <c r="C9" s="47" t="s">
        <v>102</v>
      </c>
      <c r="D9" s="37" t="str">
        <f>IF(Table1[[#This Row],[التاريخ]]="","",TEXT(Table1[[#This Row],[التاريخ]],"dddd"))</f>
        <v>Friday</v>
      </c>
      <c r="E9" s="46">
        <v>30</v>
      </c>
      <c r="F9" s="48">
        <v>56.58</v>
      </c>
      <c r="G9" s="38">
        <f>Table1[[#This Row],[تكلفة الشراء بدون ضريبة]]+Table1[[#This Row],[تكلفة الشراء بدون ضريبة]]*0.15</f>
        <v>65.066999999999993</v>
      </c>
      <c r="H9" s="48">
        <v>60.76</v>
      </c>
      <c r="I9" s="38">
        <f>Table1[[#This Row],[سعر البيع بدون ضريبة]]+Table1[[#This Row],[سعر البيع بدون ضريبة]]*0.15</f>
        <v>69.873999999999995</v>
      </c>
      <c r="J9" s="38">
        <f>Table1[[#This Row],[سعر البيع بدون ضريبة]]-Table1[[#This Row],[تكلفة الشراء بدون ضريبة]]</f>
        <v>4.18</v>
      </c>
    </row>
    <row r="10" spans="1:10" x14ac:dyDescent="0.3">
      <c r="A10" s="46" t="s">
        <v>103</v>
      </c>
      <c r="B10" s="46" t="s">
        <v>104</v>
      </c>
      <c r="C10" s="47" t="s">
        <v>105</v>
      </c>
      <c r="D10" s="37" t="str">
        <f>IF(Table1[[#This Row],[التاريخ]]="","",TEXT(Table1[[#This Row],[التاريخ]],"dddd"))</f>
        <v>Tuesday</v>
      </c>
      <c r="E10" s="46">
        <v>33</v>
      </c>
      <c r="F10" s="48">
        <v>20.37</v>
      </c>
      <c r="G10" s="38">
        <f>Table1[[#This Row],[تكلفة الشراء بدون ضريبة]]+Table1[[#This Row],[تكلفة الشراء بدون ضريبة]]*0.15</f>
        <v>23.4255</v>
      </c>
      <c r="H10" s="48">
        <v>24.67</v>
      </c>
      <c r="I10" s="38">
        <f>Table1[[#This Row],[سعر البيع بدون ضريبة]]+Table1[[#This Row],[سعر البيع بدون ضريبة]]*0.15</f>
        <v>28.3705</v>
      </c>
      <c r="J10" s="38">
        <f>Table1[[#This Row],[سعر البيع بدون ضريبة]]-Table1[[#This Row],[تكلفة الشراء بدون ضريبة]]</f>
        <v>4.3000000000000007</v>
      </c>
    </row>
    <row r="11" spans="1:10" x14ac:dyDescent="0.3">
      <c r="A11" s="46" t="s">
        <v>83</v>
      </c>
      <c r="B11" s="46" t="s">
        <v>94</v>
      </c>
      <c r="C11" s="47" t="s">
        <v>106</v>
      </c>
      <c r="D11" s="37" t="str">
        <f>IF(Table1[[#This Row],[التاريخ]]="","",TEXT(Table1[[#This Row],[التاريخ]],"dddd"))</f>
        <v>Wednesday</v>
      </c>
      <c r="E11" s="46">
        <v>27</v>
      </c>
      <c r="F11" s="48">
        <v>117.58</v>
      </c>
      <c r="G11" s="38">
        <f>Table1[[#This Row],[تكلفة الشراء بدون ضريبة]]+Table1[[#This Row],[تكلفة الشراء بدون ضريبة]]*0.15</f>
        <v>135.21699999999998</v>
      </c>
      <c r="H11" s="48">
        <v>169.02</v>
      </c>
      <c r="I11" s="38">
        <f>Table1[[#This Row],[سعر البيع بدون ضريبة]]+Table1[[#This Row],[سعر البيع بدون ضريبة]]*0.15</f>
        <v>194.37300000000002</v>
      </c>
      <c r="J11" s="38">
        <f>Table1[[#This Row],[سعر البيع بدون ضريبة]]-Table1[[#This Row],[تكلفة الشراء بدون ضريبة]]</f>
        <v>51.440000000000012</v>
      </c>
    </row>
    <row r="12" spans="1:10" x14ac:dyDescent="0.3">
      <c r="A12" s="46" t="s">
        <v>107</v>
      </c>
      <c r="B12" s="46" t="s">
        <v>108</v>
      </c>
      <c r="C12" s="47" t="s">
        <v>109</v>
      </c>
      <c r="D12" s="37" t="str">
        <f>IF(Table1[[#This Row],[التاريخ]]="","",TEXT(Table1[[#This Row],[التاريخ]],"dddd"))</f>
        <v>Friday</v>
      </c>
      <c r="E12" s="46">
        <v>30</v>
      </c>
      <c r="F12" s="48">
        <v>197.12</v>
      </c>
      <c r="G12" s="38">
        <f>Table1[[#This Row],[تكلفة الشراء بدون ضريبة]]+Table1[[#This Row],[تكلفة الشراء بدون ضريبة]]*0.15</f>
        <v>226.68799999999999</v>
      </c>
      <c r="H12" s="48">
        <v>299.70999999999998</v>
      </c>
      <c r="I12" s="38">
        <f>Table1[[#This Row],[سعر البيع بدون ضريبة]]+Table1[[#This Row],[سعر البيع بدون ضريبة]]*0.15</f>
        <v>344.66649999999998</v>
      </c>
      <c r="J12" s="38">
        <f>Table1[[#This Row],[سعر البيع بدون ضريبة]]-Table1[[#This Row],[تكلفة الشراء بدون ضريبة]]</f>
        <v>102.58999999999997</v>
      </c>
    </row>
    <row r="13" spans="1:10" x14ac:dyDescent="0.3">
      <c r="A13" s="46" t="s">
        <v>96</v>
      </c>
      <c r="B13" s="46" t="s">
        <v>97</v>
      </c>
      <c r="C13" s="47" t="s">
        <v>110</v>
      </c>
      <c r="D13" s="37" t="str">
        <f>IF(Table1[[#This Row],[التاريخ]]="","",TEXT(Table1[[#This Row],[التاريخ]],"dddd"))</f>
        <v>Monday</v>
      </c>
      <c r="E13" s="46">
        <v>26</v>
      </c>
      <c r="F13" s="48">
        <v>59.2</v>
      </c>
      <c r="G13" s="38">
        <f>Table1[[#This Row],[تكلفة الشراء بدون ضريبة]]+Table1[[#This Row],[تكلفة الشراء بدون ضريبة]]*0.15</f>
        <v>68.08</v>
      </c>
      <c r="H13" s="48">
        <v>82.86</v>
      </c>
      <c r="I13" s="38">
        <f>Table1[[#This Row],[سعر البيع بدون ضريبة]]+Table1[[#This Row],[سعر البيع بدون ضريبة]]*0.15</f>
        <v>95.289000000000001</v>
      </c>
      <c r="J13" s="38">
        <f>Table1[[#This Row],[سعر البيع بدون ضريبة]]-Table1[[#This Row],[تكلفة الشراء بدون ضريبة]]</f>
        <v>23.659999999999997</v>
      </c>
    </row>
    <row r="14" spans="1:10" x14ac:dyDescent="0.3">
      <c r="A14" s="46" t="s">
        <v>101</v>
      </c>
      <c r="B14" s="46" t="s">
        <v>111</v>
      </c>
      <c r="C14" s="47" t="s">
        <v>112</v>
      </c>
      <c r="D14" s="37" t="str">
        <f>IF(Table1[[#This Row],[التاريخ]]="","",TEXT(Table1[[#This Row],[التاريخ]],"dddd"))</f>
        <v>Saturday</v>
      </c>
      <c r="E14" s="46">
        <v>32</v>
      </c>
      <c r="F14" s="48">
        <v>74.28</v>
      </c>
      <c r="G14" s="38">
        <f>Table1[[#This Row],[تكلفة الشراء بدون ضريبة]]+Table1[[#This Row],[تكلفة الشراء بدون ضريبة]]*0.15</f>
        <v>85.421999999999997</v>
      </c>
      <c r="H14" s="48">
        <v>105.37</v>
      </c>
      <c r="I14" s="38">
        <f>Table1[[#This Row],[سعر البيع بدون ضريبة]]+Table1[[#This Row],[سعر البيع بدون ضريبة]]*0.15</f>
        <v>121.1755</v>
      </c>
      <c r="J14" s="38">
        <f>Table1[[#This Row],[سعر البيع بدون ضريبة]]-Table1[[#This Row],[تكلفة الشراء بدون ضريبة]]</f>
        <v>31.090000000000003</v>
      </c>
    </row>
    <row r="15" spans="1:10" x14ac:dyDescent="0.3">
      <c r="A15" s="46" t="s">
        <v>83</v>
      </c>
      <c r="B15" s="46" t="s">
        <v>94</v>
      </c>
      <c r="C15" s="47" t="s">
        <v>113</v>
      </c>
      <c r="D15" s="37" t="str">
        <f>IF(Table1[[#This Row],[التاريخ]]="","",TEXT(Table1[[#This Row],[التاريخ]],"dddd"))</f>
        <v>Thursday</v>
      </c>
      <c r="E15" s="46">
        <v>33</v>
      </c>
      <c r="F15" s="48">
        <v>18.920000000000002</v>
      </c>
      <c r="G15" s="38">
        <f>Table1[[#This Row],[تكلفة الشراء بدون ضريبة]]+Table1[[#This Row],[تكلفة الشراء بدون ضريبة]]*0.15</f>
        <v>21.758000000000003</v>
      </c>
      <c r="H15" s="48">
        <v>26.47</v>
      </c>
      <c r="I15" s="38">
        <f>Table1[[#This Row],[سعر البيع بدون ضريبة]]+Table1[[#This Row],[سعر البيع بدون ضريبة]]*0.15</f>
        <v>30.4405</v>
      </c>
      <c r="J15" s="38">
        <f>Table1[[#This Row],[سعر البيع بدون ضريبة]]-Table1[[#This Row],[تكلفة الشراء بدون ضريبة]]</f>
        <v>7.5499999999999972</v>
      </c>
    </row>
    <row r="16" spans="1:10" x14ac:dyDescent="0.3">
      <c r="A16" s="46" t="s">
        <v>89</v>
      </c>
      <c r="B16" s="46" t="s">
        <v>92</v>
      </c>
      <c r="C16" s="47" t="s">
        <v>114</v>
      </c>
      <c r="D16" s="37" t="str">
        <f>IF(Table1[[#This Row],[التاريخ]]="","",TEXT(Table1[[#This Row],[التاريخ]],"dddd"))</f>
        <v>Sunday</v>
      </c>
      <c r="E16" s="46">
        <v>28</v>
      </c>
      <c r="F16" s="48">
        <v>36.86</v>
      </c>
      <c r="G16" s="38">
        <f>Table1[[#This Row],[تكلفة الشراء بدون ضريبة]]+Table1[[#This Row],[تكلفة الشراء بدون ضريبة]]*0.15</f>
        <v>42.388999999999996</v>
      </c>
      <c r="H16" s="48">
        <v>46.4</v>
      </c>
      <c r="I16" s="38">
        <f>Table1[[#This Row],[سعر البيع بدون ضريبة]]+Table1[[#This Row],[سعر البيع بدون ضريبة]]*0.15</f>
        <v>53.36</v>
      </c>
      <c r="J16" s="38">
        <f>Table1[[#This Row],[سعر البيع بدون ضريبة]]-Table1[[#This Row],[تكلفة الشراء بدون ضريبة]]</f>
        <v>9.5399999999999991</v>
      </c>
    </row>
    <row r="17" spans="1:10" x14ac:dyDescent="0.3">
      <c r="A17" s="46" t="s">
        <v>83</v>
      </c>
      <c r="B17" s="46" t="s">
        <v>94</v>
      </c>
      <c r="C17" s="47" t="s">
        <v>115</v>
      </c>
      <c r="D17" s="37" t="str">
        <f>IF(Table1[[#This Row],[التاريخ]]="","",TEXT(Table1[[#This Row],[التاريخ]],"dddd"))</f>
        <v>Monday</v>
      </c>
      <c r="E17" s="46">
        <v>34</v>
      </c>
      <c r="F17" s="48">
        <v>47.82</v>
      </c>
      <c r="G17" s="38">
        <f>Table1[[#This Row],[تكلفة الشراء بدون ضريبة]]+Table1[[#This Row],[تكلفة الشراء بدون ضريبة]]*0.15</f>
        <v>54.993000000000002</v>
      </c>
      <c r="H17" s="48">
        <v>58.74</v>
      </c>
      <c r="I17" s="38">
        <f>Table1[[#This Row],[سعر البيع بدون ضريبة]]+Table1[[#This Row],[سعر البيع بدون ضريبة]]*0.15</f>
        <v>67.551000000000002</v>
      </c>
      <c r="J17" s="38">
        <f>Table1[[#This Row],[سعر البيع بدون ضريبة]]-Table1[[#This Row],[تكلفة الشراء بدون ضريبة]]</f>
        <v>10.920000000000002</v>
      </c>
    </row>
    <row r="18" spans="1:10" x14ac:dyDescent="0.3">
      <c r="A18" s="46" t="s">
        <v>96</v>
      </c>
      <c r="B18" s="46" t="s">
        <v>97</v>
      </c>
      <c r="C18" s="47" t="s">
        <v>116</v>
      </c>
      <c r="D18" s="37" t="str">
        <f>IF(Table1[[#This Row],[التاريخ]]="","",TEXT(Table1[[#This Row],[التاريخ]],"dddd"))</f>
        <v>Monday</v>
      </c>
      <c r="E18" s="46">
        <v>23</v>
      </c>
      <c r="F18" s="48">
        <v>165.25</v>
      </c>
      <c r="G18" s="38">
        <f>Table1[[#This Row],[تكلفة الشراء بدون ضريبة]]+Table1[[#This Row],[تكلفة الشراء بدون ضريبة]]*0.15</f>
        <v>190.03749999999999</v>
      </c>
      <c r="H18" s="48">
        <v>246.68</v>
      </c>
      <c r="I18" s="38">
        <f>Table1[[#This Row],[سعر البيع بدون ضريبة]]+Table1[[#This Row],[سعر البيع بدون ضريبة]]*0.15</f>
        <v>283.68200000000002</v>
      </c>
      <c r="J18" s="38">
        <f>Table1[[#This Row],[سعر البيع بدون ضريبة]]-Table1[[#This Row],[تكلفة الشراء بدون ضريبة]]</f>
        <v>81.430000000000007</v>
      </c>
    </row>
    <row r="19" spans="1:10" x14ac:dyDescent="0.3">
      <c r="A19" s="46" t="s">
        <v>103</v>
      </c>
      <c r="B19" s="46" t="s">
        <v>117</v>
      </c>
      <c r="C19" s="47" t="s">
        <v>118</v>
      </c>
      <c r="D19" s="37" t="str">
        <f>IF(Table1[[#This Row],[التاريخ]]="","",TEXT(Table1[[#This Row],[التاريخ]],"dddd"))</f>
        <v>Monday</v>
      </c>
      <c r="E19" s="46">
        <v>27</v>
      </c>
      <c r="F19" s="48">
        <v>46.14</v>
      </c>
      <c r="G19" s="38">
        <f>Table1[[#This Row],[تكلفة الشراء بدون ضريبة]]+Table1[[#This Row],[تكلفة الشراء بدون ضريبة]]*0.15</f>
        <v>53.061</v>
      </c>
      <c r="H19" s="48">
        <v>72.38</v>
      </c>
      <c r="I19" s="38">
        <f>Table1[[#This Row],[سعر البيع بدون ضريبة]]+Table1[[#This Row],[سعر البيع بدون ضريبة]]*0.15</f>
        <v>83.236999999999995</v>
      </c>
      <c r="J19" s="38">
        <f>Table1[[#This Row],[سعر البيع بدون ضريبة]]-Table1[[#This Row],[تكلفة الشراء بدون ضريبة]]</f>
        <v>26.239999999999995</v>
      </c>
    </row>
    <row r="20" spans="1:10" x14ac:dyDescent="0.3">
      <c r="A20" s="46" t="s">
        <v>83</v>
      </c>
      <c r="B20" s="46" t="s">
        <v>119</v>
      </c>
      <c r="C20" s="47" t="s">
        <v>120</v>
      </c>
      <c r="D20" s="37" t="str">
        <f>IF(Table1[[#This Row],[التاريخ]]="","",TEXT(Table1[[#This Row],[التاريخ]],"dddd"))</f>
        <v>Wednesday</v>
      </c>
      <c r="E20" s="46">
        <v>28</v>
      </c>
      <c r="F20" s="48">
        <v>132.81</v>
      </c>
      <c r="G20" s="38">
        <f>Table1[[#This Row],[تكلفة الشراء بدون ضريبة]]+Table1[[#This Row],[تكلفة الشراء بدون ضريبة]]*0.15</f>
        <v>152.73150000000001</v>
      </c>
      <c r="H20" s="48">
        <v>168.35</v>
      </c>
      <c r="I20" s="38">
        <f>Table1[[#This Row],[سعر البيع بدون ضريبة]]+Table1[[#This Row],[سعر البيع بدون ضريبة]]*0.15</f>
        <v>193.60249999999999</v>
      </c>
      <c r="J20" s="38">
        <f>Table1[[#This Row],[سعر البيع بدون ضريبة]]-Table1[[#This Row],[تكلفة الشراء بدون ضريبة]]</f>
        <v>35.539999999999992</v>
      </c>
    </row>
    <row r="21" spans="1:10" x14ac:dyDescent="0.3">
      <c r="A21" s="46" t="s">
        <v>83</v>
      </c>
      <c r="B21" s="46" t="s">
        <v>119</v>
      </c>
      <c r="C21" s="47" t="s">
        <v>121</v>
      </c>
      <c r="D21" s="37" t="str">
        <f>IF(Table1[[#This Row],[التاريخ]]="","",TEXT(Table1[[#This Row],[التاريخ]],"dddd"))</f>
        <v>Wednesday</v>
      </c>
      <c r="E21" s="46">
        <v>32</v>
      </c>
      <c r="F21" s="48">
        <v>56.65</v>
      </c>
      <c r="G21" s="38">
        <f>Table1[[#This Row],[تكلفة الشراء بدون ضريبة]]+Table1[[#This Row],[تكلفة الشراء بدون ضريبة]]*0.15</f>
        <v>65.147499999999994</v>
      </c>
      <c r="H21" s="48">
        <v>67.17</v>
      </c>
      <c r="I21" s="38">
        <f>Table1[[#This Row],[سعر البيع بدون ضريبة]]+Table1[[#This Row],[سعر البيع بدون ضريبة]]*0.15</f>
        <v>77.245500000000007</v>
      </c>
      <c r="J21" s="38">
        <f>Table1[[#This Row],[سعر البيع بدون ضريبة]]-Table1[[#This Row],[تكلفة الشراء بدون ضريبة]]</f>
        <v>10.520000000000003</v>
      </c>
    </row>
    <row r="22" spans="1:10" x14ac:dyDescent="0.3">
      <c r="A22" s="46" t="s">
        <v>89</v>
      </c>
      <c r="B22" s="46" t="s">
        <v>92</v>
      </c>
      <c r="C22" s="47" t="s">
        <v>122</v>
      </c>
      <c r="D22" s="37" t="str">
        <f>IF(Table1[[#This Row],[التاريخ]]="","",TEXT(Table1[[#This Row],[التاريخ]],"dddd"))</f>
        <v>Friday</v>
      </c>
      <c r="E22" s="46">
        <v>22</v>
      </c>
      <c r="F22" s="48">
        <v>150.66999999999999</v>
      </c>
      <c r="G22" s="38">
        <f>Table1[[#This Row],[تكلفة الشراء بدون ضريبة]]+Table1[[#This Row],[تكلفة الشراء بدون ضريبة]]*0.15</f>
        <v>173.27049999999997</v>
      </c>
      <c r="H22" s="48">
        <v>193.71</v>
      </c>
      <c r="I22" s="38">
        <f>Table1[[#This Row],[سعر البيع بدون ضريبة]]+Table1[[#This Row],[سعر البيع بدون ضريبة]]*0.15</f>
        <v>222.76650000000001</v>
      </c>
      <c r="J22" s="38">
        <f>Table1[[#This Row],[سعر البيع بدون ضريبة]]-Table1[[#This Row],[تكلفة الشراء بدون ضريبة]]</f>
        <v>43.04000000000002</v>
      </c>
    </row>
    <row r="23" spans="1:10" x14ac:dyDescent="0.3">
      <c r="A23" s="46" t="s">
        <v>89</v>
      </c>
      <c r="B23" s="46" t="s">
        <v>90</v>
      </c>
      <c r="C23" s="47" t="s">
        <v>106</v>
      </c>
      <c r="D23" s="37" t="str">
        <f>IF(Table1[[#This Row],[التاريخ]]="","",TEXT(Table1[[#This Row],[التاريخ]],"dddd"))</f>
        <v>Wednesday</v>
      </c>
      <c r="E23" s="46">
        <v>18</v>
      </c>
      <c r="F23" s="48">
        <v>47.77</v>
      </c>
      <c r="G23" s="38">
        <f>Table1[[#This Row],[تكلفة الشراء بدون ضريبة]]+Table1[[#This Row],[تكلفة الشراء بدون ضريبة]]*0.15</f>
        <v>54.935500000000005</v>
      </c>
      <c r="H23" s="48">
        <v>76.37</v>
      </c>
      <c r="I23" s="38">
        <f>Table1[[#This Row],[سعر البيع بدون ضريبة]]+Table1[[#This Row],[سعر البيع بدون ضريبة]]*0.15</f>
        <v>87.825500000000005</v>
      </c>
      <c r="J23" s="38">
        <f>Table1[[#This Row],[سعر البيع بدون ضريبة]]-Table1[[#This Row],[تكلفة الشراء بدون ضريبة]]</f>
        <v>28.6</v>
      </c>
    </row>
    <row r="24" spans="1:10" x14ac:dyDescent="0.3">
      <c r="A24" s="46" t="s">
        <v>89</v>
      </c>
      <c r="B24" s="46" t="s">
        <v>90</v>
      </c>
      <c r="C24" s="47" t="s">
        <v>123</v>
      </c>
      <c r="D24" s="37" t="str">
        <f>IF(Table1[[#This Row],[التاريخ]]="","",TEXT(Table1[[#This Row],[التاريخ]],"dddd"))</f>
        <v>Tuesday</v>
      </c>
      <c r="E24" s="46">
        <v>29</v>
      </c>
      <c r="F24" s="48">
        <v>152.38</v>
      </c>
      <c r="G24" s="38">
        <f>Table1[[#This Row],[تكلفة الشراء بدون ضريبة]]+Table1[[#This Row],[تكلفة الشراء بدون ضريبة]]*0.15</f>
        <v>175.23699999999999</v>
      </c>
      <c r="H24" s="48">
        <v>232.17</v>
      </c>
      <c r="I24" s="38">
        <f>Table1[[#This Row],[سعر البيع بدون ضريبة]]+Table1[[#This Row],[سعر البيع بدون ضريبة]]*0.15</f>
        <v>266.99549999999999</v>
      </c>
      <c r="J24" s="38">
        <f>Table1[[#This Row],[سعر البيع بدون ضريبة]]-Table1[[#This Row],[تكلفة الشراء بدون ضريبة]]</f>
        <v>79.789999999999992</v>
      </c>
    </row>
    <row r="25" spans="1:10" x14ac:dyDescent="0.3">
      <c r="A25" s="46" t="s">
        <v>86</v>
      </c>
      <c r="B25" s="46" t="s">
        <v>99</v>
      </c>
      <c r="C25" s="47" t="s">
        <v>124</v>
      </c>
      <c r="D25" s="37" t="str">
        <f>IF(Table1[[#This Row],[التاريخ]]="","",TEXT(Table1[[#This Row],[التاريخ]],"dddd"))</f>
        <v>Monday</v>
      </c>
      <c r="E25" s="46">
        <v>37</v>
      </c>
      <c r="F25" s="48">
        <v>87.32</v>
      </c>
      <c r="G25" s="38">
        <f>Table1[[#This Row],[تكلفة الشراء بدون ضريبة]]+Table1[[#This Row],[تكلفة الشراء بدون ضريبة]]*0.15</f>
        <v>100.41799999999999</v>
      </c>
      <c r="H25" s="48">
        <v>94.74</v>
      </c>
      <c r="I25" s="38">
        <f>Table1[[#This Row],[سعر البيع بدون ضريبة]]+Table1[[#This Row],[سعر البيع بدون ضريبة]]*0.15</f>
        <v>108.95099999999999</v>
      </c>
      <c r="J25" s="38">
        <f>Table1[[#This Row],[سعر البيع بدون ضريبة]]-Table1[[#This Row],[تكلفة الشراء بدون ضريبة]]</f>
        <v>7.4200000000000017</v>
      </c>
    </row>
    <row r="26" spans="1:10" x14ac:dyDescent="0.3">
      <c r="A26" s="46" t="s">
        <v>103</v>
      </c>
      <c r="B26" s="46" t="s">
        <v>125</v>
      </c>
      <c r="C26" s="47" t="s">
        <v>126</v>
      </c>
      <c r="D26" s="37" t="str">
        <f>IF(Table1[[#This Row],[التاريخ]]="","",TEXT(Table1[[#This Row],[التاريخ]],"dddd"))</f>
        <v>Tuesday</v>
      </c>
      <c r="E26" s="46">
        <v>27</v>
      </c>
      <c r="F26" s="48">
        <v>54.03</v>
      </c>
      <c r="G26" s="38">
        <f>Table1[[#This Row],[تكلفة الشراء بدون ضريبة]]+Table1[[#This Row],[تكلفة الشراء بدون ضريبة]]*0.15</f>
        <v>62.134500000000003</v>
      </c>
      <c r="H26" s="48">
        <v>73.17</v>
      </c>
      <c r="I26" s="38">
        <f>Table1[[#This Row],[سعر البيع بدون ضريبة]]+Table1[[#This Row],[سعر البيع بدون ضريبة]]*0.15</f>
        <v>84.145499999999998</v>
      </c>
      <c r="J26" s="38">
        <f>Table1[[#This Row],[سعر البيع بدون ضريبة]]-Table1[[#This Row],[تكلفة الشراء بدون ضريبة]]</f>
        <v>19.14</v>
      </c>
    </row>
    <row r="27" spans="1:10" x14ac:dyDescent="0.3">
      <c r="A27" s="46" t="s">
        <v>107</v>
      </c>
      <c r="B27" s="46" t="s">
        <v>127</v>
      </c>
      <c r="C27" s="47" t="s">
        <v>128</v>
      </c>
      <c r="D27" s="37" t="str">
        <f>IF(Table1[[#This Row],[التاريخ]]="","",TEXT(Table1[[#This Row],[التاريخ]],"dddd"))</f>
        <v>Sunday</v>
      </c>
      <c r="E27" s="46">
        <v>24</v>
      </c>
      <c r="F27" s="48">
        <v>177.53</v>
      </c>
      <c r="G27" s="38">
        <f>Table1[[#This Row],[تكلفة الشراء بدون ضريبة]]+Table1[[#This Row],[تكلفة الشراء بدون ضريبة]]*0.15</f>
        <v>204.15950000000001</v>
      </c>
      <c r="H27" s="48">
        <v>259.72000000000003</v>
      </c>
      <c r="I27" s="38">
        <f>Table1[[#This Row],[سعر البيع بدون ضريبة]]+Table1[[#This Row],[سعر البيع بدون ضريبة]]*0.15</f>
        <v>298.67800000000005</v>
      </c>
      <c r="J27" s="38">
        <f>Table1[[#This Row],[سعر البيع بدون ضريبة]]-Table1[[#This Row],[تكلفة الشراء بدون ضريبة]]</f>
        <v>82.190000000000026</v>
      </c>
    </row>
    <row r="28" spans="1:10" x14ac:dyDescent="0.3">
      <c r="A28" s="46" t="s">
        <v>96</v>
      </c>
      <c r="B28" s="46" t="s">
        <v>129</v>
      </c>
      <c r="C28" s="47" t="s">
        <v>130</v>
      </c>
      <c r="D28" s="37" t="str">
        <f>IF(Table1[[#This Row],[التاريخ]]="","",TEXT(Table1[[#This Row],[التاريخ]],"dddd"))</f>
        <v>Sunday</v>
      </c>
      <c r="E28" s="46">
        <v>36</v>
      </c>
      <c r="F28" s="48">
        <v>26.75</v>
      </c>
      <c r="G28" s="38">
        <f>Table1[[#This Row],[تكلفة الشراء بدون ضريبة]]+Table1[[#This Row],[تكلفة الشراء بدون ضريبة]]*0.15</f>
        <v>30.762499999999999</v>
      </c>
      <c r="H28" s="48">
        <v>34.479999999999997</v>
      </c>
      <c r="I28" s="38">
        <f>Table1[[#This Row],[سعر البيع بدون ضريبة]]+Table1[[#This Row],[سعر البيع بدون ضريبة]]*0.15</f>
        <v>39.651999999999994</v>
      </c>
      <c r="J28" s="38">
        <f>Table1[[#This Row],[سعر البيع بدون ضريبة]]-Table1[[#This Row],[تكلفة الشراء بدون ضريبة]]</f>
        <v>7.7299999999999969</v>
      </c>
    </row>
    <row r="29" spans="1:10" ht="13.8" customHeight="1" x14ac:dyDescent="0.3">
      <c r="A29" s="46" t="s">
        <v>103</v>
      </c>
      <c r="B29" s="46" t="s">
        <v>104</v>
      </c>
      <c r="C29" s="47" t="s">
        <v>122</v>
      </c>
      <c r="D29" s="37" t="str">
        <f>IF(Table1[[#This Row],[التاريخ]]="","",TEXT(Table1[[#This Row],[التاريخ]],"dddd"))</f>
        <v>Friday</v>
      </c>
      <c r="E29" s="46">
        <v>34</v>
      </c>
      <c r="F29" s="48">
        <v>194.52</v>
      </c>
      <c r="G29" s="38">
        <f>Table1[[#This Row],[تكلفة الشراء بدون ضريبة]]+Table1[[#This Row],[تكلفة الشراء بدون ضريبة]]*0.15</f>
        <v>223.69800000000001</v>
      </c>
      <c r="H29" s="48">
        <v>285.77</v>
      </c>
      <c r="I29" s="38">
        <f>Table1[[#This Row],[سعر البيع بدون ضريبة]]+Table1[[#This Row],[سعر البيع بدون ضريبة]]*0.15</f>
        <v>328.63549999999998</v>
      </c>
      <c r="J29" s="38">
        <f>Table1[[#This Row],[سعر البيع بدون ضريبة]]-Table1[[#This Row],[تكلفة الشراء بدون ضريبة]]</f>
        <v>91.249999999999972</v>
      </c>
    </row>
    <row r="30" spans="1:10" x14ac:dyDescent="0.3">
      <c r="A30" s="46" t="s">
        <v>89</v>
      </c>
      <c r="B30" s="46" t="s">
        <v>131</v>
      </c>
      <c r="C30" s="47" t="s">
        <v>132</v>
      </c>
      <c r="D30" s="37" t="str">
        <f>IF(Table1[[#This Row],[التاريخ]]="","",TEXT(Table1[[#This Row],[التاريخ]],"dddd"))</f>
        <v>Monday</v>
      </c>
      <c r="E30" s="46">
        <v>36</v>
      </c>
      <c r="F30" s="48">
        <v>63.2</v>
      </c>
      <c r="G30" s="38">
        <f>Table1[[#This Row],[تكلفة الشراء بدون ضريبة]]+Table1[[#This Row],[تكلفة الشراء بدون ضريبة]]*0.15</f>
        <v>72.680000000000007</v>
      </c>
      <c r="H30" s="48">
        <v>88.57</v>
      </c>
      <c r="I30" s="38">
        <f>Table1[[#This Row],[سعر البيع بدون ضريبة]]+Table1[[#This Row],[سعر البيع بدون ضريبة]]*0.15</f>
        <v>101.85549999999999</v>
      </c>
      <c r="J30" s="38">
        <f>Table1[[#This Row],[سعر البيع بدون ضريبة]]-Table1[[#This Row],[تكلفة الشراء بدون ضريبة]]</f>
        <v>25.36999999999999</v>
      </c>
    </row>
    <row r="31" spans="1:10" x14ac:dyDescent="0.3">
      <c r="A31" s="46" t="s">
        <v>89</v>
      </c>
      <c r="B31" s="46" t="s">
        <v>131</v>
      </c>
      <c r="C31" s="47" t="s">
        <v>133</v>
      </c>
      <c r="D31" s="37" t="str">
        <f>IF(Table1[[#This Row],[التاريخ]]="","",TEXT(Table1[[#This Row],[التاريخ]],"dddd"))</f>
        <v>Friday</v>
      </c>
      <c r="E31" s="46">
        <v>29</v>
      </c>
      <c r="F31" s="48">
        <v>77.91</v>
      </c>
      <c r="G31" s="38">
        <f>Table1[[#This Row],[تكلفة الشراء بدون ضريبة]]+Table1[[#This Row],[تكلفة الشراء بدون ضريبة]]*0.15</f>
        <v>89.596499999999992</v>
      </c>
      <c r="H31" s="48">
        <v>88.73</v>
      </c>
      <c r="I31" s="38">
        <f>Table1[[#This Row],[سعر البيع بدون ضريبة]]+Table1[[#This Row],[سعر البيع بدون ضريبة]]*0.15</f>
        <v>102.0395</v>
      </c>
      <c r="J31" s="38">
        <f>Table1[[#This Row],[سعر البيع بدون ضريبة]]-Table1[[#This Row],[تكلفة الشراء بدون ضريبة]]</f>
        <v>10.820000000000007</v>
      </c>
    </row>
    <row r="32" spans="1:10" x14ac:dyDescent="0.3">
      <c r="A32" s="46" t="s">
        <v>96</v>
      </c>
      <c r="B32" s="46" t="s">
        <v>129</v>
      </c>
      <c r="C32" s="47" t="s">
        <v>134</v>
      </c>
      <c r="D32" s="37" t="str">
        <f>IF(Table1[[#This Row],[التاريخ]]="","",TEXT(Table1[[#This Row],[التاريخ]],"dddd"))</f>
        <v>Saturday</v>
      </c>
      <c r="E32" s="46">
        <v>38</v>
      </c>
      <c r="F32" s="48">
        <v>121.79</v>
      </c>
      <c r="G32" s="38">
        <f>Table1[[#This Row],[تكلفة الشراء بدون ضريبة]]+Table1[[#This Row],[تكلفة الشراء بدون ضريبة]]*0.15</f>
        <v>140.05850000000001</v>
      </c>
      <c r="H32" s="48">
        <v>160.61000000000001</v>
      </c>
      <c r="I32" s="38">
        <f>Table1[[#This Row],[سعر البيع بدون ضريبة]]+Table1[[#This Row],[سعر البيع بدون ضريبة]]*0.15</f>
        <v>184.70150000000001</v>
      </c>
      <c r="J32" s="38">
        <f>Table1[[#This Row],[سعر البيع بدون ضريبة]]-Table1[[#This Row],[تكلفة الشراء بدون ضريبة]]</f>
        <v>38.820000000000007</v>
      </c>
    </row>
    <row r="33" spans="1:10" x14ac:dyDescent="0.3">
      <c r="A33" s="46" t="s">
        <v>107</v>
      </c>
      <c r="B33" s="46" t="s">
        <v>135</v>
      </c>
      <c r="C33" s="47" t="s">
        <v>136</v>
      </c>
      <c r="D33" s="37" t="str">
        <f>IF(Table1[[#This Row],[التاريخ]]="","",TEXT(Table1[[#This Row],[التاريخ]],"dddd"))</f>
        <v>Wednesday</v>
      </c>
      <c r="E33" s="46">
        <v>28</v>
      </c>
      <c r="F33" s="48">
        <v>51.69</v>
      </c>
      <c r="G33" s="38">
        <f>Table1[[#This Row],[تكلفة الشراء بدون ضريبة]]+Table1[[#This Row],[تكلفة الشراء بدون ضريبة]]*0.15</f>
        <v>59.4435</v>
      </c>
      <c r="H33" s="48">
        <v>61.12</v>
      </c>
      <c r="I33" s="38">
        <f>Table1[[#This Row],[سعر البيع بدون ضريبة]]+Table1[[#This Row],[سعر البيع بدون ضريبة]]*0.15</f>
        <v>70.287999999999997</v>
      </c>
      <c r="J33" s="38">
        <f>Table1[[#This Row],[سعر البيع بدون ضريبة]]-Table1[[#This Row],[تكلفة الشراء بدون ضريبة]]</f>
        <v>9.43</v>
      </c>
    </row>
    <row r="34" spans="1:10" ht="15" customHeight="1" x14ac:dyDescent="0.3">
      <c r="A34" s="46" t="s">
        <v>89</v>
      </c>
      <c r="B34" s="46" t="s">
        <v>131</v>
      </c>
      <c r="C34" s="47" t="s">
        <v>137</v>
      </c>
      <c r="D34" s="37" t="str">
        <f>IF(Table1[[#This Row],[التاريخ]]="","",TEXT(Table1[[#This Row],[التاريخ]],"dddd"))</f>
        <v>Friday</v>
      </c>
      <c r="E34" s="46">
        <v>28</v>
      </c>
      <c r="F34" s="48">
        <v>147.72</v>
      </c>
      <c r="G34" s="38">
        <f>Table1[[#This Row],[تكلفة الشراء بدون ضريبة]]+Table1[[#This Row],[تكلفة الشراء بدون ضريبة]]*0.15</f>
        <v>169.87799999999999</v>
      </c>
      <c r="H34" s="48">
        <v>221.4</v>
      </c>
      <c r="I34" s="38">
        <f>Table1[[#This Row],[سعر البيع بدون ضريبة]]+Table1[[#This Row],[سعر البيع بدون ضريبة]]*0.15</f>
        <v>254.61</v>
      </c>
      <c r="J34" s="38">
        <f>Table1[[#This Row],[سعر البيع بدون ضريبة]]-Table1[[#This Row],[تكلفة الشراء بدون ضريبة]]</f>
        <v>73.680000000000007</v>
      </c>
    </row>
    <row r="35" spans="1:10" x14ac:dyDescent="0.3">
      <c r="A35" s="46" t="s">
        <v>96</v>
      </c>
      <c r="B35" s="46" t="s">
        <v>129</v>
      </c>
      <c r="C35" s="47" t="s">
        <v>138</v>
      </c>
      <c r="D35" s="37" t="str">
        <f>IF(Table1[[#This Row],[التاريخ]]="","",TEXT(Table1[[#This Row],[التاريخ]],"dddd"))</f>
        <v>Friday</v>
      </c>
      <c r="E35" s="46">
        <v>35</v>
      </c>
      <c r="F35" s="48">
        <v>30.04</v>
      </c>
      <c r="G35" s="38">
        <f>Table1[[#This Row],[تكلفة الشراء بدون ضريبة]]+Table1[[#This Row],[تكلفة الشراء بدون ضريبة]]*0.15</f>
        <v>34.545999999999999</v>
      </c>
      <c r="H35" s="48">
        <v>39.39</v>
      </c>
      <c r="I35" s="38">
        <f>Table1[[#This Row],[سعر البيع بدون ضريبة]]+Table1[[#This Row],[سعر البيع بدون ضريبة]]*0.15</f>
        <v>45.298500000000004</v>
      </c>
      <c r="J35" s="38">
        <f>Table1[[#This Row],[سعر البيع بدون ضريبة]]-Table1[[#This Row],[تكلفة الشراء بدون ضريبة]]</f>
        <v>9.3500000000000014</v>
      </c>
    </row>
    <row r="36" spans="1:10" x14ac:dyDescent="0.3">
      <c r="A36" s="46" t="s">
        <v>89</v>
      </c>
      <c r="B36" s="46" t="s">
        <v>131</v>
      </c>
      <c r="C36" s="47" t="s">
        <v>139</v>
      </c>
      <c r="D36" s="37" t="str">
        <f>IF(Table1[[#This Row],[التاريخ]]="","",TEXT(Table1[[#This Row],[التاريخ]],"dddd"))</f>
        <v>Thursday</v>
      </c>
      <c r="E36" s="46">
        <v>39</v>
      </c>
      <c r="F36" s="48">
        <v>107.9</v>
      </c>
      <c r="G36" s="38">
        <f>Table1[[#This Row],[تكلفة الشراء بدون ضريبة]]+Table1[[#This Row],[تكلفة الشراء بدون ضريبة]]*0.15</f>
        <v>124.08500000000001</v>
      </c>
      <c r="H36" s="48">
        <v>149.29</v>
      </c>
      <c r="I36" s="38">
        <f>Table1[[#This Row],[سعر البيع بدون ضريبة]]+Table1[[#This Row],[سعر البيع بدون ضريبة]]*0.15</f>
        <v>171.68349999999998</v>
      </c>
      <c r="J36" s="38">
        <f>Table1[[#This Row],[سعر البيع بدون ضريبة]]-Table1[[#This Row],[تكلفة الشراء بدون ضريبة]]</f>
        <v>41.389999999999986</v>
      </c>
    </row>
    <row r="37" spans="1:10" x14ac:dyDescent="0.3">
      <c r="A37" s="46" t="s">
        <v>86</v>
      </c>
      <c r="B37" s="46" t="s">
        <v>99</v>
      </c>
      <c r="C37" s="47" t="s">
        <v>140</v>
      </c>
      <c r="D37" s="37" t="str">
        <f>IF(Table1[[#This Row],[التاريخ]]="","",TEXT(Table1[[#This Row],[التاريخ]],"dddd"))</f>
        <v>Monday</v>
      </c>
      <c r="E37" s="46">
        <v>23</v>
      </c>
      <c r="F37" s="48">
        <v>82.8</v>
      </c>
      <c r="G37" s="38">
        <f>Table1[[#This Row],[تكلفة الشراء بدون ضريبة]]+Table1[[#This Row],[تكلفة الشراء بدون ضريبة]]*0.15</f>
        <v>95.22</v>
      </c>
      <c r="H37" s="48">
        <v>117.53</v>
      </c>
      <c r="I37" s="38">
        <f>Table1[[#This Row],[سعر البيع بدون ضريبة]]+Table1[[#This Row],[سعر البيع بدون ضريبة]]*0.15</f>
        <v>135.15950000000001</v>
      </c>
      <c r="J37" s="38">
        <f>Table1[[#This Row],[سعر البيع بدون ضريبة]]-Table1[[#This Row],[تكلفة الشراء بدون ضريبة]]</f>
        <v>34.730000000000004</v>
      </c>
    </row>
    <row r="38" spans="1:10" x14ac:dyDescent="0.3">
      <c r="A38" s="46" t="s">
        <v>101</v>
      </c>
      <c r="B38" s="46" t="s">
        <v>141</v>
      </c>
      <c r="C38" s="47" t="s">
        <v>142</v>
      </c>
      <c r="D38" s="37" t="str">
        <f>IF(Table1[[#This Row],[التاريخ]]="","",TEXT(Table1[[#This Row],[التاريخ]],"dddd"))</f>
        <v>Monday</v>
      </c>
      <c r="E38" s="46">
        <v>35</v>
      </c>
      <c r="F38" s="48">
        <v>93.04</v>
      </c>
      <c r="G38" s="38">
        <f>Table1[[#This Row],[تكلفة الشراء بدون ضريبة]]+Table1[[#This Row],[تكلفة الشراء بدون ضريبة]]*0.15</f>
        <v>106.99600000000001</v>
      </c>
      <c r="H38" s="48">
        <v>110.38</v>
      </c>
      <c r="I38" s="38">
        <f>Table1[[#This Row],[سعر البيع بدون ضريبة]]+Table1[[#This Row],[سعر البيع بدون ضريبة]]*0.15</f>
        <v>126.937</v>
      </c>
      <c r="J38" s="38">
        <f>Table1[[#This Row],[سعر البيع بدون ضريبة]]-Table1[[#This Row],[تكلفة الشراء بدون ضريبة]]</f>
        <v>17.339999999999989</v>
      </c>
    </row>
    <row r="39" spans="1:10" x14ac:dyDescent="0.3">
      <c r="A39" s="46" t="s">
        <v>107</v>
      </c>
      <c r="B39" s="46" t="s">
        <v>135</v>
      </c>
      <c r="C39" s="47" t="s">
        <v>143</v>
      </c>
      <c r="D39" s="37" t="str">
        <f>IF(Table1[[#This Row],[التاريخ]]="","",TEXT(Table1[[#This Row],[التاريخ]],"dddd"))</f>
        <v>Wednesday</v>
      </c>
      <c r="E39" s="46">
        <v>36</v>
      </c>
      <c r="F39" s="48">
        <v>119.72</v>
      </c>
      <c r="G39" s="38">
        <f>Table1[[#This Row],[تكلفة الشراء بدون ضريبة]]+Table1[[#This Row],[تكلفة الشراء بدون ضريبة]]*0.15</f>
        <v>137.678</v>
      </c>
      <c r="H39" s="48">
        <v>140.86000000000001</v>
      </c>
      <c r="I39" s="38">
        <f>Table1[[#This Row],[سعر البيع بدون ضريبة]]+Table1[[#This Row],[سعر البيع بدون ضريبة]]*0.15</f>
        <v>161.989</v>
      </c>
      <c r="J39" s="38">
        <f>Table1[[#This Row],[سعر البيع بدون ضريبة]]-Table1[[#This Row],[تكلفة الشراء بدون ضريبة]]</f>
        <v>21.140000000000015</v>
      </c>
    </row>
    <row r="40" spans="1:10" x14ac:dyDescent="0.3">
      <c r="A40" s="46" t="s">
        <v>86</v>
      </c>
      <c r="B40" s="46" t="s">
        <v>87</v>
      </c>
      <c r="C40" s="47" t="s">
        <v>144</v>
      </c>
      <c r="D40" s="37" t="str">
        <f>IF(Table1[[#This Row],[التاريخ]]="","",TEXT(Table1[[#This Row],[التاريخ]],"dddd"))</f>
        <v>Friday</v>
      </c>
      <c r="E40" s="46">
        <v>31</v>
      </c>
      <c r="F40" s="48">
        <v>143.03</v>
      </c>
      <c r="G40" s="38">
        <f>Table1[[#This Row],[تكلفة الشراء بدون ضريبة]]+Table1[[#This Row],[تكلفة الشراء بدون ضريبة]]*0.15</f>
        <v>164.4845</v>
      </c>
      <c r="H40" s="48">
        <v>154.81</v>
      </c>
      <c r="I40" s="38">
        <f>Table1[[#This Row],[سعر البيع بدون ضريبة]]+Table1[[#This Row],[سعر البيع بدون ضريبة]]*0.15</f>
        <v>178.03149999999999</v>
      </c>
      <c r="J40" s="38">
        <f>Table1[[#This Row],[سعر البيع بدون ضريبة]]-Table1[[#This Row],[تكلفة الشراء بدون ضريبة]]</f>
        <v>11.780000000000001</v>
      </c>
    </row>
    <row r="41" spans="1:10" x14ac:dyDescent="0.3">
      <c r="A41" s="46" t="s">
        <v>107</v>
      </c>
      <c r="B41" s="46" t="s">
        <v>127</v>
      </c>
      <c r="C41" s="47" t="s">
        <v>145</v>
      </c>
      <c r="D41" s="37" t="str">
        <f>IF(Table1[[#This Row],[التاريخ]]="","",TEXT(Table1[[#This Row],[التاريخ]],"dddd"))</f>
        <v>Friday</v>
      </c>
      <c r="E41" s="46">
        <v>28</v>
      </c>
      <c r="F41" s="48">
        <v>18.82</v>
      </c>
      <c r="G41" s="38">
        <f>Table1[[#This Row],[تكلفة الشراء بدون ضريبة]]+Table1[[#This Row],[تكلفة الشراء بدون ضريبة]]*0.15</f>
        <v>21.643000000000001</v>
      </c>
      <c r="H41" s="48">
        <v>22.22</v>
      </c>
      <c r="I41" s="38">
        <f>Table1[[#This Row],[سعر البيع بدون ضريبة]]+Table1[[#This Row],[سعر البيع بدون ضريبة]]*0.15</f>
        <v>25.552999999999997</v>
      </c>
      <c r="J41" s="38">
        <f>Table1[[#This Row],[سعر البيع بدون ضريبة]]-Table1[[#This Row],[تكلفة الشراء بدون ضريبة]]</f>
        <v>3.3999999999999986</v>
      </c>
    </row>
    <row r="42" spans="1:10" x14ac:dyDescent="0.3">
      <c r="A42" s="46" t="s">
        <v>83</v>
      </c>
      <c r="B42" s="46" t="s">
        <v>119</v>
      </c>
      <c r="C42" s="47" t="s">
        <v>146</v>
      </c>
      <c r="D42" s="37" t="str">
        <f>IF(Table1[[#This Row],[التاريخ]]="","",TEXT(Table1[[#This Row],[التاريخ]],"dddd"))</f>
        <v>Tuesday</v>
      </c>
      <c r="E42" s="46">
        <v>40</v>
      </c>
      <c r="F42" s="48">
        <v>110.15</v>
      </c>
      <c r="G42" s="38">
        <f>Table1[[#This Row],[تكلفة الشراء بدون ضريبة]]+Table1[[#This Row],[تكلفة الشراء بدون ضريبة]]*0.15</f>
        <v>126.67250000000001</v>
      </c>
      <c r="H42" s="48">
        <v>159.47999999999999</v>
      </c>
      <c r="I42" s="38">
        <f>Table1[[#This Row],[سعر البيع بدون ضريبة]]+Table1[[#This Row],[سعر البيع بدون ضريبة]]*0.15</f>
        <v>183.40199999999999</v>
      </c>
      <c r="J42" s="38">
        <f>Table1[[#This Row],[سعر البيع بدون ضريبة]]-Table1[[#This Row],[تكلفة الشراء بدون ضريبة]]</f>
        <v>49.329999999999984</v>
      </c>
    </row>
    <row r="43" spans="1:10" x14ac:dyDescent="0.3">
      <c r="A43" s="46" t="s">
        <v>89</v>
      </c>
      <c r="B43" s="46" t="s">
        <v>92</v>
      </c>
      <c r="C43" s="47" t="s">
        <v>147</v>
      </c>
      <c r="D43" s="37" t="str">
        <f>IF(Table1[[#This Row],[التاريخ]]="","",TEXT(Table1[[#This Row],[التاريخ]],"dddd"))</f>
        <v>Tuesday</v>
      </c>
      <c r="E43" s="46">
        <v>29</v>
      </c>
      <c r="F43" s="48">
        <v>52.38</v>
      </c>
      <c r="G43" s="38">
        <f>Table1[[#This Row],[تكلفة الشراء بدون ضريبة]]+Table1[[#This Row],[تكلفة الشراء بدون ضريبة]]*0.15</f>
        <v>60.237000000000002</v>
      </c>
      <c r="H43" s="48">
        <v>68.62</v>
      </c>
      <c r="I43" s="38">
        <f>Table1[[#This Row],[سعر البيع بدون ضريبة]]+Table1[[#This Row],[سعر البيع بدون ضريبة]]*0.15</f>
        <v>78.913000000000011</v>
      </c>
      <c r="J43" s="38">
        <f>Table1[[#This Row],[سعر البيع بدون ضريبة]]-Table1[[#This Row],[تكلفة الشراء بدون ضريبة]]</f>
        <v>16.240000000000002</v>
      </c>
    </row>
    <row r="44" spans="1:10" x14ac:dyDescent="0.3">
      <c r="A44" s="46" t="s">
        <v>103</v>
      </c>
      <c r="B44" s="46" t="s">
        <v>148</v>
      </c>
      <c r="C44" s="47" t="s">
        <v>149</v>
      </c>
      <c r="D44" s="37" t="str">
        <f>IF(Table1[[#This Row],[التاريخ]]="","",TEXT(Table1[[#This Row],[التاريخ]],"dddd"))</f>
        <v>Sunday</v>
      </c>
      <c r="E44" s="46">
        <v>26</v>
      </c>
      <c r="F44" s="48">
        <v>23.9</v>
      </c>
      <c r="G44" s="38">
        <f>Table1[[#This Row],[تكلفة الشراء بدون ضريبة]]+Table1[[#This Row],[تكلفة الشراء بدون ضريبة]]*0.15</f>
        <v>27.484999999999999</v>
      </c>
      <c r="H44" s="48">
        <v>30.76</v>
      </c>
      <c r="I44" s="38">
        <f>Table1[[#This Row],[سعر البيع بدون ضريبة]]+Table1[[#This Row],[سعر البيع بدون ضريبة]]*0.15</f>
        <v>35.374000000000002</v>
      </c>
      <c r="J44" s="38">
        <f>Table1[[#This Row],[سعر البيع بدون ضريبة]]-Table1[[#This Row],[تكلفة الشراء بدون ضريبة]]</f>
        <v>6.860000000000003</v>
      </c>
    </row>
    <row r="45" spans="1:10" x14ac:dyDescent="0.3">
      <c r="A45" s="46" t="s">
        <v>103</v>
      </c>
      <c r="B45" s="46" t="s">
        <v>125</v>
      </c>
      <c r="C45" s="47" t="s">
        <v>150</v>
      </c>
      <c r="D45" s="37" t="str">
        <f>IF(Table1[[#This Row],[التاريخ]]="","",TEXT(Table1[[#This Row],[التاريخ]],"dddd"))</f>
        <v>Friday</v>
      </c>
      <c r="E45" s="46">
        <v>27</v>
      </c>
      <c r="F45" s="48">
        <v>173.45</v>
      </c>
      <c r="G45" s="38">
        <f>Table1[[#This Row],[تكلفة الشراء بدون ضريبة]]+Table1[[#This Row],[تكلفة الشراء بدون ضريبة]]*0.15</f>
        <v>199.46749999999997</v>
      </c>
      <c r="H45" s="48">
        <v>187.29</v>
      </c>
      <c r="I45" s="38">
        <f>Table1[[#This Row],[سعر البيع بدون ضريبة]]+Table1[[#This Row],[سعر البيع بدون ضريبة]]*0.15</f>
        <v>215.3835</v>
      </c>
      <c r="J45" s="38">
        <f>Table1[[#This Row],[سعر البيع بدون ضريبة]]-Table1[[#This Row],[تكلفة الشراء بدون ضريبة]]</f>
        <v>13.840000000000003</v>
      </c>
    </row>
    <row r="46" spans="1:10" x14ac:dyDescent="0.3">
      <c r="A46" s="46" t="s">
        <v>83</v>
      </c>
      <c r="B46" s="46" t="s">
        <v>94</v>
      </c>
      <c r="C46" s="47" t="s">
        <v>151</v>
      </c>
      <c r="D46" s="37" t="str">
        <f>IF(Table1[[#This Row],[التاريخ]]="","",TEXT(Table1[[#This Row],[التاريخ]],"dddd"))</f>
        <v>Friday</v>
      </c>
      <c r="E46" s="46">
        <v>41</v>
      </c>
      <c r="F46" s="48">
        <v>16.82</v>
      </c>
      <c r="G46" s="38">
        <f>Table1[[#This Row],[تكلفة الشراء بدون ضريبة]]+Table1[[#This Row],[تكلفة الشراء بدون ضريبة]]*0.15</f>
        <v>19.343</v>
      </c>
      <c r="H46" s="48">
        <v>24.4</v>
      </c>
      <c r="I46" s="38">
        <f>Table1[[#This Row],[سعر البيع بدون ضريبة]]+Table1[[#This Row],[سعر البيع بدون ضريبة]]*0.15</f>
        <v>28.06</v>
      </c>
      <c r="J46" s="38">
        <f>Table1[[#This Row],[سعر البيع بدون ضريبة]]-Table1[[#This Row],[تكلفة الشراء بدون ضريبة]]</f>
        <v>7.5799999999999983</v>
      </c>
    </row>
    <row r="47" spans="1:10" x14ac:dyDescent="0.3">
      <c r="A47" s="46" t="s">
        <v>96</v>
      </c>
      <c r="B47" s="46" t="s">
        <v>97</v>
      </c>
      <c r="C47" s="47" t="s">
        <v>152</v>
      </c>
      <c r="D47" s="37" t="str">
        <f>IF(Table1[[#This Row],[التاريخ]]="","",TEXT(Table1[[#This Row],[التاريخ]],"dddd"))</f>
        <v>Friday</v>
      </c>
      <c r="E47" s="46">
        <v>33</v>
      </c>
      <c r="F47" s="48">
        <v>42.36</v>
      </c>
      <c r="G47" s="38">
        <f>Table1[[#This Row],[تكلفة الشراء بدون ضريبة]]+Table1[[#This Row],[تكلفة الشراء بدون ضريبة]]*0.15</f>
        <v>48.713999999999999</v>
      </c>
      <c r="H47" s="48">
        <v>56.97</v>
      </c>
      <c r="I47" s="38">
        <f>Table1[[#This Row],[سعر البيع بدون ضريبة]]+Table1[[#This Row],[سعر البيع بدون ضريبة]]*0.15</f>
        <v>65.515500000000003</v>
      </c>
      <c r="J47" s="38">
        <f>Table1[[#This Row],[سعر البيع بدون ضريبة]]-Table1[[#This Row],[تكلفة الشراء بدون ضريبة]]</f>
        <v>14.61</v>
      </c>
    </row>
    <row r="48" spans="1:10" x14ac:dyDescent="0.3">
      <c r="A48" s="46" t="s">
        <v>86</v>
      </c>
      <c r="B48" s="46" t="s">
        <v>153</v>
      </c>
      <c r="C48" s="47" t="s">
        <v>154</v>
      </c>
      <c r="D48" s="37" t="str">
        <f>IF(Table1[[#This Row],[التاريخ]]="","",TEXT(Table1[[#This Row],[التاريخ]],"dddd"))</f>
        <v>Thursday</v>
      </c>
      <c r="E48" s="46">
        <v>36</v>
      </c>
      <c r="F48" s="48">
        <v>59.32</v>
      </c>
      <c r="G48" s="38">
        <f>Table1[[#This Row],[تكلفة الشراء بدون ضريبة]]+Table1[[#This Row],[تكلفة الشراء بدون ضريبة]]*0.15</f>
        <v>68.218000000000004</v>
      </c>
      <c r="H48" s="48">
        <v>70.44</v>
      </c>
      <c r="I48" s="38">
        <f>Table1[[#This Row],[سعر البيع بدون ضريبة]]+Table1[[#This Row],[سعر البيع بدون ضريبة]]*0.15</f>
        <v>81.006</v>
      </c>
      <c r="J48" s="38">
        <f>Table1[[#This Row],[سعر البيع بدون ضريبة]]-Table1[[#This Row],[تكلفة الشراء بدون ضريبة]]</f>
        <v>11.119999999999997</v>
      </c>
    </row>
    <row r="49" spans="1:10" x14ac:dyDescent="0.3">
      <c r="A49" s="46" t="s">
        <v>107</v>
      </c>
      <c r="B49" s="46" t="s">
        <v>155</v>
      </c>
      <c r="C49" s="47" t="s">
        <v>156</v>
      </c>
      <c r="D49" s="37" t="str">
        <f>IF(Table1[[#This Row],[التاريخ]]="","",TEXT(Table1[[#This Row],[التاريخ]],"dddd"))</f>
        <v>Friday</v>
      </c>
      <c r="E49" s="46">
        <v>39</v>
      </c>
      <c r="F49" s="48">
        <v>24.09</v>
      </c>
      <c r="G49" s="38">
        <f>Table1[[#This Row],[تكلفة الشراء بدون ضريبة]]+Table1[[#This Row],[تكلفة الشراء بدون ضريبة]]*0.15</f>
        <v>27.703499999999998</v>
      </c>
      <c r="H49" s="48">
        <v>33.94</v>
      </c>
      <c r="I49" s="38">
        <f>Table1[[#This Row],[سعر البيع بدون ضريبة]]+Table1[[#This Row],[سعر البيع بدون ضريبة]]*0.15</f>
        <v>39.030999999999999</v>
      </c>
      <c r="J49" s="38">
        <f>Table1[[#This Row],[سعر البيع بدون ضريبة]]-Table1[[#This Row],[تكلفة الشراء بدون ضريبة]]</f>
        <v>9.8499999999999979</v>
      </c>
    </row>
    <row r="50" spans="1:10" x14ac:dyDescent="0.3">
      <c r="A50" s="46" t="s">
        <v>89</v>
      </c>
      <c r="B50" s="46" t="s">
        <v>131</v>
      </c>
      <c r="C50" s="47" t="s">
        <v>157</v>
      </c>
      <c r="D50" s="37" t="str">
        <f>IF(Table1[[#This Row],[التاريخ]]="","",TEXT(Table1[[#This Row],[التاريخ]],"dddd"))</f>
        <v>Monday</v>
      </c>
      <c r="E50" s="46">
        <v>28</v>
      </c>
      <c r="F50" s="48">
        <v>185.64</v>
      </c>
      <c r="G50" s="38">
        <f>Table1[[#This Row],[تكلفة الشراء بدون ضريبة]]+Table1[[#This Row],[تكلفة الشراء بدون ضريبة]]*0.15</f>
        <v>213.48599999999999</v>
      </c>
      <c r="H50" s="48">
        <v>281.58</v>
      </c>
      <c r="I50" s="38">
        <f>Table1[[#This Row],[سعر البيع بدون ضريبة]]+Table1[[#This Row],[سعر البيع بدون ضريبة]]*0.15</f>
        <v>323.81700000000001</v>
      </c>
      <c r="J50" s="38">
        <f>Table1[[#This Row],[سعر البيع بدون ضريبة]]-Table1[[#This Row],[تكلفة الشراء بدون ضريبة]]</f>
        <v>95.94</v>
      </c>
    </row>
    <row r="51" spans="1:10" x14ac:dyDescent="0.3">
      <c r="A51" s="46" t="s">
        <v>86</v>
      </c>
      <c r="B51" s="46" t="s">
        <v>153</v>
      </c>
      <c r="C51" s="47" t="s">
        <v>158</v>
      </c>
      <c r="D51" s="37" t="str">
        <f>IF(Table1[[#This Row],[التاريخ]]="","",TEXT(Table1[[#This Row],[التاريخ]],"dddd"))</f>
        <v>Wednesday</v>
      </c>
      <c r="E51" s="46">
        <v>26</v>
      </c>
      <c r="F51" s="48">
        <v>98.86</v>
      </c>
      <c r="G51" s="38">
        <f>Table1[[#This Row],[تكلفة الشراء بدون ضريبة]]+Table1[[#This Row],[تكلفة الشراء بدون ضريبة]]*0.15</f>
        <v>113.68899999999999</v>
      </c>
      <c r="H51" s="48">
        <v>150.82</v>
      </c>
      <c r="I51" s="38">
        <f>Table1[[#This Row],[سعر البيع بدون ضريبة]]+Table1[[#This Row],[سعر البيع بدون ضريبة]]*0.15</f>
        <v>173.44299999999998</v>
      </c>
      <c r="J51" s="38">
        <f>Table1[[#This Row],[سعر البيع بدون ضريبة]]-Table1[[#This Row],[تكلفة الشراء بدون ضريبة]]</f>
        <v>51.959999999999994</v>
      </c>
    </row>
    <row r="52" spans="1:10" x14ac:dyDescent="0.3">
      <c r="A52" s="46" t="s">
        <v>107</v>
      </c>
      <c r="B52" s="46" t="s">
        <v>108</v>
      </c>
      <c r="C52" s="47" t="s">
        <v>110</v>
      </c>
      <c r="D52" s="37" t="str">
        <f>IF(Table1[[#This Row],[التاريخ]]="","",TEXT(Table1[[#This Row],[التاريخ]],"dddd"))</f>
        <v>Monday</v>
      </c>
      <c r="E52" s="46">
        <v>30</v>
      </c>
      <c r="F52" s="48">
        <v>5.42</v>
      </c>
      <c r="G52" s="38">
        <f>Table1[[#This Row],[تكلفة الشراء بدون ضريبة]]+Table1[[#This Row],[تكلفة الشراء بدون ضريبة]]*0.15</f>
        <v>6.2329999999999997</v>
      </c>
      <c r="H52" s="48">
        <v>6.85</v>
      </c>
      <c r="I52" s="38">
        <f>Table1[[#This Row],[سعر البيع بدون ضريبة]]+Table1[[#This Row],[سعر البيع بدون ضريبة]]*0.15</f>
        <v>7.8774999999999995</v>
      </c>
      <c r="J52" s="38">
        <f>Table1[[#This Row],[سعر البيع بدون ضريبة]]-Table1[[#This Row],[تكلفة الشراء بدون ضريبة]]</f>
        <v>1.4299999999999997</v>
      </c>
    </row>
    <row r="53" spans="1:10" x14ac:dyDescent="0.3">
      <c r="A53" s="46" t="s">
        <v>96</v>
      </c>
      <c r="B53" s="46" t="s">
        <v>159</v>
      </c>
      <c r="C53" s="47" t="s">
        <v>160</v>
      </c>
      <c r="D53" s="37" t="str">
        <f>IF(Table1[[#This Row],[التاريخ]]="","",TEXT(Table1[[#This Row],[التاريخ]],"dddd"))</f>
        <v>Sunday</v>
      </c>
      <c r="E53" s="46">
        <v>23</v>
      </c>
      <c r="F53" s="48">
        <v>87.49</v>
      </c>
      <c r="G53" s="38">
        <f>Table1[[#This Row],[تكلفة الشراء بدون ضريبة]]+Table1[[#This Row],[تكلفة الشراء بدون ضريبة]]*0.15</f>
        <v>100.61349999999999</v>
      </c>
      <c r="H53" s="48">
        <v>137.93</v>
      </c>
      <c r="I53" s="38">
        <f>Table1[[#This Row],[سعر البيع بدون ضريبة]]+Table1[[#This Row],[سعر البيع بدون ضريبة]]*0.15</f>
        <v>158.61950000000002</v>
      </c>
      <c r="J53" s="38">
        <f>Table1[[#This Row],[سعر البيع بدون ضريبة]]-Table1[[#This Row],[تكلفة الشراء بدون ضريبة]]</f>
        <v>50.440000000000012</v>
      </c>
    </row>
    <row r="54" spans="1:10" x14ac:dyDescent="0.3">
      <c r="A54" s="46" t="s">
        <v>96</v>
      </c>
      <c r="B54" s="46" t="s">
        <v>129</v>
      </c>
      <c r="C54" s="47" t="s">
        <v>161</v>
      </c>
      <c r="D54" s="37" t="str">
        <f>IF(Table1[[#This Row],[التاريخ]]="","",TEXT(Table1[[#This Row],[التاريخ]],"dddd"))</f>
        <v>Thursday</v>
      </c>
      <c r="E54" s="46">
        <v>42</v>
      </c>
      <c r="F54" s="48">
        <v>145.09</v>
      </c>
      <c r="G54" s="38">
        <f>Table1[[#This Row],[تكلفة الشراء بدون ضريبة]]+Table1[[#This Row],[تكلفة الشراء بدون ضريبة]]*0.15</f>
        <v>166.8535</v>
      </c>
      <c r="H54" s="48">
        <v>164.7</v>
      </c>
      <c r="I54" s="38">
        <f>Table1[[#This Row],[سعر البيع بدون ضريبة]]+Table1[[#This Row],[سعر البيع بدون ضريبة]]*0.15</f>
        <v>189.40499999999997</v>
      </c>
      <c r="J54" s="38">
        <f>Table1[[#This Row],[سعر البيع بدون ضريبة]]-Table1[[#This Row],[تكلفة الشراء بدون ضريبة]]</f>
        <v>19.609999999999985</v>
      </c>
    </row>
    <row r="55" spans="1:10" x14ac:dyDescent="0.3">
      <c r="A55" s="46" t="s">
        <v>101</v>
      </c>
      <c r="B55" s="46" t="s">
        <v>111</v>
      </c>
      <c r="C55" s="47" t="s">
        <v>162</v>
      </c>
      <c r="D55" s="37" t="str">
        <f>IF(Table1[[#This Row],[التاريخ]]="","",TEXT(Table1[[#This Row],[التاريخ]],"dddd"))</f>
        <v>Friday</v>
      </c>
      <c r="E55" s="46">
        <v>31</v>
      </c>
      <c r="F55" s="48">
        <v>117.94</v>
      </c>
      <c r="G55" s="38">
        <f>Table1[[#This Row],[تكلفة الشراء بدون ضريبة]]+Table1[[#This Row],[تكلفة الشراء بدون ضريبة]]*0.15</f>
        <v>135.631</v>
      </c>
      <c r="H55" s="48">
        <v>159.01</v>
      </c>
      <c r="I55" s="38">
        <f>Table1[[#This Row],[سعر البيع بدون ضريبة]]+Table1[[#This Row],[سعر البيع بدون ضريبة]]*0.15</f>
        <v>182.86149999999998</v>
      </c>
      <c r="J55" s="38">
        <f>Table1[[#This Row],[سعر البيع بدون ضريبة]]-Table1[[#This Row],[تكلفة الشراء بدون ضريبة]]</f>
        <v>41.069999999999993</v>
      </c>
    </row>
    <row r="56" spans="1:10" x14ac:dyDescent="0.3">
      <c r="A56" s="46" t="s">
        <v>83</v>
      </c>
      <c r="B56" s="46" t="s">
        <v>119</v>
      </c>
      <c r="C56" s="47" t="s">
        <v>162</v>
      </c>
      <c r="D56" s="37" t="str">
        <f>IF(Table1[[#This Row],[التاريخ]]="","",TEXT(Table1[[#This Row],[التاريخ]],"dddd"))</f>
        <v>Friday</v>
      </c>
      <c r="E56" s="46">
        <v>29</v>
      </c>
      <c r="F56" s="48">
        <v>14.78</v>
      </c>
      <c r="G56" s="38">
        <f>Table1[[#This Row],[تكلفة الشراء بدون ضريبة]]+Table1[[#This Row],[تكلفة الشراء بدون ضريبة]]*0.15</f>
        <v>16.997</v>
      </c>
      <c r="H56" s="48">
        <v>19.39</v>
      </c>
      <c r="I56" s="38">
        <f>Table1[[#This Row],[سعر البيع بدون ضريبة]]+Table1[[#This Row],[سعر البيع بدون ضريبة]]*0.15</f>
        <v>22.298500000000001</v>
      </c>
      <c r="J56" s="38">
        <f>Table1[[#This Row],[سعر البيع بدون ضريبة]]-Table1[[#This Row],[تكلفة الشراء بدون ضريبة]]</f>
        <v>4.6100000000000012</v>
      </c>
    </row>
    <row r="57" spans="1:10" x14ac:dyDescent="0.3">
      <c r="A57" s="46" t="s">
        <v>96</v>
      </c>
      <c r="B57" s="46" t="s">
        <v>129</v>
      </c>
      <c r="C57" s="47" t="s">
        <v>163</v>
      </c>
      <c r="D57" s="37" t="str">
        <f>IF(Table1[[#This Row],[التاريخ]]="","",TEXT(Table1[[#This Row],[التاريخ]],"dddd"))</f>
        <v>Wednesday</v>
      </c>
      <c r="E57" s="46">
        <v>45</v>
      </c>
      <c r="F57" s="48">
        <v>16.09</v>
      </c>
      <c r="G57" s="38">
        <f>Table1[[#This Row],[تكلفة الشراء بدون ضريبة]]+Table1[[#This Row],[تكلفة الشراء بدون ضريبة]]*0.15</f>
        <v>18.503499999999999</v>
      </c>
      <c r="H57" s="48">
        <v>21.39</v>
      </c>
      <c r="I57" s="38">
        <f>Table1[[#This Row],[سعر البيع بدون ضريبة]]+Table1[[#This Row],[سعر البيع بدون ضريبة]]*0.15</f>
        <v>24.598500000000001</v>
      </c>
      <c r="J57" s="38">
        <f>Table1[[#This Row],[سعر البيع بدون ضريبة]]-Table1[[#This Row],[تكلفة الشراء بدون ضريبة]]</f>
        <v>5.3000000000000007</v>
      </c>
    </row>
    <row r="58" spans="1:10" x14ac:dyDescent="0.3">
      <c r="A58" s="46" t="s">
        <v>96</v>
      </c>
      <c r="B58" s="46" t="s">
        <v>97</v>
      </c>
      <c r="C58" s="47" t="s">
        <v>164</v>
      </c>
      <c r="D58" s="37" t="str">
        <f>IF(Table1[[#This Row],[التاريخ]]="","",TEXT(Table1[[#This Row],[التاريخ]],"dddd"))</f>
        <v>Saturday</v>
      </c>
      <c r="E58" s="46">
        <v>31</v>
      </c>
      <c r="F58" s="48">
        <v>121.03</v>
      </c>
      <c r="G58" s="38">
        <f>Table1[[#This Row],[تكلفة الشراء بدون ضريبة]]+Table1[[#This Row],[تكلفة الشراء بدون ضريبة]]*0.15</f>
        <v>139.18450000000001</v>
      </c>
      <c r="H58" s="48">
        <v>172.03</v>
      </c>
      <c r="I58" s="38">
        <f>Table1[[#This Row],[سعر البيع بدون ضريبة]]+Table1[[#This Row],[سعر البيع بدون ضريبة]]*0.15</f>
        <v>197.83449999999999</v>
      </c>
      <c r="J58" s="38">
        <f>Table1[[#This Row],[سعر البيع بدون ضريبة]]-Table1[[#This Row],[تكلفة الشراء بدون ضريبة]]</f>
        <v>51</v>
      </c>
    </row>
    <row r="59" spans="1:10" x14ac:dyDescent="0.3">
      <c r="A59" s="46" t="s">
        <v>86</v>
      </c>
      <c r="B59" s="46" t="s">
        <v>153</v>
      </c>
      <c r="C59" s="47" t="s">
        <v>165</v>
      </c>
      <c r="D59" s="37" t="str">
        <f>IF(Table1[[#This Row],[التاريخ]]="","",TEXT(Table1[[#This Row],[التاريخ]],"dddd"))</f>
        <v>Monday</v>
      </c>
      <c r="E59" s="46">
        <v>27</v>
      </c>
      <c r="F59" s="48">
        <v>188.61</v>
      </c>
      <c r="G59" s="38">
        <f>Table1[[#This Row],[تكلفة الشراء بدون ضريبة]]+Table1[[#This Row],[تكلفة الشراء بدون ضريبة]]*0.15</f>
        <v>216.90150000000003</v>
      </c>
      <c r="H59" s="48">
        <v>257.14</v>
      </c>
      <c r="I59" s="38">
        <f>Table1[[#This Row],[سعر البيع بدون ضريبة]]+Table1[[#This Row],[سعر البيع بدون ضريبة]]*0.15</f>
        <v>295.71100000000001</v>
      </c>
      <c r="J59" s="38">
        <f>Table1[[#This Row],[سعر البيع بدون ضريبة]]-Table1[[#This Row],[تكلفة الشراء بدون ضريبة]]</f>
        <v>68.529999999999973</v>
      </c>
    </row>
    <row r="60" spans="1:10" x14ac:dyDescent="0.3">
      <c r="A60" s="46" t="s">
        <v>89</v>
      </c>
      <c r="B60" s="46" t="s">
        <v>92</v>
      </c>
      <c r="C60" s="47" t="s">
        <v>166</v>
      </c>
      <c r="D60" s="37" t="str">
        <f>IF(Table1[[#This Row],[التاريخ]]="","",TEXT(Table1[[#This Row],[التاريخ]],"dddd"))</f>
        <v>Sunday</v>
      </c>
      <c r="E60" s="46">
        <v>33</v>
      </c>
      <c r="F60" s="48">
        <v>125.78</v>
      </c>
      <c r="G60" s="38">
        <f>Table1[[#This Row],[تكلفة الشراء بدون ضريبة]]+Table1[[#This Row],[تكلفة الشراء بدون ضريبة]]*0.15</f>
        <v>144.64699999999999</v>
      </c>
      <c r="H60" s="48">
        <v>161.07</v>
      </c>
      <c r="I60" s="38">
        <f>Table1[[#This Row],[سعر البيع بدون ضريبة]]+Table1[[#This Row],[سعر البيع بدون ضريبة]]*0.15</f>
        <v>185.23050000000001</v>
      </c>
      <c r="J60" s="38">
        <f>Table1[[#This Row],[سعر البيع بدون ضريبة]]-Table1[[#This Row],[تكلفة الشراء بدون ضريبة]]</f>
        <v>35.289999999999992</v>
      </c>
    </row>
    <row r="61" spans="1:10" x14ac:dyDescent="0.3">
      <c r="A61" s="46" t="s">
        <v>89</v>
      </c>
      <c r="B61" s="46" t="s">
        <v>92</v>
      </c>
      <c r="C61" s="47" t="s">
        <v>167</v>
      </c>
      <c r="D61" s="37" t="str">
        <f>IF(Table1[[#This Row],[التاريخ]]="","",TEXT(Table1[[#This Row],[التاريخ]],"dddd"))</f>
        <v>Friday</v>
      </c>
      <c r="E61" s="46">
        <v>19</v>
      </c>
      <c r="F61" s="48">
        <v>66.69</v>
      </c>
      <c r="G61" s="38">
        <f>Table1[[#This Row],[تكلفة الشراء بدون ضريبة]]+Table1[[#This Row],[تكلفة الشراء بدون ضريبة]]*0.15</f>
        <v>76.6935</v>
      </c>
      <c r="H61" s="48">
        <v>79.59</v>
      </c>
      <c r="I61" s="38">
        <f>Table1[[#This Row],[سعر البيع بدون ضريبة]]+Table1[[#This Row],[سعر البيع بدون ضريبة]]*0.15</f>
        <v>91.528500000000008</v>
      </c>
      <c r="J61" s="38">
        <f>Table1[[#This Row],[سعر البيع بدون ضريبة]]-Table1[[#This Row],[تكلفة الشراء بدون ضريبة]]</f>
        <v>12.900000000000006</v>
      </c>
    </row>
    <row r="62" spans="1:10" x14ac:dyDescent="0.3">
      <c r="A62" s="46" t="s">
        <v>83</v>
      </c>
      <c r="B62" s="46" t="s">
        <v>94</v>
      </c>
      <c r="C62" s="47" t="s">
        <v>168</v>
      </c>
      <c r="D62" s="37" t="str">
        <f>IF(Table1[[#This Row],[التاريخ]]="","",TEXT(Table1[[#This Row],[التاريخ]],"dddd"))</f>
        <v>Sunday</v>
      </c>
      <c r="E62" s="46">
        <v>40</v>
      </c>
      <c r="F62" s="48">
        <v>51.54</v>
      </c>
      <c r="G62" s="38">
        <f>Table1[[#This Row],[تكلفة الشراء بدون ضريبة]]+Table1[[#This Row],[تكلفة الشراء بدون ضريبة]]*0.15</f>
        <v>59.271000000000001</v>
      </c>
      <c r="H62" s="48">
        <v>65.34</v>
      </c>
      <c r="I62" s="38">
        <f>Table1[[#This Row],[سعر البيع بدون ضريبة]]+Table1[[#This Row],[سعر البيع بدون ضريبة]]*0.15</f>
        <v>75.141000000000005</v>
      </c>
      <c r="J62" s="38">
        <f>Table1[[#This Row],[سعر البيع بدون ضريبة]]-Table1[[#This Row],[تكلفة الشراء بدون ضريبة]]</f>
        <v>13.800000000000004</v>
      </c>
    </row>
    <row r="63" spans="1:10" x14ac:dyDescent="0.3">
      <c r="A63" s="46" t="s">
        <v>83</v>
      </c>
      <c r="B63" s="46" t="s">
        <v>94</v>
      </c>
      <c r="C63" s="47" t="s">
        <v>169</v>
      </c>
      <c r="D63" s="37" t="str">
        <f>IF(Table1[[#This Row],[التاريخ]]="","",TEXT(Table1[[#This Row],[التاريخ]],"dddd"))</f>
        <v>Sunday</v>
      </c>
      <c r="E63" s="46">
        <v>24</v>
      </c>
      <c r="F63" s="48">
        <v>94.16</v>
      </c>
      <c r="G63" s="38">
        <f>Table1[[#This Row],[تكلفة الشراء بدون ضريبة]]+Table1[[#This Row],[تكلفة الشراء بدون ضريبة]]*0.15</f>
        <v>108.28399999999999</v>
      </c>
      <c r="H63" s="48">
        <v>146.97999999999999</v>
      </c>
      <c r="I63" s="38">
        <f>Table1[[#This Row],[سعر البيع بدون ضريبة]]+Table1[[#This Row],[سعر البيع بدون ضريبة]]*0.15</f>
        <v>169.02699999999999</v>
      </c>
      <c r="J63" s="38">
        <f>Table1[[#This Row],[سعر البيع بدون ضريبة]]-Table1[[#This Row],[تكلفة الشراء بدون ضريبة]]</f>
        <v>52.819999999999993</v>
      </c>
    </row>
    <row r="64" spans="1:10" x14ac:dyDescent="0.3">
      <c r="A64" s="46" t="s">
        <v>107</v>
      </c>
      <c r="B64" s="46" t="s">
        <v>127</v>
      </c>
      <c r="C64" s="47" t="s">
        <v>170</v>
      </c>
      <c r="D64" s="37" t="str">
        <f>IF(Table1[[#This Row],[التاريخ]]="","",TEXT(Table1[[#This Row],[التاريخ]],"dddd"))</f>
        <v>Wednesday</v>
      </c>
      <c r="E64" s="46">
        <v>34</v>
      </c>
      <c r="F64" s="48">
        <v>126.13</v>
      </c>
      <c r="G64" s="38">
        <f>Table1[[#This Row],[تكلفة الشراء بدون ضريبة]]+Table1[[#This Row],[تكلفة الشراء بدون ضريبة]]*0.15</f>
        <v>145.04949999999999</v>
      </c>
      <c r="H64" s="48">
        <v>171.49</v>
      </c>
      <c r="I64" s="38">
        <f>Table1[[#This Row],[سعر البيع بدون ضريبة]]+Table1[[#This Row],[سعر البيع بدون ضريبة]]*0.15</f>
        <v>197.21350000000001</v>
      </c>
      <c r="J64" s="38">
        <f>Table1[[#This Row],[سعر البيع بدون ضريبة]]-Table1[[#This Row],[تكلفة الشراء بدون ضريبة]]</f>
        <v>45.360000000000014</v>
      </c>
    </row>
    <row r="65" spans="1:10" x14ac:dyDescent="0.3">
      <c r="A65" s="46" t="s">
        <v>107</v>
      </c>
      <c r="B65" s="46" t="s">
        <v>127</v>
      </c>
      <c r="C65" s="47" t="s">
        <v>171</v>
      </c>
      <c r="D65" s="37" t="str">
        <f>IF(Table1[[#This Row],[التاريخ]]="","",TEXT(Table1[[#This Row],[التاريخ]],"dddd"))</f>
        <v>Thursday</v>
      </c>
      <c r="E65" s="46">
        <v>26</v>
      </c>
      <c r="F65" s="48">
        <v>46.57</v>
      </c>
      <c r="G65" s="38">
        <f>Table1[[#This Row],[تكلفة الشراء بدون ضريبة]]+Table1[[#This Row],[تكلفة الشراء بدون ضريبة]]*0.15</f>
        <v>53.555500000000002</v>
      </c>
      <c r="H65" s="48">
        <v>55.69</v>
      </c>
      <c r="I65" s="38">
        <f>Table1[[#This Row],[سعر البيع بدون ضريبة]]+Table1[[#This Row],[سعر البيع بدون ضريبة]]*0.15</f>
        <v>64.043499999999995</v>
      </c>
      <c r="J65" s="38">
        <f>Table1[[#This Row],[سعر البيع بدون ضريبة]]-Table1[[#This Row],[تكلفة الشراء بدون ضريبة]]</f>
        <v>9.1199999999999974</v>
      </c>
    </row>
    <row r="66" spans="1:10" x14ac:dyDescent="0.3">
      <c r="A66" s="46" t="s">
        <v>101</v>
      </c>
      <c r="B66" s="46" t="s">
        <v>172</v>
      </c>
      <c r="C66" s="47" t="s">
        <v>114</v>
      </c>
      <c r="D66" s="37" t="str">
        <f>IF(Table1[[#This Row],[التاريخ]]="","",TEXT(Table1[[#This Row],[التاريخ]],"dddd"))</f>
        <v>Sunday</v>
      </c>
      <c r="E66" s="46">
        <v>29</v>
      </c>
      <c r="F66" s="48">
        <v>77.06</v>
      </c>
      <c r="G66" s="38">
        <f>Table1[[#This Row],[تكلفة الشراء بدون ضريبة]]+Table1[[#This Row],[تكلفة الشراء بدون ضريبة]]*0.15</f>
        <v>88.619</v>
      </c>
      <c r="H66" s="48">
        <v>87.6</v>
      </c>
      <c r="I66" s="38">
        <f>Table1[[#This Row],[سعر البيع بدون ضريبة]]+Table1[[#This Row],[سعر البيع بدون ضريبة]]*0.15</f>
        <v>100.74</v>
      </c>
      <c r="J66" s="38">
        <f>Table1[[#This Row],[سعر البيع بدون ضريبة]]-Table1[[#This Row],[تكلفة الشراء بدون ضريبة]]</f>
        <v>10.539999999999992</v>
      </c>
    </row>
    <row r="67" spans="1:10" x14ac:dyDescent="0.3">
      <c r="A67" s="46" t="s">
        <v>96</v>
      </c>
      <c r="B67" s="46" t="s">
        <v>129</v>
      </c>
      <c r="C67" s="47" t="s">
        <v>173</v>
      </c>
      <c r="D67" s="37" t="str">
        <f>IF(Table1[[#This Row],[التاريخ]]="","",TEXT(Table1[[#This Row],[التاريخ]],"dddd"))</f>
        <v>Wednesday</v>
      </c>
      <c r="E67" s="46">
        <v>33</v>
      </c>
      <c r="F67" s="48">
        <v>63.99</v>
      </c>
      <c r="G67" s="38">
        <f>Table1[[#This Row],[تكلفة الشراء بدون ضريبة]]+Table1[[#This Row],[تكلفة الشراء بدون ضريبة]]*0.15</f>
        <v>73.588499999999996</v>
      </c>
      <c r="H67" s="48">
        <v>101.82</v>
      </c>
      <c r="I67" s="38">
        <f>Table1[[#This Row],[سعر البيع بدون ضريبة]]+Table1[[#This Row],[سعر البيع بدون ضريبة]]*0.15</f>
        <v>117.09299999999999</v>
      </c>
      <c r="J67" s="38">
        <f>Table1[[#This Row],[سعر البيع بدون ضريبة]]-Table1[[#This Row],[تكلفة الشراء بدون ضريبة]]</f>
        <v>37.829999999999991</v>
      </c>
    </row>
    <row r="68" spans="1:10" x14ac:dyDescent="0.3">
      <c r="A68" s="46" t="s">
        <v>96</v>
      </c>
      <c r="B68" s="46" t="s">
        <v>129</v>
      </c>
      <c r="C68" s="47" t="s">
        <v>126</v>
      </c>
      <c r="D68" s="37" t="str">
        <f>IF(Table1[[#This Row],[التاريخ]]="","",TEXT(Table1[[#This Row],[التاريخ]],"dddd"))</f>
        <v>Tuesday</v>
      </c>
      <c r="E68" s="46">
        <v>28</v>
      </c>
      <c r="F68" s="48">
        <v>6.53</v>
      </c>
      <c r="G68" s="38">
        <f>Table1[[#This Row],[تكلفة الشراء بدون ضريبة]]+Table1[[#This Row],[تكلفة الشراء بدون ضريبة]]*0.15</f>
        <v>7.5095000000000001</v>
      </c>
      <c r="H68" s="48">
        <v>9.7899999999999991</v>
      </c>
      <c r="I68" s="38">
        <f>Table1[[#This Row],[سعر البيع بدون ضريبة]]+Table1[[#This Row],[سعر البيع بدون ضريبة]]*0.15</f>
        <v>11.2585</v>
      </c>
      <c r="J68" s="38">
        <f>Table1[[#This Row],[سعر البيع بدون ضريبة]]-Table1[[#This Row],[تكلفة الشراء بدون ضريبة]]</f>
        <v>3.2599999999999989</v>
      </c>
    </row>
    <row r="69" spans="1:10" x14ac:dyDescent="0.3">
      <c r="A69" s="46" t="s">
        <v>101</v>
      </c>
      <c r="B69" s="46" t="s">
        <v>172</v>
      </c>
      <c r="C69" s="47" t="s">
        <v>174</v>
      </c>
      <c r="D69" s="37" t="str">
        <f>IF(Table1[[#This Row],[التاريخ]]="","",TEXT(Table1[[#This Row],[التاريخ]],"dddd"))</f>
        <v>Monday</v>
      </c>
      <c r="E69" s="46">
        <v>34</v>
      </c>
      <c r="F69" s="48">
        <v>56.57</v>
      </c>
      <c r="G69" s="38">
        <f>Table1[[#This Row],[تكلفة الشراء بدون ضريبة]]+Table1[[#This Row],[تكلفة الشراء بدون ضريبة]]*0.15</f>
        <v>65.055499999999995</v>
      </c>
      <c r="H69" s="48">
        <v>87.08</v>
      </c>
      <c r="I69" s="38">
        <f>Table1[[#This Row],[سعر البيع بدون ضريبة]]+Table1[[#This Row],[سعر البيع بدون ضريبة]]*0.15</f>
        <v>100.142</v>
      </c>
      <c r="J69" s="38">
        <f>Table1[[#This Row],[سعر البيع بدون ضريبة]]-Table1[[#This Row],[تكلفة الشراء بدون ضريبة]]</f>
        <v>30.509999999999998</v>
      </c>
    </row>
    <row r="70" spans="1:10" x14ac:dyDescent="0.3">
      <c r="A70" s="46" t="s">
        <v>83</v>
      </c>
      <c r="B70" s="46" t="s">
        <v>94</v>
      </c>
      <c r="C70" s="47" t="s">
        <v>175</v>
      </c>
      <c r="D70" s="37" t="str">
        <f>IF(Table1[[#This Row],[التاريخ]]="","",TEXT(Table1[[#This Row],[التاريخ]],"dddd"))</f>
        <v>Thursday</v>
      </c>
      <c r="E70" s="46">
        <v>31</v>
      </c>
      <c r="F70" s="48">
        <v>58.11</v>
      </c>
      <c r="G70" s="38">
        <f>Table1[[#This Row],[تكلفة الشراء بدون ضريبة]]+Table1[[#This Row],[تكلفة الشراء بدون ضريبة]]*0.15</f>
        <v>66.826499999999996</v>
      </c>
      <c r="H70" s="48">
        <v>80.349999999999994</v>
      </c>
      <c r="I70" s="38">
        <f>Table1[[#This Row],[سعر البيع بدون ضريبة]]+Table1[[#This Row],[سعر البيع بدون ضريبة]]*0.15</f>
        <v>92.402499999999989</v>
      </c>
      <c r="J70" s="38">
        <f>Table1[[#This Row],[سعر البيع بدون ضريبة]]-Table1[[#This Row],[تكلفة الشراء بدون ضريبة]]</f>
        <v>22.239999999999995</v>
      </c>
    </row>
    <row r="71" spans="1:10" x14ac:dyDescent="0.3">
      <c r="A71" s="46" t="s">
        <v>83</v>
      </c>
      <c r="B71" s="46" t="s">
        <v>119</v>
      </c>
      <c r="C71" s="47" t="s">
        <v>176</v>
      </c>
      <c r="D71" s="37" t="str">
        <f>IF(Table1[[#This Row],[التاريخ]]="","",TEXT(Table1[[#This Row],[التاريخ]],"dddd"))</f>
        <v>Sunday</v>
      </c>
      <c r="E71" s="46">
        <v>33</v>
      </c>
      <c r="F71" s="48">
        <v>139.06</v>
      </c>
      <c r="G71" s="38">
        <f>Table1[[#This Row],[تكلفة الشراء بدون ضريبة]]+Table1[[#This Row],[تكلفة الشراء بدون ضريبة]]*0.15</f>
        <v>159.91900000000001</v>
      </c>
      <c r="H71" s="48">
        <v>211.25</v>
      </c>
      <c r="I71" s="38">
        <f>Table1[[#This Row],[سعر البيع بدون ضريبة]]+Table1[[#This Row],[سعر البيع بدون ضريبة]]*0.15</f>
        <v>242.9375</v>
      </c>
      <c r="J71" s="38">
        <f>Table1[[#This Row],[سعر البيع بدون ضريبة]]-Table1[[#This Row],[تكلفة الشراء بدون ضريبة]]</f>
        <v>72.19</v>
      </c>
    </row>
    <row r="72" spans="1:10" x14ac:dyDescent="0.3">
      <c r="A72" s="46" t="s">
        <v>89</v>
      </c>
      <c r="B72" s="46" t="s">
        <v>90</v>
      </c>
      <c r="C72" s="47" t="s">
        <v>177</v>
      </c>
      <c r="D72" s="37" t="str">
        <f>IF(Table1[[#This Row],[التاريخ]]="","",TEXT(Table1[[#This Row],[التاريخ]],"dddd"))</f>
        <v>Thursday</v>
      </c>
      <c r="E72" s="46">
        <v>34</v>
      </c>
      <c r="F72" s="48">
        <v>181.54</v>
      </c>
      <c r="G72" s="38">
        <f>Table1[[#This Row],[تكلفة الشراء بدون ضريبة]]+Table1[[#This Row],[تكلفة الشراء بدون ضريبة]]*0.15</f>
        <v>208.77099999999999</v>
      </c>
      <c r="H72" s="48">
        <v>275.10000000000002</v>
      </c>
      <c r="I72" s="38">
        <f>Table1[[#This Row],[سعر البيع بدون ضريبة]]+Table1[[#This Row],[سعر البيع بدون ضريبة]]*0.15</f>
        <v>316.36500000000001</v>
      </c>
      <c r="J72" s="38">
        <f>Table1[[#This Row],[سعر البيع بدون ضريبة]]-Table1[[#This Row],[تكلفة الشراء بدون ضريبة]]</f>
        <v>93.560000000000031</v>
      </c>
    </row>
    <row r="73" spans="1:10" x14ac:dyDescent="0.3">
      <c r="A73" s="46" t="s">
        <v>107</v>
      </c>
      <c r="B73" s="46" t="s">
        <v>155</v>
      </c>
      <c r="C73" s="47" t="s">
        <v>178</v>
      </c>
      <c r="D73" s="37" t="str">
        <f>IF(Table1[[#This Row],[التاريخ]]="","",TEXT(Table1[[#This Row],[التاريخ]],"dddd"))</f>
        <v>Friday</v>
      </c>
      <c r="E73" s="46">
        <v>42</v>
      </c>
      <c r="F73" s="48">
        <v>13.6</v>
      </c>
      <c r="G73" s="38">
        <f>Table1[[#This Row],[تكلفة الشراء بدون ضريبة]]+Table1[[#This Row],[تكلفة الشراء بدون ضريبة]]*0.15</f>
        <v>15.64</v>
      </c>
      <c r="H73" s="48">
        <v>16.78</v>
      </c>
      <c r="I73" s="38">
        <f>Table1[[#This Row],[سعر البيع بدون ضريبة]]+Table1[[#This Row],[سعر البيع بدون ضريبة]]*0.15</f>
        <v>19.297000000000001</v>
      </c>
      <c r="J73" s="38">
        <f>Table1[[#This Row],[سعر البيع بدون ضريبة]]-Table1[[#This Row],[تكلفة الشراء بدون ضريبة]]</f>
        <v>3.1800000000000015</v>
      </c>
    </row>
    <row r="74" spans="1:10" x14ac:dyDescent="0.3">
      <c r="A74" s="46" t="s">
        <v>86</v>
      </c>
      <c r="B74" s="46" t="s">
        <v>179</v>
      </c>
      <c r="C74" s="47" t="s">
        <v>180</v>
      </c>
      <c r="D74" s="37" t="str">
        <f>IF(Table1[[#This Row],[التاريخ]]="","",TEXT(Table1[[#This Row],[التاريخ]],"dddd"))</f>
        <v>Monday</v>
      </c>
      <c r="E74" s="46">
        <v>28</v>
      </c>
      <c r="F74" s="48">
        <v>149.54</v>
      </c>
      <c r="G74" s="38">
        <f>Table1[[#This Row],[تكلفة الشراء بدون ضريبة]]+Table1[[#This Row],[تكلفة الشراء بدون ضريبة]]*0.15</f>
        <v>171.971</v>
      </c>
      <c r="H74" s="48">
        <v>202.39</v>
      </c>
      <c r="I74" s="38">
        <f>Table1[[#This Row],[سعر البيع بدون ضريبة]]+Table1[[#This Row],[سعر البيع بدون ضريبة]]*0.15</f>
        <v>232.74849999999998</v>
      </c>
      <c r="J74" s="38">
        <f>Table1[[#This Row],[سعر البيع بدون ضريبة]]-Table1[[#This Row],[تكلفة الشراء بدون ضريبة]]</f>
        <v>52.849999999999994</v>
      </c>
    </row>
    <row r="75" spans="1:10" x14ac:dyDescent="0.3">
      <c r="A75" s="46" t="s">
        <v>103</v>
      </c>
      <c r="B75" s="46" t="s">
        <v>104</v>
      </c>
      <c r="C75" s="47" t="s">
        <v>181</v>
      </c>
      <c r="D75" s="37" t="str">
        <f>IF(Table1[[#This Row],[التاريخ]]="","",TEXT(Table1[[#This Row],[التاريخ]],"dddd"))</f>
        <v>Friday</v>
      </c>
      <c r="E75" s="46">
        <v>27</v>
      </c>
      <c r="F75" s="48">
        <v>19.670000000000002</v>
      </c>
      <c r="G75" s="38">
        <f>Table1[[#This Row],[تكلفة الشراء بدون ضريبة]]+Table1[[#This Row],[تكلفة الشراء بدون ضريبة]]*0.15</f>
        <v>22.620500000000003</v>
      </c>
      <c r="H75" s="48">
        <v>30.21</v>
      </c>
      <c r="I75" s="38">
        <f>Table1[[#This Row],[سعر البيع بدون ضريبة]]+Table1[[#This Row],[سعر البيع بدون ضريبة]]*0.15</f>
        <v>34.741500000000002</v>
      </c>
      <c r="J75" s="38">
        <f>Table1[[#This Row],[سعر البيع بدون ضريبة]]-Table1[[#This Row],[تكلفة الشراء بدون ضريبة]]</f>
        <v>10.54</v>
      </c>
    </row>
    <row r="76" spans="1:10" x14ac:dyDescent="0.3">
      <c r="A76" s="46" t="s">
        <v>86</v>
      </c>
      <c r="B76" s="46" t="s">
        <v>87</v>
      </c>
      <c r="C76" s="47" t="s">
        <v>112</v>
      </c>
      <c r="D76" s="37" t="str">
        <f>IF(Table1[[#This Row],[التاريخ]]="","",TEXT(Table1[[#This Row],[التاريخ]],"dddd"))</f>
        <v>Saturday</v>
      </c>
      <c r="E76" s="46">
        <v>37</v>
      </c>
      <c r="F76" s="48">
        <v>118.59</v>
      </c>
      <c r="G76" s="38">
        <f>Table1[[#This Row],[تكلفة الشراء بدون ضريبة]]+Table1[[#This Row],[تكلفة الشراء بدون ضريبة]]*0.15</f>
        <v>136.3785</v>
      </c>
      <c r="H76" s="48">
        <v>134.18</v>
      </c>
      <c r="I76" s="38">
        <f>Table1[[#This Row],[سعر البيع بدون ضريبة]]+Table1[[#This Row],[سعر البيع بدون ضريبة]]*0.15</f>
        <v>154.30700000000002</v>
      </c>
      <c r="J76" s="38">
        <f>Table1[[#This Row],[سعر البيع بدون ضريبة]]-Table1[[#This Row],[تكلفة الشراء بدون ضريبة]]</f>
        <v>15.590000000000003</v>
      </c>
    </row>
    <row r="77" spans="1:10" x14ac:dyDescent="0.3">
      <c r="A77" s="46" t="s">
        <v>86</v>
      </c>
      <c r="B77" s="46" t="s">
        <v>87</v>
      </c>
      <c r="C77" s="47" t="s">
        <v>136</v>
      </c>
      <c r="D77" s="37" t="str">
        <f>IF(Table1[[#This Row],[التاريخ]]="","",TEXT(Table1[[#This Row],[التاريخ]],"dddd"))</f>
        <v>Wednesday</v>
      </c>
      <c r="E77" s="46">
        <v>31</v>
      </c>
      <c r="F77" s="48">
        <v>76.11</v>
      </c>
      <c r="G77" s="38">
        <f>Table1[[#This Row],[تكلفة الشراء بدون ضريبة]]+Table1[[#This Row],[تكلفة الشراء بدون ضريبة]]*0.15</f>
        <v>87.526499999999999</v>
      </c>
      <c r="H77" s="48">
        <v>118.98</v>
      </c>
      <c r="I77" s="38">
        <f>Table1[[#This Row],[سعر البيع بدون ضريبة]]+Table1[[#This Row],[سعر البيع بدون ضريبة]]*0.15</f>
        <v>136.827</v>
      </c>
      <c r="J77" s="38">
        <f>Table1[[#This Row],[سعر البيع بدون ضريبة]]-Table1[[#This Row],[تكلفة الشراء بدون ضريبة]]</f>
        <v>42.870000000000005</v>
      </c>
    </row>
    <row r="78" spans="1:10" x14ac:dyDescent="0.3">
      <c r="A78" s="46" t="s">
        <v>96</v>
      </c>
      <c r="B78" s="46" t="s">
        <v>97</v>
      </c>
      <c r="C78" s="47" t="s">
        <v>182</v>
      </c>
      <c r="D78" s="37" t="str">
        <f>IF(Table1[[#This Row],[التاريخ]]="","",TEXT(Table1[[#This Row],[التاريخ]],"dddd"))</f>
        <v>Friday</v>
      </c>
      <c r="E78" s="46">
        <v>39</v>
      </c>
      <c r="F78" s="48">
        <v>45.96</v>
      </c>
      <c r="G78" s="38">
        <f>Table1[[#This Row],[تكلفة الشراء بدون ضريبة]]+Table1[[#This Row],[تكلفة الشراء بدون ضريبة]]*0.15</f>
        <v>52.853999999999999</v>
      </c>
      <c r="H78" s="48">
        <v>54.57</v>
      </c>
      <c r="I78" s="38">
        <f>Table1[[#This Row],[سعر البيع بدون ضريبة]]+Table1[[#This Row],[سعر البيع بدون ضريبة]]*0.15</f>
        <v>62.755499999999998</v>
      </c>
      <c r="J78" s="38">
        <f>Table1[[#This Row],[سعر البيع بدون ضريبة]]-Table1[[#This Row],[تكلفة الشراء بدون ضريبة]]</f>
        <v>8.61</v>
      </c>
    </row>
    <row r="79" spans="1:10" x14ac:dyDescent="0.3">
      <c r="A79" s="46" t="s">
        <v>107</v>
      </c>
      <c r="B79" s="46" t="s">
        <v>135</v>
      </c>
      <c r="C79" s="47" t="s">
        <v>183</v>
      </c>
      <c r="D79" s="37" t="str">
        <f>IF(Table1[[#This Row],[التاريخ]]="","",TEXT(Table1[[#This Row],[التاريخ]],"dddd"))</f>
        <v>Sunday</v>
      </c>
      <c r="E79" s="46">
        <v>28</v>
      </c>
      <c r="F79" s="48">
        <v>177.41</v>
      </c>
      <c r="G79" s="38">
        <f>Table1[[#This Row],[تكلفة الشراء بدون ضريبة]]+Table1[[#This Row],[تكلفة الشراء بدون ضريبة]]*0.15</f>
        <v>204.0215</v>
      </c>
      <c r="H79" s="48">
        <v>225.93</v>
      </c>
      <c r="I79" s="38">
        <f>Table1[[#This Row],[سعر البيع بدون ضريبة]]+Table1[[#This Row],[سعر البيع بدون ضريبة]]*0.15</f>
        <v>259.81950000000001</v>
      </c>
      <c r="J79" s="38">
        <f>Table1[[#This Row],[سعر البيع بدون ضريبة]]-Table1[[#This Row],[تكلفة الشراء بدون ضريبة]]</f>
        <v>48.52000000000001</v>
      </c>
    </row>
    <row r="80" spans="1:10" x14ac:dyDescent="0.3">
      <c r="A80" s="46" t="s">
        <v>89</v>
      </c>
      <c r="B80" s="46" t="s">
        <v>92</v>
      </c>
      <c r="C80" s="47" t="s">
        <v>175</v>
      </c>
      <c r="D80" s="37" t="str">
        <f>IF(Table1[[#This Row],[التاريخ]]="","",TEXT(Table1[[#This Row],[التاريخ]],"dddd"))</f>
        <v>Thursday</v>
      </c>
      <c r="E80" s="46">
        <v>33</v>
      </c>
      <c r="F80" s="48">
        <v>185.52</v>
      </c>
      <c r="G80" s="38">
        <f>Table1[[#This Row],[تكلفة الشراء بدون ضريبة]]+Table1[[#This Row],[تكلفة الشراء بدون ضريبة]]*0.15</f>
        <v>213.34800000000001</v>
      </c>
      <c r="H80" s="48">
        <v>218.95</v>
      </c>
      <c r="I80" s="38">
        <f>Table1[[#This Row],[سعر البيع بدون ضريبة]]+Table1[[#This Row],[سعر البيع بدون ضريبة]]*0.15</f>
        <v>251.79249999999999</v>
      </c>
      <c r="J80" s="38">
        <f>Table1[[#This Row],[سعر البيع بدون ضريبة]]-Table1[[#This Row],[تكلفة الشراء بدون ضريبة]]</f>
        <v>33.429999999999978</v>
      </c>
    </row>
    <row r="81" spans="1:10" x14ac:dyDescent="0.3">
      <c r="A81" s="46" t="s">
        <v>86</v>
      </c>
      <c r="B81" s="46" t="s">
        <v>99</v>
      </c>
      <c r="C81" s="47" t="s">
        <v>184</v>
      </c>
      <c r="D81" s="37" t="str">
        <f>IF(Table1[[#This Row],[التاريخ]]="","",TEXT(Table1[[#This Row],[التاريخ]],"dddd"))</f>
        <v>Friday</v>
      </c>
      <c r="E81" s="46">
        <v>25</v>
      </c>
      <c r="F81" s="48">
        <v>9.83</v>
      </c>
      <c r="G81" s="38">
        <f>Table1[[#This Row],[تكلفة الشراء بدون ضريبة]]+Table1[[#This Row],[تكلفة الشراء بدون ضريبة]]*0.15</f>
        <v>11.304500000000001</v>
      </c>
      <c r="H81" s="48">
        <v>14.3</v>
      </c>
      <c r="I81" s="38">
        <f>Table1[[#This Row],[سعر البيع بدون ضريبة]]+Table1[[#This Row],[سعر البيع بدون ضريبة]]*0.15</f>
        <v>16.445</v>
      </c>
      <c r="J81" s="38">
        <f>Table1[[#This Row],[سعر البيع بدون ضريبة]]-Table1[[#This Row],[تكلفة الشراء بدون ضريبة]]</f>
        <v>4.4700000000000006</v>
      </c>
    </row>
    <row r="82" spans="1:10" x14ac:dyDescent="0.3">
      <c r="A82" s="46" t="s">
        <v>101</v>
      </c>
      <c r="B82" s="46" t="s">
        <v>141</v>
      </c>
      <c r="C82" s="47" t="s">
        <v>185</v>
      </c>
      <c r="D82" s="37" t="str">
        <f>IF(Table1[[#This Row],[التاريخ]]="","",TEXT(Table1[[#This Row],[التاريخ]],"dddd"))</f>
        <v>Sunday</v>
      </c>
      <c r="E82" s="46">
        <v>33</v>
      </c>
      <c r="F82" s="48">
        <v>173.49</v>
      </c>
      <c r="G82" s="38">
        <f>Table1[[#This Row],[تكلفة الشراء بدون ضريبة]]+Table1[[#This Row],[تكلفة الشراء بدون ضريبة]]*0.15</f>
        <v>199.51350000000002</v>
      </c>
      <c r="H82" s="48">
        <v>259.52999999999997</v>
      </c>
      <c r="I82" s="38">
        <f>Table1[[#This Row],[سعر البيع بدون ضريبة]]+Table1[[#This Row],[سعر البيع بدون ضريبة]]*0.15</f>
        <v>298.45949999999999</v>
      </c>
      <c r="J82" s="38">
        <f>Table1[[#This Row],[سعر البيع بدون ضريبة]]-Table1[[#This Row],[تكلفة الشراء بدون ضريبة]]</f>
        <v>86.039999999999964</v>
      </c>
    </row>
    <row r="83" spans="1:10" x14ac:dyDescent="0.3">
      <c r="A83" s="46" t="s">
        <v>101</v>
      </c>
      <c r="B83" s="46" t="s">
        <v>111</v>
      </c>
      <c r="C83" s="47" t="s">
        <v>186</v>
      </c>
      <c r="D83" s="37" t="str">
        <f>IF(Table1[[#This Row],[التاريخ]]="","",TEXT(Table1[[#This Row],[التاريخ]],"dddd"))</f>
        <v>Thursday</v>
      </c>
      <c r="E83" s="46">
        <v>23</v>
      </c>
      <c r="F83" s="48">
        <v>26.08</v>
      </c>
      <c r="G83" s="38">
        <f>Table1[[#This Row],[تكلفة الشراء بدون ضريبة]]+Table1[[#This Row],[تكلفة الشراء بدون ضريبة]]*0.15</f>
        <v>29.991999999999997</v>
      </c>
      <c r="H83" s="48">
        <v>39.89</v>
      </c>
      <c r="I83" s="38">
        <f>Table1[[#This Row],[سعر البيع بدون ضريبة]]+Table1[[#This Row],[سعر البيع بدون ضريبة]]*0.15</f>
        <v>45.8735</v>
      </c>
      <c r="J83" s="38">
        <f>Table1[[#This Row],[سعر البيع بدون ضريبة]]-Table1[[#This Row],[تكلفة الشراء بدون ضريبة]]</f>
        <v>13.810000000000002</v>
      </c>
    </row>
    <row r="84" spans="1:10" x14ac:dyDescent="0.3">
      <c r="A84" s="46" t="s">
        <v>96</v>
      </c>
      <c r="B84" s="46" t="s">
        <v>159</v>
      </c>
      <c r="C84" s="47" t="s">
        <v>187</v>
      </c>
      <c r="D84" s="37" t="str">
        <f>IF(Table1[[#This Row],[التاريخ]]="","",TEXT(Table1[[#This Row],[التاريخ]],"dddd"))</f>
        <v>Friday</v>
      </c>
      <c r="E84" s="46">
        <v>32</v>
      </c>
      <c r="F84" s="48">
        <v>43.92</v>
      </c>
      <c r="G84" s="38">
        <f>Table1[[#This Row],[تكلفة الشراء بدون ضريبة]]+Table1[[#This Row],[تكلفة الشراء بدون ضريبة]]*0.15</f>
        <v>50.508000000000003</v>
      </c>
      <c r="H84" s="48">
        <v>68.3</v>
      </c>
      <c r="I84" s="38">
        <f>Table1[[#This Row],[سعر البيع بدون ضريبة]]+Table1[[#This Row],[سعر البيع بدون ضريبة]]*0.15</f>
        <v>78.545000000000002</v>
      </c>
      <c r="J84" s="38">
        <f>Table1[[#This Row],[سعر البيع بدون ضريبة]]-Table1[[#This Row],[تكلفة الشراء بدون ضريبة]]</f>
        <v>24.379999999999995</v>
      </c>
    </row>
    <row r="85" spans="1:10" x14ac:dyDescent="0.3">
      <c r="A85" s="46" t="s">
        <v>101</v>
      </c>
      <c r="B85" s="46" t="s">
        <v>81</v>
      </c>
      <c r="C85" s="47" t="s">
        <v>188</v>
      </c>
      <c r="D85" s="37" t="str">
        <f>IF(Table1[[#This Row],[التاريخ]]="","",TEXT(Table1[[#This Row],[التاريخ]],"dddd"))</f>
        <v>Tuesday</v>
      </c>
      <c r="E85" s="46">
        <v>33</v>
      </c>
      <c r="F85" s="48">
        <v>48.47</v>
      </c>
      <c r="G85" s="38">
        <f>Table1[[#This Row],[تكلفة الشراء بدون ضريبة]]+Table1[[#This Row],[تكلفة الشراء بدون ضريبة]]*0.15</f>
        <v>55.740499999999997</v>
      </c>
      <c r="H85" s="48">
        <v>68.489999999999995</v>
      </c>
      <c r="I85" s="38">
        <f>Table1[[#This Row],[سعر البيع بدون ضريبة]]+Table1[[#This Row],[سعر البيع بدون ضريبة]]*0.15</f>
        <v>78.763499999999993</v>
      </c>
      <c r="J85" s="38">
        <f>Table1[[#This Row],[سعر البيع بدون ضريبة]]-Table1[[#This Row],[تكلفة الشراء بدون ضريبة]]</f>
        <v>20.019999999999996</v>
      </c>
    </row>
    <row r="86" spans="1:10" x14ac:dyDescent="0.3">
      <c r="A86" s="46" t="s">
        <v>103</v>
      </c>
      <c r="B86" s="46" t="s">
        <v>117</v>
      </c>
      <c r="C86" s="47" t="s">
        <v>189</v>
      </c>
      <c r="D86" s="37" t="str">
        <f>IF(Table1[[#This Row],[التاريخ]]="","",TEXT(Table1[[#This Row],[التاريخ]],"dddd"))</f>
        <v>Thursday</v>
      </c>
      <c r="E86" s="46">
        <v>35</v>
      </c>
      <c r="F86" s="48">
        <v>173.55</v>
      </c>
      <c r="G86" s="38">
        <f>Table1[[#This Row],[تكلفة الشراء بدون ضريبة]]+Table1[[#This Row],[تكلفة الشراء بدون ضريبة]]*0.15</f>
        <v>199.58250000000001</v>
      </c>
      <c r="H86" s="48">
        <v>274.52</v>
      </c>
      <c r="I86" s="38">
        <f>Table1[[#This Row],[سعر البيع بدون ضريبة]]+Table1[[#This Row],[سعر البيع بدون ضريبة]]*0.15</f>
        <v>315.69799999999998</v>
      </c>
      <c r="J86" s="38">
        <f>Table1[[#This Row],[سعر البيع بدون ضريبة]]-Table1[[#This Row],[تكلفة الشراء بدون ضريبة]]</f>
        <v>100.96999999999997</v>
      </c>
    </row>
    <row r="87" spans="1:10" x14ac:dyDescent="0.3">
      <c r="A87" s="46" t="s">
        <v>101</v>
      </c>
      <c r="B87" s="46" t="s">
        <v>81</v>
      </c>
      <c r="C87" s="47" t="s">
        <v>190</v>
      </c>
      <c r="D87" s="37" t="str">
        <f>IF(Table1[[#This Row],[التاريخ]]="","",TEXT(Table1[[#This Row],[التاريخ]],"dddd"))</f>
        <v>Sunday</v>
      </c>
      <c r="E87" s="46">
        <v>28</v>
      </c>
      <c r="F87" s="48">
        <v>104.33</v>
      </c>
      <c r="G87" s="38">
        <f>Table1[[#This Row],[تكلفة الشراء بدون ضريبة]]+Table1[[#This Row],[تكلفة الشراء بدون ضريبة]]*0.15</f>
        <v>119.9795</v>
      </c>
      <c r="H87" s="48">
        <v>148.54</v>
      </c>
      <c r="I87" s="38">
        <f>Table1[[#This Row],[سعر البيع بدون ضريبة]]+Table1[[#This Row],[سعر البيع بدون ضريبة]]*0.15</f>
        <v>170.821</v>
      </c>
      <c r="J87" s="38">
        <f>Table1[[#This Row],[سعر البيع بدون ضريبة]]-Table1[[#This Row],[تكلفة الشراء بدون ضريبة]]</f>
        <v>44.209999999999994</v>
      </c>
    </row>
    <row r="88" spans="1:10" x14ac:dyDescent="0.3">
      <c r="A88" s="46" t="s">
        <v>96</v>
      </c>
      <c r="B88" s="46" t="s">
        <v>129</v>
      </c>
      <c r="C88" s="47" t="s">
        <v>145</v>
      </c>
      <c r="D88" s="37" t="str">
        <f>IF(Table1[[#This Row],[التاريخ]]="","",TEXT(Table1[[#This Row],[التاريخ]],"dddd"))</f>
        <v>Friday</v>
      </c>
      <c r="E88" s="46">
        <v>33</v>
      </c>
      <c r="F88" s="48">
        <v>188.15</v>
      </c>
      <c r="G88" s="38">
        <f>Table1[[#This Row],[تكلفة الشراء بدون ضريبة]]+Table1[[#This Row],[تكلفة الشراء بدون ضريبة]]*0.15</f>
        <v>216.3725</v>
      </c>
      <c r="H88" s="48">
        <v>209.49</v>
      </c>
      <c r="I88" s="38">
        <f>Table1[[#This Row],[سعر البيع بدون ضريبة]]+Table1[[#This Row],[سعر البيع بدون ضريبة]]*0.15</f>
        <v>240.9135</v>
      </c>
      <c r="J88" s="38">
        <f>Table1[[#This Row],[سعر البيع بدون ضريبة]]-Table1[[#This Row],[تكلفة الشراء بدون ضريبة]]</f>
        <v>21.340000000000003</v>
      </c>
    </row>
    <row r="89" spans="1:10" x14ac:dyDescent="0.3">
      <c r="A89" s="46" t="s">
        <v>101</v>
      </c>
      <c r="B89" s="46" t="s">
        <v>111</v>
      </c>
      <c r="C89" s="47" t="s">
        <v>191</v>
      </c>
      <c r="D89" s="37" t="str">
        <f>IF(Table1[[#This Row],[التاريخ]]="","",TEXT(Table1[[#This Row],[التاريخ]],"dddd"))</f>
        <v>Wednesday</v>
      </c>
      <c r="E89" s="46">
        <v>34</v>
      </c>
      <c r="F89" s="48">
        <v>192.69</v>
      </c>
      <c r="G89" s="38">
        <f>Table1[[#This Row],[تكلفة الشراء بدون ضريبة]]+Table1[[#This Row],[تكلفة الشراء بدون ضريبة]]*0.15</f>
        <v>221.59350000000001</v>
      </c>
      <c r="H89" s="48">
        <v>230.46</v>
      </c>
      <c r="I89" s="38">
        <f>Table1[[#This Row],[سعر البيع بدون ضريبة]]+Table1[[#This Row],[سعر البيع بدون ضريبة]]*0.15</f>
        <v>265.029</v>
      </c>
      <c r="J89" s="38">
        <f>Table1[[#This Row],[سعر البيع بدون ضريبة]]-Table1[[#This Row],[تكلفة الشراء بدون ضريبة]]</f>
        <v>37.77000000000001</v>
      </c>
    </row>
    <row r="90" spans="1:10" x14ac:dyDescent="0.3">
      <c r="A90" s="46" t="s">
        <v>107</v>
      </c>
      <c r="B90" s="46" t="s">
        <v>155</v>
      </c>
      <c r="C90" s="47" t="s">
        <v>192</v>
      </c>
      <c r="D90" s="37" t="str">
        <f>IF(Table1[[#This Row],[التاريخ]]="","",TEXT(Table1[[#This Row],[التاريخ]],"dddd"))</f>
        <v>Friday</v>
      </c>
      <c r="E90" s="46">
        <v>22</v>
      </c>
      <c r="F90" s="48">
        <v>147.07</v>
      </c>
      <c r="G90" s="38">
        <f>Table1[[#This Row],[تكلفة الشراء بدون ضريبة]]+Table1[[#This Row],[تكلفة الشراء بدون ضريبة]]*0.15</f>
        <v>169.13049999999998</v>
      </c>
      <c r="H90" s="48">
        <v>179.8</v>
      </c>
      <c r="I90" s="38">
        <f>Table1[[#This Row],[سعر البيع بدون ضريبة]]+Table1[[#This Row],[سعر البيع بدون ضريبة]]*0.15</f>
        <v>206.77</v>
      </c>
      <c r="J90" s="38">
        <f>Table1[[#This Row],[سعر البيع بدون ضريبة]]-Table1[[#This Row],[تكلفة الشراء بدون ضريبة]]</f>
        <v>32.730000000000018</v>
      </c>
    </row>
    <row r="91" spans="1:10" x14ac:dyDescent="0.3">
      <c r="A91" s="46" t="s">
        <v>89</v>
      </c>
      <c r="B91" s="46" t="s">
        <v>92</v>
      </c>
      <c r="C91" s="47" t="s">
        <v>193</v>
      </c>
      <c r="D91" s="37" t="str">
        <f>IF(Table1[[#This Row],[التاريخ]]="","",TEXT(Table1[[#This Row],[التاريخ]],"dddd"))</f>
        <v>Wednesday</v>
      </c>
      <c r="E91" s="46">
        <v>27</v>
      </c>
      <c r="F91" s="48">
        <v>80.11</v>
      </c>
      <c r="G91" s="38">
        <f>Table1[[#This Row],[تكلفة الشراء بدون ضريبة]]+Table1[[#This Row],[تكلفة الشراء بدون ضريبة]]*0.15</f>
        <v>92.126499999999993</v>
      </c>
      <c r="H91" s="48">
        <v>109.52</v>
      </c>
      <c r="I91" s="38">
        <f>Table1[[#This Row],[سعر البيع بدون ضريبة]]+Table1[[#This Row],[سعر البيع بدون ضريبة]]*0.15</f>
        <v>125.94799999999999</v>
      </c>
      <c r="J91" s="38">
        <f>Table1[[#This Row],[سعر البيع بدون ضريبة]]-Table1[[#This Row],[تكلفة الشراء بدون ضريبة]]</f>
        <v>29.409999999999997</v>
      </c>
    </row>
    <row r="92" spans="1:10" x14ac:dyDescent="0.3">
      <c r="A92" s="46" t="s">
        <v>101</v>
      </c>
      <c r="B92" s="46" t="s">
        <v>172</v>
      </c>
      <c r="C92" s="47" t="s">
        <v>194</v>
      </c>
      <c r="D92" s="37" t="str">
        <f>IF(Table1[[#This Row],[التاريخ]]="","",TEXT(Table1[[#This Row],[التاريخ]],"dddd"))</f>
        <v>Monday</v>
      </c>
      <c r="E92" s="46">
        <v>39</v>
      </c>
      <c r="F92" s="48">
        <v>90.03</v>
      </c>
      <c r="G92" s="38">
        <f>Table1[[#This Row],[تكلفة الشراء بدون ضريبة]]+Table1[[#This Row],[تكلفة الشراء بدون ضريبة]]*0.15</f>
        <v>103.53450000000001</v>
      </c>
      <c r="H92" s="48">
        <v>120.28</v>
      </c>
      <c r="I92" s="38">
        <f>Table1[[#This Row],[سعر البيع بدون ضريبة]]+Table1[[#This Row],[سعر البيع بدون ضريبة]]*0.15</f>
        <v>138.322</v>
      </c>
      <c r="J92" s="38">
        <f>Table1[[#This Row],[سعر البيع بدون ضريبة]]-Table1[[#This Row],[تكلفة الشراء بدون ضريبة]]</f>
        <v>30.25</v>
      </c>
    </row>
    <row r="93" spans="1:10" x14ac:dyDescent="0.3">
      <c r="A93" s="46" t="s">
        <v>96</v>
      </c>
      <c r="B93" s="46" t="s">
        <v>129</v>
      </c>
      <c r="C93" s="47" t="s">
        <v>195</v>
      </c>
      <c r="D93" s="37" t="str">
        <f>IF(Table1[[#This Row],[التاريخ]]="","",TEXT(Table1[[#This Row],[التاريخ]],"dddd"))</f>
        <v>Friday</v>
      </c>
      <c r="E93" s="46">
        <v>36</v>
      </c>
      <c r="F93" s="48">
        <v>145.29</v>
      </c>
      <c r="G93" s="38">
        <f>Table1[[#This Row],[تكلفة الشراء بدون ضريبة]]+Table1[[#This Row],[تكلفة الشراء بدون ضريبة]]*0.15</f>
        <v>167.08349999999999</v>
      </c>
      <c r="H93" s="48">
        <v>211.84</v>
      </c>
      <c r="I93" s="38">
        <f>Table1[[#This Row],[سعر البيع بدون ضريبة]]+Table1[[#This Row],[سعر البيع بدون ضريبة]]*0.15</f>
        <v>243.61600000000001</v>
      </c>
      <c r="J93" s="38">
        <f>Table1[[#This Row],[سعر البيع بدون ضريبة]]-Table1[[#This Row],[تكلفة الشراء بدون ضريبة]]</f>
        <v>66.550000000000011</v>
      </c>
    </row>
    <row r="94" spans="1:10" x14ac:dyDescent="0.3">
      <c r="A94" s="46" t="s">
        <v>83</v>
      </c>
      <c r="B94" s="46" t="s">
        <v>84</v>
      </c>
      <c r="C94" s="47" t="s">
        <v>196</v>
      </c>
      <c r="D94" s="37" t="str">
        <f>IF(Table1[[#This Row],[التاريخ]]="","",TEXT(Table1[[#This Row],[التاريخ]],"dddd"))</f>
        <v>Tuesday</v>
      </c>
      <c r="E94" s="46">
        <v>32</v>
      </c>
      <c r="F94" s="48">
        <v>89.1</v>
      </c>
      <c r="G94" s="38">
        <f>Table1[[#This Row],[تكلفة الشراء بدون ضريبة]]+Table1[[#This Row],[تكلفة الشراء بدون ضريبة]]*0.15</f>
        <v>102.46499999999999</v>
      </c>
      <c r="H94" s="48">
        <v>140.05000000000001</v>
      </c>
      <c r="I94" s="38">
        <f>Table1[[#This Row],[سعر البيع بدون ضريبة]]+Table1[[#This Row],[سعر البيع بدون ضريبة]]*0.15</f>
        <v>161.0575</v>
      </c>
      <c r="J94" s="38">
        <f>Table1[[#This Row],[سعر البيع بدون ضريبة]]-Table1[[#This Row],[تكلفة الشراء بدون ضريبة]]</f>
        <v>50.950000000000017</v>
      </c>
    </row>
    <row r="95" spans="1:10" x14ac:dyDescent="0.3">
      <c r="A95" s="46" t="s">
        <v>101</v>
      </c>
      <c r="B95" s="46" t="s">
        <v>81</v>
      </c>
      <c r="C95" s="47" t="s">
        <v>197</v>
      </c>
      <c r="D95" s="37" t="str">
        <f>IF(Table1[[#This Row],[التاريخ]]="","",TEXT(Table1[[#This Row],[التاريخ]],"dddd"))</f>
        <v>Wednesday</v>
      </c>
      <c r="E95" s="46">
        <v>25</v>
      </c>
      <c r="F95" s="48">
        <v>170.36</v>
      </c>
      <c r="G95" s="38">
        <f>Table1[[#This Row],[تكلفة الشراء بدون ضريبة]]+Table1[[#This Row],[تكلفة الشراء بدون ضريبة]]*0.15</f>
        <v>195.91400000000002</v>
      </c>
      <c r="H95" s="48">
        <v>246.32</v>
      </c>
      <c r="I95" s="38">
        <f>Table1[[#This Row],[سعر البيع بدون ضريبة]]+Table1[[#This Row],[سعر البيع بدون ضريبة]]*0.15</f>
        <v>283.26799999999997</v>
      </c>
      <c r="J95" s="38">
        <f>Table1[[#This Row],[سعر البيع بدون ضريبة]]-Table1[[#This Row],[تكلفة الشراء بدون ضريبة]]</f>
        <v>75.95999999999998</v>
      </c>
    </row>
    <row r="96" spans="1:10" x14ac:dyDescent="0.3">
      <c r="A96" s="46" t="s">
        <v>101</v>
      </c>
      <c r="B96" s="46" t="s">
        <v>81</v>
      </c>
      <c r="C96" s="47" t="s">
        <v>198</v>
      </c>
      <c r="D96" s="37" t="str">
        <f>IF(Table1[[#This Row],[التاريخ]]="","",TEXT(Table1[[#This Row],[التاريخ]],"dddd"))</f>
        <v>Monday</v>
      </c>
      <c r="E96" s="46">
        <v>27</v>
      </c>
      <c r="F96" s="48">
        <v>84.64</v>
      </c>
      <c r="G96" s="38">
        <f>Table1[[#This Row],[تكلفة الشراء بدون ضريبة]]+Table1[[#This Row],[تكلفة الشراء بدون ضريبة]]*0.15</f>
        <v>97.335999999999999</v>
      </c>
      <c r="H96" s="48">
        <v>107.6</v>
      </c>
      <c r="I96" s="38">
        <f>Table1[[#This Row],[سعر البيع بدون ضريبة]]+Table1[[#This Row],[سعر البيع بدون ضريبة]]*0.15</f>
        <v>123.74</v>
      </c>
      <c r="J96" s="38">
        <f>Table1[[#This Row],[سعر البيع بدون ضريبة]]-Table1[[#This Row],[تكلفة الشراء بدون ضريبة]]</f>
        <v>22.959999999999994</v>
      </c>
    </row>
    <row r="97" spans="1:10" x14ac:dyDescent="0.3">
      <c r="A97" s="46" t="s">
        <v>101</v>
      </c>
      <c r="B97" s="46" t="s">
        <v>111</v>
      </c>
      <c r="C97" s="47" t="s">
        <v>199</v>
      </c>
      <c r="D97" s="37" t="str">
        <f>IF(Table1[[#This Row],[التاريخ]]="","",TEXT(Table1[[#This Row],[التاريخ]],"dddd"))</f>
        <v>Saturday</v>
      </c>
      <c r="E97" s="46">
        <v>33</v>
      </c>
      <c r="F97" s="48">
        <v>86.99</v>
      </c>
      <c r="G97" s="38">
        <f>Table1[[#This Row],[تكلفة الشراء بدون ضريبة]]+Table1[[#This Row],[تكلفة الشراء بدون ضريبة]]*0.15</f>
        <v>100.0385</v>
      </c>
      <c r="H97" s="48">
        <v>136.33000000000001</v>
      </c>
      <c r="I97" s="38">
        <f>Table1[[#This Row],[سعر البيع بدون ضريبة]]+Table1[[#This Row],[سعر البيع بدون ضريبة]]*0.15</f>
        <v>156.77950000000001</v>
      </c>
      <c r="J97" s="38">
        <f>Table1[[#This Row],[سعر البيع بدون ضريبة]]-Table1[[#This Row],[تكلفة الشراء بدون ضريبة]]</f>
        <v>49.340000000000018</v>
      </c>
    </row>
    <row r="98" spans="1:10" x14ac:dyDescent="0.3">
      <c r="A98" s="46" t="s">
        <v>83</v>
      </c>
      <c r="B98" s="46" t="s">
        <v>94</v>
      </c>
      <c r="C98" s="47" t="s">
        <v>200</v>
      </c>
      <c r="D98" s="37" t="str">
        <f>IF(Table1[[#This Row],[التاريخ]]="","",TEXT(Table1[[#This Row],[التاريخ]],"dddd"))</f>
        <v>Monday</v>
      </c>
      <c r="E98" s="46">
        <v>40</v>
      </c>
      <c r="F98" s="48">
        <v>125.03</v>
      </c>
      <c r="G98" s="38">
        <f>Table1[[#This Row],[تكلفة الشراء بدون ضريبة]]+Table1[[#This Row],[تكلفة الشراء بدون ضريبة]]*0.15</f>
        <v>143.78450000000001</v>
      </c>
      <c r="H98" s="48">
        <v>151.97999999999999</v>
      </c>
      <c r="I98" s="38">
        <f>Table1[[#This Row],[سعر البيع بدون ضريبة]]+Table1[[#This Row],[سعر البيع بدون ضريبة]]*0.15</f>
        <v>174.77699999999999</v>
      </c>
      <c r="J98" s="38">
        <f>Table1[[#This Row],[سعر البيع بدون ضريبة]]-Table1[[#This Row],[تكلفة الشراء بدون ضريبة]]</f>
        <v>26.949999999999989</v>
      </c>
    </row>
    <row r="99" spans="1:10" x14ac:dyDescent="0.3">
      <c r="A99" s="46" t="s">
        <v>89</v>
      </c>
      <c r="B99" s="46" t="s">
        <v>131</v>
      </c>
      <c r="C99" s="47" t="s">
        <v>201</v>
      </c>
      <c r="D99" s="37" t="str">
        <f>IF(Table1[[#This Row],[التاريخ]]="","",TEXT(Table1[[#This Row],[التاريخ]],"dddd"))</f>
        <v>Friday</v>
      </c>
      <c r="E99" s="46">
        <v>30</v>
      </c>
      <c r="F99" s="48">
        <v>60.95</v>
      </c>
      <c r="G99" s="38">
        <f>Table1[[#This Row],[تكلفة الشراء بدون ضريبة]]+Table1[[#This Row],[تكلفة الشراء بدون ضريبة]]*0.15</f>
        <v>70.092500000000001</v>
      </c>
      <c r="H99" s="48">
        <v>78.41</v>
      </c>
      <c r="I99" s="38">
        <f>Table1[[#This Row],[سعر البيع بدون ضريبة]]+Table1[[#This Row],[سعر البيع بدون ضريبة]]*0.15</f>
        <v>90.171499999999995</v>
      </c>
      <c r="J99" s="38">
        <f>Table1[[#This Row],[سعر البيع بدون ضريبة]]-Table1[[#This Row],[تكلفة الشراء بدون ضريبة]]</f>
        <v>17.459999999999994</v>
      </c>
    </row>
    <row r="100" spans="1:10" x14ac:dyDescent="0.3">
      <c r="A100" s="46" t="s">
        <v>89</v>
      </c>
      <c r="B100" s="46" t="s">
        <v>92</v>
      </c>
      <c r="C100" s="47" t="s">
        <v>202</v>
      </c>
      <c r="D100" s="37" t="str">
        <f>IF(Table1[[#This Row],[التاريخ]]="","",TEXT(Table1[[#This Row],[التاريخ]],"dddd"))</f>
        <v>Sunday</v>
      </c>
      <c r="E100" s="46">
        <v>27</v>
      </c>
      <c r="F100" s="48">
        <v>67.84</v>
      </c>
      <c r="G100" s="38">
        <f>Table1[[#This Row],[تكلفة الشراء بدون ضريبة]]+Table1[[#This Row],[تكلفة الشراء بدون ضريبة]]*0.15</f>
        <v>78.016000000000005</v>
      </c>
      <c r="H100" s="48">
        <v>87.72</v>
      </c>
      <c r="I100" s="38">
        <f>Table1[[#This Row],[سعر البيع بدون ضريبة]]+Table1[[#This Row],[سعر البيع بدون ضريبة]]*0.15</f>
        <v>100.878</v>
      </c>
      <c r="J100" s="38">
        <f>Table1[[#This Row],[سعر البيع بدون ضريبة]]-Table1[[#This Row],[تكلفة الشراء بدون ضريبة]]</f>
        <v>19.879999999999995</v>
      </c>
    </row>
    <row r="101" spans="1:10" x14ac:dyDescent="0.3">
      <c r="A101" s="46" t="s">
        <v>83</v>
      </c>
      <c r="B101" s="46" t="s">
        <v>84</v>
      </c>
      <c r="C101" s="47" t="s">
        <v>203</v>
      </c>
      <c r="D101" s="37" t="str">
        <f>IF(Table1[[#This Row],[التاريخ]]="","",TEXT(Table1[[#This Row],[التاريخ]],"dddd"))</f>
        <v>Thursday</v>
      </c>
      <c r="E101" s="46">
        <v>38</v>
      </c>
      <c r="F101" s="48">
        <v>97.27</v>
      </c>
      <c r="G101" s="38">
        <f>Table1[[#This Row],[تكلفة الشراء بدون ضريبة]]+Table1[[#This Row],[تكلفة الشراء بدون ضريبة]]*0.15</f>
        <v>111.8605</v>
      </c>
      <c r="H101" s="48">
        <v>150.35</v>
      </c>
      <c r="I101" s="38">
        <f>Table1[[#This Row],[سعر البيع بدون ضريبة]]+Table1[[#This Row],[سعر البيع بدون ضريبة]]*0.15</f>
        <v>172.9025</v>
      </c>
      <c r="J101" s="38">
        <f>Table1[[#This Row],[سعر البيع بدون ضريبة]]-Table1[[#This Row],[تكلفة الشراء بدون ضريبة]]</f>
        <v>53.08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R102"/>
  <sheetViews>
    <sheetView rightToLeft="1" zoomScale="62" zoomScaleNormal="55" workbookViewId="0">
      <selection activeCell="M2" sqref="M2"/>
    </sheetView>
  </sheetViews>
  <sheetFormatPr defaultColWidth="8.77734375" defaultRowHeight="24" customHeight="1" x14ac:dyDescent="0.3"/>
  <cols>
    <col min="1" max="1" width="45.33203125" style="17" bestFit="1" customWidth="1"/>
    <col min="2" max="2" width="19.6640625" style="17" customWidth="1"/>
    <col min="3" max="3" width="18.33203125" style="19" bestFit="1" customWidth="1"/>
    <col min="4" max="4" width="18.77734375" style="17" customWidth="1"/>
    <col min="5" max="5" width="13.88671875" style="17" customWidth="1"/>
    <col min="6" max="6" width="25" style="17" customWidth="1"/>
    <col min="7" max="7" width="14.6640625" style="20" bestFit="1" customWidth="1"/>
    <col min="8" max="8" width="31.44140625" style="20" bestFit="1" customWidth="1"/>
    <col min="9" max="9" width="28.21875" style="20" bestFit="1" customWidth="1"/>
    <col min="10" max="10" width="31.77734375" style="20" bestFit="1" customWidth="1"/>
    <col min="11" max="11" width="27.33203125" style="20" bestFit="1" customWidth="1"/>
    <col min="12" max="12" width="20.5546875" style="20" bestFit="1" customWidth="1"/>
    <col min="13" max="13" width="19.6640625" style="20" bestFit="1" customWidth="1"/>
    <col min="14" max="14" width="20.33203125" style="20" bestFit="1" customWidth="1"/>
    <col min="15" max="15" width="8.77734375" style="17"/>
    <col min="16" max="16" width="28.109375" style="18" customWidth="1"/>
    <col min="17" max="17" width="14.77734375" style="18" bestFit="1" customWidth="1"/>
    <col min="18" max="18" width="22.77734375" style="18" customWidth="1"/>
    <col min="19" max="16384" width="8.77734375" style="17"/>
  </cols>
  <sheetData>
    <row r="1" spans="1:14" ht="24" customHeight="1" x14ac:dyDescent="0.3">
      <c r="A1" s="18" t="s">
        <v>6</v>
      </c>
      <c r="B1" s="18" t="s">
        <v>7</v>
      </c>
      <c r="C1" s="19" t="s">
        <v>43</v>
      </c>
      <c r="D1" s="45" t="s">
        <v>52</v>
      </c>
      <c r="E1" s="18" t="s">
        <v>0</v>
      </c>
      <c r="F1" s="18" t="s">
        <v>1</v>
      </c>
      <c r="G1" s="21" t="s">
        <v>2</v>
      </c>
      <c r="H1" s="21" t="s">
        <v>3</v>
      </c>
      <c r="I1" s="35" t="s">
        <v>28</v>
      </c>
      <c r="J1" s="21" t="s">
        <v>4</v>
      </c>
      <c r="K1" s="21" t="s">
        <v>5</v>
      </c>
      <c r="L1" s="21" t="s">
        <v>8</v>
      </c>
      <c r="M1" s="21" t="s">
        <v>9</v>
      </c>
      <c r="N1" s="21" t="s">
        <v>40</v>
      </c>
    </row>
    <row r="2" spans="1:14" ht="24" customHeight="1" x14ac:dyDescent="0.3">
      <c r="A2" s="39" t="s">
        <v>204</v>
      </c>
      <c r="B2" s="39" t="s">
        <v>205</v>
      </c>
      <c r="C2" s="40" t="s">
        <v>206</v>
      </c>
      <c r="D2" s="41" t="str">
        <f>IF(Table2[[#This Row],[التاريخ]]="","",TEXT(Table2[[#This Row],[التاريخ]],"dddd"))</f>
        <v>Monday</v>
      </c>
      <c r="E2" s="39" t="s">
        <v>89</v>
      </c>
      <c r="F2" s="39" t="s">
        <v>92</v>
      </c>
      <c r="G2" s="42">
        <v>20</v>
      </c>
      <c r="H2" s="42">
        <v>128.41999999999999</v>
      </c>
      <c r="I2" s="43">
        <f>Table2[[#This Row],[السعر للشراء بدون ضريبة]]+Table2[[#This Row],[السعر للشراء بدون ضريبة]]*0.15</f>
        <v>147.68299999999999</v>
      </c>
      <c r="J2" s="42">
        <v>158.52000000000001</v>
      </c>
      <c r="K2" s="43">
        <f>Table2[[#This Row],[السعر للبيع بدون الضريبة]]+Table2[[#This Row],[السعر للبيع بدون الضريبة]]*0.15</f>
        <v>182.298</v>
      </c>
      <c r="L2" s="44">
        <f>Table2[[#This Row],[الكمية]]*Table2[[#This Row],[السعر للشراء بدون ضريبة]]</f>
        <v>2568.3999999999996</v>
      </c>
      <c r="M2" s="43">
        <f>Table2[[#This Row],[الكمية]]*Table2[[#This Row],[السعر للبيع بدون الضريبة]]</f>
        <v>3170.4</v>
      </c>
      <c r="N2" s="43">
        <f>Table2[[#This Row],[إجمالي البيع]]-Table2[[#This Row],[إجمالي الشراء]]</f>
        <v>602.00000000000045</v>
      </c>
    </row>
    <row r="3" spans="1:14" ht="24" customHeight="1" x14ac:dyDescent="0.3">
      <c r="A3" s="39" t="s">
        <v>204</v>
      </c>
      <c r="B3" s="39" t="s">
        <v>207</v>
      </c>
      <c r="C3" s="40" t="s">
        <v>208</v>
      </c>
      <c r="D3" s="41" t="str">
        <f>IF(Table2[[#This Row],[التاريخ]]="","",TEXT(Table2[[#This Row],[التاريخ]],"dddd"))</f>
        <v>Wednesday</v>
      </c>
      <c r="E3" s="39" t="s">
        <v>96</v>
      </c>
      <c r="F3" s="39" t="s">
        <v>97</v>
      </c>
      <c r="G3" s="42">
        <v>36</v>
      </c>
      <c r="H3" s="42">
        <v>33.729999999999997</v>
      </c>
      <c r="I3" s="43">
        <f>Table2[[#This Row],[السعر للشراء بدون ضريبة]]+Table2[[#This Row],[السعر للشراء بدون ضريبة]]*0.15</f>
        <v>38.789499999999997</v>
      </c>
      <c r="J3" s="42">
        <v>36.270000000000003</v>
      </c>
      <c r="K3" s="43">
        <f>Table2[[#This Row],[السعر للبيع بدون الضريبة]]+Table2[[#This Row],[السعر للبيع بدون الضريبة]]*0.15</f>
        <v>41.710500000000003</v>
      </c>
      <c r="L3" s="44">
        <f>Table2[[#This Row],[الكمية]]*Table2[[#This Row],[السعر للشراء بدون ضريبة]]</f>
        <v>1214.28</v>
      </c>
      <c r="M3" s="43">
        <f>Table2[[#This Row],[الكمية]]*Table2[[#This Row],[السعر للبيع بدون الضريبة]]</f>
        <v>1305.72</v>
      </c>
      <c r="N3" s="43">
        <f>Table2[[#This Row],[إجمالي البيع]]-Table2[[#This Row],[إجمالي الشراء]]</f>
        <v>91.440000000000055</v>
      </c>
    </row>
    <row r="4" spans="1:14" ht="24" customHeight="1" x14ac:dyDescent="0.3">
      <c r="A4" s="39" t="s">
        <v>209</v>
      </c>
      <c r="B4" s="39" t="s">
        <v>210</v>
      </c>
      <c r="C4" s="40" t="s">
        <v>211</v>
      </c>
      <c r="D4" s="41" t="str">
        <f>IF(Table2[[#This Row],[التاريخ]]="","",TEXT(Table2[[#This Row],[التاريخ]],"dddd"))</f>
        <v>Thursday</v>
      </c>
      <c r="E4" s="39" t="s">
        <v>103</v>
      </c>
      <c r="F4" s="39" t="s">
        <v>148</v>
      </c>
      <c r="G4" s="42">
        <v>27</v>
      </c>
      <c r="H4" s="42">
        <v>145.08000000000001</v>
      </c>
      <c r="I4" s="43">
        <f>Table2[[#This Row],[السعر للشراء بدون ضريبة]]+Table2[[#This Row],[السعر للشراء بدون ضريبة]]*0.15</f>
        <v>166.84200000000001</v>
      </c>
      <c r="J4" s="42">
        <v>182.97</v>
      </c>
      <c r="K4" s="43">
        <f>Table2[[#This Row],[السعر للبيع بدون الضريبة]]+Table2[[#This Row],[السعر للبيع بدون الضريبة]]*0.15</f>
        <v>210.41550000000001</v>
      </c>
      <c r="L4" s="44">
        <f>Table2[[#This Row],[الكمية]]*Table2[[#This Row],[السعر للشراء بدون ضريبة]]</f>
        <v>3917.1600000000003</v>
      </c>
      <c r="M4" s="43">
        <f>Table2[[#This Row],[الكمية]]*Table2[[#This Row],[السعر للبيع بدون الضريبة]]</f>
        <v>4940.1899999999996</v>
      </c>
      <c r="N4" s="43">
        <f>Table2[[#This Row],[إجمالي البيع]]-Table2[[#This Row],[إجمالي الشراء]]</f>
        <v>1023.0299999999993</v>
      </c>
    </row>
    <row r="5" spans="1:14" ht="24" customHeight="1" x14ac:dyDescent="0.3">
      <c r="A5" s="39" t="s">
        <v>209</v>
      </c>
      <c r="B5" s="39" t="s">
        <v>212</v>
      </c>
      <c r="C5" s="40" t="s">
        <v>213</v>
      </c>
      <c r="D5" s="41" t="str">
        <f>IF(Table2[[#This Row],[التاريخ]]="","",TEXT(Table2[[#This Row],[التاريخ]],"dddd"))</f>
        <v>Monday</v>
      </c>
      <c r="E5" s="39" t="s">
        <v>83</v>
      </c>
      <c r="F5" s="39" t="s">
        <v>94</v>
      </c>
      <c r="G5" s="42">
        <v>20</v>
      </c>
      <c r="H5" s="42">
        <v>6.08</v>
      </c>
      <c r="I5" s="43">
        <f>Table2[[#This Row],[السعر للشراء بدون ضريبة]]+Table2[[#This Row],[السعر للشراء بدون ضريبة]]*0.15</f>
        <v>6.992</v>
      </c>
      <c r="J5" s="42">
        <v>8.9</v>
      </c>
      <c r="K5" s="43">
        <f>Table2[[#This Row],[السعر للبيع بدون الضريبة]]+Table2[[#This Row],[السعر للبيع بدون الضريبة]]*0.15</f>
        <v>10.234999999999999</v>
      </c>
      <c r="L5" s="44">
        <f>Table2[[#This Row],[الكمية]]*Table2[[#This Row],[السعر للشراء بدون ضريبة]]</f>
        <v>121.6</v>
      </c>
      <c r="M5" s="43">
        <f>Table2[[#This Row],[الكمية]]*Table2[[#This Row],[السعر للبيع بدون الضريبة]]</f>
        <v>178</v>
      </c>
      <c r="N5" s="43">
        <f>Table2[[#This Row],[إجمالي البيع]]-Table2[[#This Row],[إجمالي الشراء]]</f>
        <v>56.400000000000006</v>
      </c>
    </row>
    <row r="6" spans="1:14" ht="24" customHeight="1" x14ac:dyDescent="0.3">
      <c r="A6" s="39" t="s">
        <v>214</v>
      </c>
      <c r="B6" s="39" t="s">
        <v>215</v>
      </c>
      <c r="C6" s="40" t="s">
        <v>216</v>
      </c>
      <c r="D6" s="41" t="str">
        <f>IF(Table2[[#This Row],[التاريخ]]="","",TEXT(Table2[[#This Row],[التاريخ]],"dddd"))</f>
        <v>Saturday</v>
      </c>
      <c r="E6" s="39" t="s">
        <v>86</v>
      </c>
      <c r="F6" s="39" t="s">
        <v>153</v>
      </c>
      <c r="G6" s="42">
        <v>33</v>
      </c>
      <c r="H6" s="42">
        <v>14.79</v>
      </c>
      <c r="I6" s="43">
        <f>Table2[[#This Row],[السعر للشراء بدون ضريبة]]+Table2[[#This Row],[السعر للشراء بدون ضريبة]]*0.15</f>
        <v>17.008499999999998</v>
      </c>
      <c r="J6" s="42">
        <v>17.559999999999999</v>
      </c>
      <c r="K6" s="43">
        <f>Table2[[#This Row],[السعر للبيع بدون الضريبة]]+Table2[[#This Row],[السعر للبيع بدون الضريبة]]*0.15</f>
        <v>20.193999999999999</v>
      </c>
      <c r="L6" s="44">
        <f>Table2[[#This Row],[الكمية]]*Table2[[#This Row],[السعر للشراء بدون ضريبة]]</f>
        <v>488.07</v>
      </c>
      <c r="M6" s="43">
        <f>Table2[[#This Row],[الكمية]]*Table2[[#This Row],[السعر للبيع بدون الضريبة]]</f>
        <v>579.4799999999999</v>
      </c>
      <c r="N6" s="43">
        <f>Table2[[#This Row],[إجمالي البيع]]-Table2[[#This Row],[إجمالي الشراء]]</f>
        <v>91.409999999999911</v>
      </c>
    </row>
    <row r="7" spans="1:14" ht="24" customHeight="1" x14ac:dyDescent="0.3">
      <c r="A7" s="39" t="s">
        <v>214</v>
      </c>
      <c r="B7" s="39" t="s">
        <v>217</v>
      </c>
      <c r="C7" s="40" t="s">
        <v>174</v>
      </c>
      <c r="D7" s="41" t="str">
        <f>IF(Table2[[#This Row],[التاريخ]]="","",TEXT(Table2[[#This Row],[التاريخ]],"dddd"))</f>
        <v>Monday</v>
      </c>
      <c r="E7" s="39" t="s">
        <v>96</v>
      </c>
      <c r="F7" s="39" t="s">
        <v>159</v>
      </c>
      <c r="G7" s="42">
        <v>29</v>
      </c>
      <c r="H7" s="42">
        <v>135.18</v>
      </c>
      <c r="I7" s="43">
        <f>Table2[[#This Row],[السعر للشراء بدون ضريبة]]+Table2[[#This Row],[السعر للشراء بدون ضريبة]]*0.15</f>
        <v>155.45699999999999</v>
      </c>
      <c r="J7" s="42">
        <v>215.39</v>
      </c>
      <c r="K7" s="43">
        <f>Table2[[#This Row],[السعر للبيع بدون الضريبة]]+Table2[[#This Row],[السعر للبيع بدون الضريبة]]*0.15</f>
        <v>247.69849999999997</v>
      </c>
      <c r="L7" s="44">
        <f>Table2[[#This Row],[الكمية]]*Table2[[#This Row],[السعر للشراء بدون ضريبة]]</f>
        <v>3920.2200000000003</v>
      </c>
      <c r="M7" s="43">
        <f>Table2[[#This Row],[الكمية]]*Table2[[#This Row],[السعر للبيع بدون الضريبة]]</f>
        <v>6246.3099999999995</v>
      </c>
      <c r="N7" s="43">
        <f>Table2[[#This Row],[إجمالي البيع]]-Table2[[#This Row],[إجمالي الشراء]]</f>
        <v>2326.0899999999992</v>
      </c>
    </row>
    <row r="8" spans="1:14" ht="24" customHeight="1" x14ac:dyDescent="0.3">
      <c r="A8" s="39" t="s">
        <v>218</v>
      </c>
      <c r="B8" s="39" t="s">
        <v>219</v>
      </c>
      <c r="C8" s="40" t="s">
        <v>220</v>
      </c>
      <c r="D8" s="41" t="str">
        <f>IF(Table2[[#This Row],[التاريخ]]="","",TEXT(Table2[[#This Row],[التاريخ]],"dddd"))</f>
        <v>Thursday</v>
      </c>
      <c r="E8" s="39" t="s">
        <v>89</v>
      </c>
      <c r="F8" s="39" t="s">
        <v>92</v>
      </c>
      <c r="G8" s="42">
        <v>24</v>
      </c>
      <c r="H8" s="42">
        <v>178.94</v>
      </c>
      <c r="I8" s="43">
        <f>Table2[[#This Row],[السعر للشراء بدون ضريبة]]+Table2[[#This Row],[السعر للشراء بدون ضريبة]]*0.15</f>
        <v>205.78100000000001</v>
      </c>
      <c r="J8" s="42">
        <v>229.89</v>
      </c>
      <c r="K8" s="43">
        <f>Table2[[#This Row],[السعر للبيع بدون الضريبة]]+Table2[[#This Row],[السعر للبيع بدون الضريبة]]*0.15</f>
        <v>264.37349999999998</v>
      </c>
      <c r="L8" s="44">
        <f>Table2[[#This Row],[الكمية]]*Table2[[#This Row],[السعر للشراء بدون ضريبة]]</f>
        <v>4294.5599999999995</v>
      </c>
      <c r="M8" s="43">
        <f>Table2[[#This Row],[الكمية]]*Table2[[#This Row],[السعر للبيع بدون الضريبة]]</f>
        <v>5517.36</v>
      </c>
      <c r="N8" s="43">
        <f>Table2[[#This Row],[إجمالي البيع]]-Table2[[#This Row],[إجمالي الشراء]]</f>
        <v>1222.8000000000002</v>
      </c>
    </row>
    <row r="9" spans="1:14" ht="24" customHeight="1" x14ac:dyDescent="0.3">
      <c r="A9" s="39" t="s">
        <v>218</v>
      </c>
      <c r="B9" s="39" t="s">
        <v>221</v>
      </c>
      <c r="C9" s="40" t="s">
        <v>98</v>
      </c>
      <c r="D9" s="41" t="str">
        <f>IF(Table2[[#This Row],[التاريخ]]="","",TEXT(Table2[[#This Row],[التاريخ]],"dddd"))</f>
        <v>Tuesday</v>
      </c>
      <c r="E9" s="39" t="s">
        <v>83</v>
      </c>
      <c r="F9" s="39" t="s">
        <v>119</v>
      </c>
      <c r="G9" s="42">
        <v>26</v>
      </c>
      <c r="H9" s="42">
        <v>92.76</v>
      </c>
      <c r="I9" s="43">
        <f>Table2[[#This Row],[السعر للشراء بدون ضريبة]]+Table2[[#This Row],[السعر للشراء بدون ضريبة]]*0.15</f>
        <v>106.67400000000001</v>
      </c>
      <c r="J9" s="42">
        <v>135.75</v>
      </c>
      <c r="K9" s="43">
        <f>Table2[[#This Row],[السعر للبيع بدون الضريبة]]+Table2[[#This Row],[السعر للبيع بدون الضريبة]]*0.15</f>
        <v>156.11250000000001</v>
      </c>
      <c r="L9" s="44">
        <f>Table2[[#This Row],[الكمية]]*Table2[[#This Row],[السعر للشراء بدون ضريبة]]</f>
        <v>2411.7600000000002</v>
      </c>
      <c r="M9" s="43">
        <f>Table2[[#This Row],[الكمية]]*Table2[[#This Row],[السعر للبيع بدون الضريبة]]</f>
        <v>3529.5</v>
      </c>
      <c r="N9" s="43">
        <f>Table2[[#This Row],[إجمالي البيع]]-Table2[[#This Row],[إجمالي الشراء]]</f>
        <v>1117.7399999999998</v>
      </c>
    </row>
    <row r="10" spans="1:14" ht="24" customHeight="1" x14ac:dyDescent="0.3">
      <c r="A10" s="39" t="s">
        <v>222</v>
      </c>
      <c r="B10" s="39" t="s">
        <v>223</v>
      </c>
      <c r="C10" s="40" t="s">
        <v>158</v>
      </c>
      <c r="D10" s="41" t="str">
        <f>IF(Table2[[#This Row],[التاريخ]]="","",TEXT(Table2[[#This Row],[التاريخ]],"dddd"))</f>
        <v>Wednesday</v>
      </c>
      <c r="E10" s="39" t="s">
        <v>83</v>
      </c>
      <c r="F10" s="39" t="s">
        <v>84</v>
      </c>
      <c r="G10" s="42">
        <v>31</v>
      </c>
      <c r="H10" s="42">
        <v>58.55</v>
      </c>
      <c r="I10" s="43">
        <f>Table2[[#This Row],[السعر للشراء بدون ضريبة]]+Table2[[#This Row],[السعر للشراء بدون ضريبة]]*0.15</f>
        <v>67.332499999999996</v>
      </c>
      <c r="J10" s="42">
        <v>63.97</v>
      </c>
      <c r="K10" s="43">
        <f>Table2[[#This Row],[السعر للبيع بدون الضريبة]]+Table2[[#This Row],[السعر للبيع بدون الضريبة]]*0.15</f>
        <v>73.5655</v>
      </c>
      <c r="L10" s="44">
        <f>Table2[[#This Row],[الكمية]]*Table2[[#This Row],[السعر للشراء بدون ضريبة]]</f>
        <v>1815.05</v>
      </c>
      <c r="M10" s="43">
        <f>Table2[[#This Row],[الكمية]]*Table2[[#This Row],[السعر للبيع بدون الضريبة]]</f>
        <v>1983.07</v>
      </c>
      <c r="N10" s="43">
        <f>Table2[[#This Row],[إجمالي البيع]]-Table2[[#This Row],[إجمالي الشراء]]</f>
        <v>168.01999999999998</v>
      </c>
    </row>
    <row r="11" spans="1:14" ht="24" customHeight="1" x14ac:dyDescent="0.3">
      <c r="A11" s="39" t="s">
        <v>222</v>
      </c>
      <c r="B11" s="39" t="s">
        <v>224</v>
      </c>
      <c r="C11" s="40" t="s">
        <v>225</v>
      </c>
      <c r="D11" s="41" t="str">
        <f>IF(Table2[[#This Row],[التاريخ]]="","",TEXT(Table2[[#This Row],[التاريخ]],"dddd"))</f>
        <v>Sunday</v>
      </c>
      <c r="E11" s="39" t="s">
        <v>101</v>
      </c>
      <c r="F11" s="39" t="s">
        <v>81</v>
      </c>
      <c r="G11" s="42">
        <v>29</v>
      </c>
      <c r="H11" s="42">
        <v>179.14</v>
      </c>
      <c r="I11" s="43">
        <f>Table2[[#This Row],[السعر للشراء بدون ضريبة]]+Table2[[#This Row],[السعر للشراء بدون ضريبة]]*0.15</f>
        <v>206.011</v>
      </c>
      <c r="J11" s="42">
        <v>196.04</v>
      </c>
      <c r="K11" s="43">
        <f>Table2[[#This Row],[السعر للبيع بدون الضريبة]]+Table2[[#This Row],[السعر للبيع بدون الضريبة]]*0.15</f>
        <v>225.446</v>
      </c>
      <c r="L11" s="44">
        <f>Table2[[#This Row],[الكمية]]*Table2[[#This Row],[السعر للشراء بدون ضريبة]]</f>
        <v>5195.0599999999995</v>
      </c>
      <c r="M11" s="43">
        <f>Table2[[#This Row],[الكمية]]*Table2[[#This Row],[السعر للبيع بدون الضريبة]]</f>
        <v>5685.16</v>
      </c>
      <c r="N11" s="43">
        <f>Table2[[#This Row],[إجمالي البيع]]-Table2[[#This Row],[إجمالي الشراء]]</f>
        <v>490.10000000000036</v>
      </c>
    </row>
    <row r="12" spans="1:14" ht="24" customHeight="1" x14ac:dyDescent="0.3">
      <c r="A12" s="39" t="s">
        <v>204</v>
      </c>
      <c r="B12" s="39" t="s">
        <v>226</v>
      </c>
      <c r="C12" s="40" t="s">
        <v>227</v>
      </c>
      <c r="D12" s="41" t="str">
        <f>IF(Table2[[#This Row],[التاريخ]]="","",TEXT(Table2[[#This Row],[التاريخ]],"dddd"))</f>
        <v>Saturday</v>
      </c>
      <c r="E12" s="39" t="s">
        <v>83</v>
      </c>
      <c r="F12" s="39" t="s">
        <v>84</v>
      </c>
      <c r="G12" s="42">
        <v>33</v>
      </c>
      <c r="H12" s="42">
        <v>142.75</v>
      </c>
      <c r="I12" s="43">
        <f>Table2[[#This Row],[السعر للشراء بدون ضريبة]]+Table2[[#This Row],[السعر للشراء بدون ضريبة]]*0.15</f>
        <v>164.16249999999999</v>
      </c>
      <c r="J12" s="42">
        <v>154.93</v>
      </c>
      <c r="K12" s="43">
        <f>Table2[[#This Row],[السعر للبيع بدون الضريبة]]+Table2[[#This Row],[السعر للبيع بدون الضريبة]]*0.15</f>
        <v>178.1695</v>
      </c>
      <c r="L12" s="44">
        <f>Table2[[#This Row],[الكمية]]*Table2[[#This Row],[السعر للشراء بدون ضريبة]]</f>
        <v>4710.75</v>
      </c>
      <c r="M12" s="43">
        <f>Table2[[#This Row],[الكمية]]*Table2[[#This Row],[السعر للبيع بدون الضريبة]]</f>
        <v>5112.6900000000005</v>
      </c>
      <c r="N12" s="43">
        <f>Table2[[#This Row],[إجمالي البيع]]-Table2[[#This Row],[إجمالي الشراء]]</f>
        <v>401.94000000000051</v>
      </c>
    </row>
    <row r="13" spans="1:14" ht="24" customHeight="1" x14ac:dyDescent="0.3">
      <c r="A13" s="39" t="s">
        <v>209</v>
      </c>
      <c r="B13" s="39" t="s">
        <v>228</v>
      </c>
      <c r="C13" s="40" t="s">
        <v>229</v>
      </c>
      <c r="D13" s="41" t="str">
        <f>IF(Table2[[#This Row],[التاريخ]]="","",TEXT(Table2[[#This Row],[التاريخ]],"dddd"))</f>
        <v>Tuesday</v>
      </c>
      <c r="E13" s="39" t="s">
        <v>103</v>
      </c>
      <c r="F13" s="39" t="s">
        <v>125</v>
      </c>
      <c r="G13" s="42">
        <v>24</v>
      </c>
      <c r="H13" s="42">
        <v>17.14</v>
      </c>
      <c r="I13" s="43">
        <f>Table2[[#This Row],[السعر للشراء بدون ضريبة]]+Table2[[#This Row],[السعر للشراء بدون ضريبة]]*0.15</f>
        <v>19.711000000000002</v>
      </c>
      <c r="J13" s="42">
        <v>25.85</v>
      </c>
      <c r="K13" s="43">
        <f>Table2[[#This Row],[السعر للبيع بدون الضريبة]]+Table2[[#This Row],[السعر للبيع بدون الضريبة]]*0.15</f>
        <v>29.727500000000003</v>
      </c>
      <c r="L13" s="44">
        <f>Table2[[#This Row],[الكمية]]*Table2[[#This Row],[السعر للشراء بدون ضريبة]]</f>
        <v>411.36</v>
      </c>
      <c r="M13" s="43">
        <f>Table2[[#This Row],[الكمية]]*Table2[[#This Row],[السعر للبيع بدون الضريبة]]</f>
        <v>620.40000000000009</v>
      </c>
      <c r="N13" s="43">
        <f>Table2[[#This Row],[إجمالي البيع]]-Table2[[#This Row],[إجمالي الشراء]]</f>
        <v>209.04000000000008</v>
      </c>
    </row>
    <row r="14" spans="1:14" ht="24" customHeight="1" x14ac:dyDescent="0.3">
      <c r="A14" s="39" t="s">
        <v>209</v>
      </c>
      <c r="B14" s="39" t="s">
        <v>230</v>
      </c>
      <c r="C14" s="40" t="s">
        <v>231</v>
      </c>
      <c r="D14" s="41" t="str">
        <f>IF(Table2[[#This Row],[التاريخ]]="","",TEXT(Table2[[#This Row],[التاريخ]],"dddd"))</f>
        <v>Saturday</v>
      </c>
      <c r="E14" s="39" t="s">
        <v>103</v>
      </c>
      <c r="F14" s="39" t="s">
        <v>125</v>
      </c>
      <c r="G14" s="42">
        <v>27</v>
      </c>
      <c r="H14" s="42">
        <v>6.15</v>
      </c>
      <c r="I14" s="43">
        <f>Table2[[#This Row],[السعر للشراء بدون ضريبة]]+Table2[[#This Row],[السعر للشراء بدون ضريبة]]*0.15</f>
        <v>7.0725000000000007</v>
      </c>
      <c r="J14" s="42">
        <v>7.65</v>
      </c>
      <c r="K14" s="43">
        <f>Table2[[#This Row],[السعر للبيع بدون الضريبة]]+Table2[[#This Row],[السعر للبيع بدون الضريبة]]*0.15</f>
        <v>8.7974999999999994</v>
      </c>
      <c r="L14" s="44">
        <f>Table2[[#This Row],[الكمية]]*Table2[[#This Row],[السعر للشراء بدون ضريبة]]</f>
        <v>166.05</v>
      </c>
      <c r="M14" s="43">
        <f>Table2[[#This Row],[الكمية]]*Table2[[#This Row],[السعر للبيع بدون الضريبة]]</f>
        <v>206.55</v>
      </c>
      <c r="N14" s="43">
        <f>Table2[[#This Row],[إجمالي البيع]]-Table2[[#This Row],[إجمالي الشراء]]</f>
        <v>40.5</v>
      </c>
    </row>
    <row r="15" spans="1:14" ht="24" customHeight="1" x14ac:dyDescent="0.3">
      <c r="A15" s="39" t="s">
        <v>209</v>
      </c>
      <c r="B15" s="39" t="s">
        <v>232</v>
      </c>
      <c r="C15" s="40" t="s">
        <v>171</v>
      </c>
      <c r="D15" s="41" t="str">
        <f>IF(Table2[[#This Row],[التاريخ]]="","",TEXT(Table2[[#This Row],[التاريخ]],"dddd"))</f>
        <v>Thursday</v>
      </c>
      <c r="E15" s="39" t="s">
        <v>83</v>
      </c>
      <c r="F15" s="39" t="s">
        <v>94</v>
      </c>
      <c r="G15" s="42">
        <v>25</v>
      </c>
      <c r="H15" s="42">
        <v>111.5</v>
      </c>
      <c r="I15" s="43">
        <f>Table2[[#This Row],[السعر للشراء بدون ضريبة]]+Table2[[#This Row],[السعر للشراء بدون ضريبة]]*0.15</f>
        <v>128.22499999999999</v>
      </c>
      <c r="J15" s="42">
        <v>154.07</v>
      </c>
      <c r="K15" s="43">
        <f>Table2[[#This Row],[السعر للبيع بدون الضريبة]]+Table2[[#This Row],[السعر للبيع بدون الضريبة]]*0.15</f>
        <v>177.18049999999999</v>
      </c>
      <c r="L15" s="44">
        <f>Table2[[#This Row],[الكمية]]*Table2[[#This Row],[السعر للشراء بدون ضريبة]]</f>
        <v>2787.5</v>
      </c>
      <c r="M15" s="43">
        <f>Table2[[#This Row],[الكمية]]*Table2[[#This Row],[السعر للبيع بدون الضريبة]]</f>
        <v>3851.75</v>
      </c>
      <c r="N15" s="43">
        <f>Table2[[#This Row],[إجمالي البيع]]-Table2[[#This Row],[إجمالي الشراء]]</f>
        <v>1064.25</v>
      </c>
    </row>
    <row r="16" spans="1:14" ht="24" customHeight="1" x14ac:dyDescent="0.3">
      <c r="A16" s="39" t="s">
        <v>204</v>
      </c>
      <c r="B16" s="39" t="s">
        <v>233</v>
      </c>
      <c r="C16" s="40" t="s">
        <v>216</v>
      </c>
      <c r="D16" s="41" t="str">
        <f>IF(Table2[[#This Row],[التاريخ]]="","",TEXT(Table2[[#This Row],[التاريخ]],"dddd"))</f>
        <v>Saturday</v>
      </c>
      <c r="E16" s="39" t="s">
        <v>101</v>
      </c>
      <c r="F16" s="39" t="s">
        <v>141</v>
      </c>
      <c r="G16" s="42">
        <v>23</v>
      </c>
      <c r="H16" s="42">
        <v>99.7</v>
      </c>
      <c r="I16" s="43">
        <f>Table2[[#This Row],[السعر للشراء بدون ضريبة]]+Table2[[#This Row],[السعر للشراء بدون ضريبة]]*0.15</f>
        <v>114.655</v>
      </c>
      <c r="J16" s="42">
        <v>126.01</v>
      </c>
      <c r="K16" s="43">
        <f>Table2[[#This Row],[السعر للبيع بدون الضريبة]]+Table2[[#This Row],[السعر للبيع بدون الضريبة]]*0.15</f>
        <v>144.91149999999999</v>
      </c>
      <c r="L16" s="44">
        <f>Table2[[#This Row],[الكمية]]*Table2[[#This Row],[السعر للشراء بدون ضريبة]]</f>
        <v>2293.1</v>
      </c>
      <c r="M16" s="43">
        <f>Table2[[#This Row],[الكمية]]*Table2[[#This Row],[السعر للبيع بدون الضريبة]]</f>
        <v>2898.23</v>
      </c>
      <c r="N16" s="43">
        <f>Table2[[#This Row],[إجمالي البيع]]-Table2[[#This Row],[إجمالي الشراء]]</f>
        <v>605.13000000000011</v>
      </c>
    </row>
    <row r="17" spans="1:14" ht="24" customHeight="1" x14ac:dyDescent="0.3">
      <c r="A17" s="39" t="s">
        <v>209</v>
      </c>
      <c r="B17" s="39" t="s">
        <v>234</v>
      </c>
      <c r="C17" s="40" t="s">
        <v>150</v>
      </c>
      <c r="D17" s="41" t="str">
        <f>IF(Table2[[#This Row],[التاريخ]]="","",TEXT(Table2[[#This Row],[التاريخ]],"dddd"))</f>
        <v>Friday</v>
      </c>
      <c r="E17" s="39" t="s">
        <v>86</v>
      </c>
      <c r="F17" s="39" t="s">
        <v>87</v>
      </c>
      <c r="G17" s="42">
        <v>11</v>
      </c>
      <c r="H17" s="42">
        <v>181.85</v>
      </c>
      <c r="I17" s="43">
        <f>Table2[[#This Row],[السعر للشراء بدون ضريبة]]+Table2[[#This Row],[السعر للشراء بدون ضريبة]]*0.15</f>
        <v>209.1275</v>
      </c>
      <c r="J17" s="42">
        <v>250.14</v>
      </c>
      <c r="K17" s="43">
        <f>Table2[[#This Row],[السعر للبيع بدون الضريبة]]+Table2[[#This Row],[السعر للبيع بدون الضريبة]]*0.15</f>
        <v>287.661</v>
      </c>
      <c r="L17" s="44">
        <f>Table2[[#This Row],[الكمية]]*Table2[[#This Row],[السعر للشراء بدون ضريبة]]</f>
        <v>2000.35</v>
      </c>
      <c r="M17" s="43">
        <f>Table2[[#This Row],[الكمية]]*Table2[[#This Row],[السعر للبيع بدون الضريبة]]</f>
        <v>2751.54</v>
      </c>
      <c r="N17" s="43">
        <f>Table2[[#This Row],[إجمالي البيع]]-Table2[[#This Row],[إجمالي الشراء]]</f>
        <v>751.19</v>
      </c>
    </row>
    <row r="18" spans="1:14" ht="24" customHeight="1" x14ac:dyDescent="0.3">
      <c r="A18" s="39" t="s">
        <v>214</v>
      </c>
      <c r="B18" s="39" t="s">
        <v>235</v>
      </c>
      <c r="C18" s="40" t="s">
        <v>236</v>
      </c>
      <c r="D18" s="41" t="str">
        <f>IF(Table2[[#This Row],[التاريخ]]="","",TEXT(Table2[[#This Row],[التاريخ]],"dddd"))</f>
        <v>Saturday</v>
      </c>
      <c r="E18" s="39" t="s">
        <v>103</v>
      </c>
      <c r="F18" s="39" t="s">
        <v>148</v>
      </c>
      <c r="G18" s="42">
        <v>31</v>
      </c>
      <c r="H18" s="42">
        <v>174.04</v>
      </c>
      <c r="I18" s="43">
        <f>Table2[[#This Row],[السعر للشراء بدون ضريبة]]+Table2[[#This Row],[السعر للشراء بدون ضريبة]]*0.15</f>
        <v>200.14599999999999</v>
      </c>
      <c r="J18" s="42">
        <v>200.14</v>
      </c>
      <c r="K18" s="43">
        <f>Table2[[#This Row],[السعر للبيع بدون الضريبة]]+Table2[[#This Row],[السعر للبيع بدون الضريبة]]*0.15</f>
        <v>230.16099999999997</v>
      </c>
      <c r="L18" s="44">
        <f>Table2[[#This Row],[الكمية]]*Table2[[#This Row],[السعر للشراء بدون ضريبة]]</f>
        <v>5395.24</v>
      </c>
      <c r="M18" s="43">
        <f>Table2[[#This Row],[الكمية]]*Table2[[#This Row],[السعر للبيع بدون الضريبة]]</f>
        <v>6204.3399999999992</v>
      </c>
      <c r="N18" s="43">
        <f>Table2[[#This Row],[إجمالي البيع]]-Table2[[#This Row],[إجمالي الشراء]]</f>
        <v>809.09999999999945</v>
      </c>
    </row>
    <row r="19" spans="1:14" ht="24" customHeight="1" x14ac:dyDescent="0.3">
      <c r="A19" s="39" t="s">
        <v>222</v>
      </c>
      <c r="B19" s="39" t="s">
        <v>237</v>
      </c>
      <c r="C19" s="40" t="s">
        <v>238</v>
      </c>
      <c r="D19" s="41" t="str">
        <f>IF(Table2[[#This Row],[التاريخ]]="","",TEXT(Table2[[#This Row],[التاريخ]],"dddd"))</f>
        <v>Sunday</v>
      </c>
      <c r="E19" s="39" t="s">
        <v>86</v>
      </c>
      <c r="F19" s="39" t="s">
        <v>153</v>
      </c>
      <c r="G19" s="42">
        <v>19</v>
      </c>
      <c r="H19" s="42">
        <v>68.73</v>
      </c>
      <c r="I19" s="43">
        <f>Table2[[#This Row],[السعر للشراء بدون ضريبة]]+Table2[[#This Row],[السعر للشراء بدون ضريبة]]*0.15</f>
        <v>79.039500000000004</v>
      </c>
      <c r="J19" s="42">
        <v>100.94</v>
      </c>
      <c r="K19" s="43">
        <f>Table2[[#This Row],[السعر للبيع بدون الضريبة]]+Table2[[#This Row],[السعر للبيع بدون الضريبة]]*0.15</f>
        <v>116.08099999999999</v>
      </c>
      <c r="L19" s="44">
        <f>Table2[[#This Row],[الكمية]]*Table2[[#This Row],[السعر للشراء بدون ضريبة]]</f>
        <v>1305.8700000000001</v>
      </c>
      <c r="M19" s="43">
        <f>Table2[[#This Row],[الكمية]]*Table2[[#This Row],[السعر للبيع بدون الضريبة]]</f>
        <v>1917.86</v>
      </c>
      <c r="N19" s="43">
        <f>Table2[[#This Row],[إجمالي البيع]]-Table2[[#This Row],[إجمالي الشراء]]</f>
        <v>611.98999999999978</v>
      </c>
    </row>
    <row r="20" spans="1:14" ht="24" customHeight="1" x14ac:dyDescent="0.3">
      <c r="A20" s="39" t="s">
        <v>209</v>
      </c>
      <c r="B20" s="39" t="s">
        <v>239</v>
      </c>
      <c r="C20" s="40" t="s">
        <v>240</v>
      </c>
      <c r="D20" s="41" t="str">
        <f>IF(Table2[[#This Row],[التاريخ]]="","",TEXT(Table2[[#This Row],[التاريخ]],"dddd"))</f>
        <v>Monday</v>
      </c>
      <c r="E20" s="39" t="s">
        <v>101</v>
      </c>
      <c r="F20" s="39" t="s">
        <v>172</v>
      </c>
      <c r="G20" s="42">
        <v>30</v>
      </c>
      <c r="H20" s="42">
        <v>96.71</v>
      </c>
      <c r="I20" s="43">
        <f>Table2[[#This Row],[السعر للشراء بدون ضريبة]]+Table2[[#This Row],[السعر للشراء بدون ضريبة]]*0.15</f>
        <v>111.2165</v>
      </c>
      <c r="J20" s="42">
        <v>141.38999999999999</v>
      </c>
      <c r="K20" s="43">
        <f>Table2[[#This Row],[السعر للبيع بدون الضريبة]]+Table2[[#This Row],[السعر للبيع بدون الضريبة]]*0.15</f>
        <v>162.59849999999997</v>
      </c>
      <c r="L20" s="44">
        <f>Table2[[#This Row],[الكمية]]*Table2[[#This Row],[السعر للشراء بدون ضريبة]]</f>
        <v>2901.2999999999997</v>
      </c>
      <c r="M20" s="43">
        <f>Table2[[#This Row],[الكمية]]*Table2[[#This Row],[السعر للبيع بدون الضريبة]]</f>
        <v>4241.7</v>
      </c>
      <c r="N20" s="43">
        <f>Table2[[#This Row],[إجمالي البيع]]-Table2[[#This Row],[إجمالي الشراء]]</f>
        <v>1340.4</v>
      </c>
    </row>
    <row r="21" spans="1:14" ht="24" customHeight="1" x14ac:dyDescent="0.3">
      <c r="A21" s="39" t="s">
        <v>214</v>
      </c>
      <c r="B21" s="39" t="s">
        <v>241</v>
      </c>
      <c r="C21" s="40" t="s">
        <v>242</v>
      </c>
      <c r="D21" s="41" t="str">
        <f>IF(Table2[[#This Row],[التاريخ]]="","",TEXT(Table2[[#This Row],[التاريخ]],"dddd"))</f>
        <v>Thursday</v>
      </c>
      <c r="E21" s="39" t="s">
        <v>83</v>
      </c>
      <c r="F21" s="39" t="s">
        <v>84</v>
      </c>
      <c r="G21" s="42">
        <v>28</v>
      </c>
      <c r="H21" s="42">
        <v>157.34</v>
      </c>
      <c r="I21" s="43">
        <f>Table2[[#This Row],[السعر للشراء بدون ضريبة]]+Table2[[#This Row],[السعر للشراء بدون ضريبة]]*0.15</f>
        <v>180.941</v>
      </c>
      <c r="J21" s="42">
        <v>221.61</v>
      </c>
      <c r="K21" s="43">
        <f>Table2[[#This Row],[السعر للبيع بدون الضريبة]]+Table2[[#This Row],[السعر للبيع بدون الضريبة]]*0.15</f>
        <v>254.85150000000002</v>
      </c>
      <c r="L21" s="44">
        <f>Table2[[#This Row],[الكمية]]*Table2[[#This Row],[السعر للشراء بدون ضريبة]]</f>
        <v>4405.5200000000004</v>
      </c>
      <c r="M21" s="43">
        <f>Table2[[#This Row],[الكمية]]*Table2[[#This Row],[السعر للبيع بدون الضريبة]]</f>
        <v>6205.08</v>
      </c>
      <c r="N21" s="43">
        <f>Table2[[#This Row],[إجمالي البيع]]-Table2[[#This Row],[إجمالي الشراء]]</f>
        <v>1799.5599999999995</v>
      </c>
    </row>
    <row r="22" spans="1:14" ht="24" customHeight="1" x14ac:dyDescent="0.3">
      <c r="A22" s="39" t="s">
        <v>214</v>
      </c>
      <c r="B22" s="39" t="s">
        <v>243</v>
      </c>
      <c r="C22" s="40" t="s">
        <v>244</v>
      </c>
      <c r="D22" s="41" t="str">
        <f>IF(Table2[[#This Row],[التاريخ]]="","",TEXT(Table2[[#This Row],[التاريخ]],"dddd"))</f>
        <v>Tuesday</v>
      </c>
      <c r="E22" s="39" t="s">
        <v>96</v>
      </c>
      <c r="F22" s="39" t="s">
        <v>97</v>
      </c>
      <c r="G22" s="42">
        <v>15</v>
      </c>
      <c r="H22" s="42">
        <v>126.16</v>
      </c>
      <c r="I22" s="43">
        <f>Table2[[#This Row],[السعر للشراء بدون ضريبة]]+Table2[[#This Row],[السعر للشراء بدون ضريبة]]*0.15</f>
        <v>145.084</v>
      </c>
      <c r="J22" s="42">
        <v>149.02000000000001</v>
      </c>
      <c r="K22" s="43">
        <f>Table2[[#This Row],[السعر للبيع بدون الضريبة]]+Table2[[#This Row],[السعر للبيع بدون الضريبة]]*0.15</f>
        <v>171.37300000000002</v>
      </c>
      <c r="L22" s="44">
        <f>Table2[[#This Row],[الكمية]]*Table2[[#This Row],[السعر للشراء بدون ضريبة]]</f>
        <v>1892.3999999999999</v>
      </c>
      <c r="M22" s="43">
        <f>Table2[[#This Row],[الكمية]]*Table2[[#This Row],[السعر للبيع بدون الضريبة]]</f>
        <v>2235.3000000000002</v>
      </c>
      <c r="N22" s="43">
        <f>Table2[[#This Row],[إجمالي البيع]]-Table2[[#This Row],[إجمالي الشراء]]</f>
        <v>342.90000000000032</v>
      </c>
    </row>
    <row r="23" spans="1:14" ht="24" customHeight="1" x14ac:dyDescent="0.3">
      <c r="A23" s="39" t="s">
        <v>209</v>
      </c>
      <c r="B23" s="39" t="s">
        <v>245</v>
      </c>
      <c r="C23" s="40" t="s">
        <v>246</v>
      </c>
      <c r="D23" s="41" t="str">
        <f>IF(Table2[[#This Row],[التاريخ]]="","",TEXT(Table2[[#This Row],[التاريخ]],"dddd"))</f>
        <v>Friday</v>
      </c>
      <c r="E23" s="39" t="s">
        <v>86</v>
      </c>
      <c r="F23" s="39" t="s">
        <v>153</v>
      </c>
      <c r="G23" s="42">
        <v>27</v>
      </c>
      <c r="H23" s="42">
        <v>141.4</v>
      </c>
      <c r="I23" s="43">
        <f>Table2[[#This Row],[السعر للشراء بدون ضريبة]]+Table2[[#This Row],[السعر للشراء بدون ضريبة]]*0.15</f>
        <v>162.61000000000001</v>
      </c>
      <c r="J23" s="42">
        <v>208.11</v>
      </c>
      <c r="K23" s="43">
        <f>Table2[[#This Row],[السعر للبيع بدون الضريبة]]+Table2[[#This Row],[السعر للبيع بدون الضريبة]]*0.15</f>
        <v>239.32650000000001</v>
      </c>
      <c r="L23" s="44">
        <f>Table2[[#This Row],[الكمية]]*Table2[[#This Row],[السعر للشراء بدون ضريبة]]</f>
        <v>3817.8</v>
      </c>
      <c r="M23" s="43">
        <f>Table2[[#This Row],[الكمية]]*Table2[[#This Row],[السعر للبيع بدون الضريبة]]</f>
        <v>5618.97</v>
      </c>
      <c r="N23" s="43">
        <f>Table2[[#This Row],[إجمالي البيع]]-Table2[[#This Row],[إجمالي الشراء]]</f>
        <v>1801.17</v>
      </c>
    </row>
    <row r="24" spans="1:14" ht="24" customHeight="1" x14ac:dyDescent="0.3">
      <c r="A24" s="39" t="s">
        <v>204</v>
      </c>
      <c r="B24" s="39" t="s">
        <v>247</v>
      </c>
      <c r="C24" s="40" t="s">
        <v>248</v>
      </c>
      <c r="D24" s="41" t="str">
        <f>IF(Table2[[#This Row],[التاريخ]]="","",TEXT(Table2[[#This Row],[التاريخ]],"dddd"))</f>
        <v>Sunday</v>
      </c>
      <c r="E24" s="39" t="s">
        <v>101</v>
      </c>
      <c r="F24" s="39" t="s">
        <v>172</v>
      </c>
      <c r="G24" s="42">
        <v>26</v>
      </c>
      <c r="H24" s="42">
        <v>117.84</v>
      </c>
      <c r="I24" s="43">
        <f>Table2[[#This Row],[السعر للشراء بدون ضريبة]]+Table2[[#This Row],[السعر للشراء بدون ضريبة]]*0.15</f>
        <v>135.51599999999999</v>
      </c>
      <c r="J24" s="42">
        <v>183.94</v>
      </c>
      <c r="K24" s="43">
        <f>Table2[[#This Row],[السعر للبيع بدون الضريبة]]+Table2[[#This Row],[السعر للبيع بدون الضريبة]]*0.15</f>
        <v>211.53100000000001</v>
      </c>
      <c r="L24" s="44">
        <f>Table2[[#This Row],[الكمية]]*Table2[[#This Row],[السعر للشراء بدون ضريبة]]</f>
        <v>3063.84</v>
      </c>
      <c r="M24" s="43">
        <f>Table2[[#This Row],[الكمية]]*Table2[[#This Row],[السعر للبيع بدون الضريبة]]</f>
        <v>4782.4399999999996</v>
      </c>
      <c r="N24" s="43">
        <f>Table2[[#This Row],[إجمالي البيع]]-Table2[[#This Row],[إجمالي الشراء]]</f>
        <v>1718.5999999999995</v>
      </c>
    </row>
    <row r="25" spans="1:14" ht="24" customHeight="1" x14ac:dyDescent="0.3">
      <c r="A25" s="39" t="s">
        <v>218</v>
      </c>
      <c r="B25" s="39" t="s">
        <v>249</v>
      </c>
      <c r="C25" s="40" t="s">
        <v>250</v>
      </c>
      <c r="D25" s="41" t="str">
        <f>IF(Table2[[#This Row],[التاريخ]]="","",TEXT(Table2[[#This Row],[التاريخ]],"dddd"))</f>
        <v>Saturday</v>
      </c>
      <c r="E25" s="39" t="s">
        <v>83</v>
      </c>
      <c r="F25" s="39" t="s">
        <v>84</v>
      </c>
      <c r="G25" s="42">
        <v>31</v>
      </c>
      <c r="H25" s="42">
        <v>19.82</v>
      </c>
      <c r="I25" s="43">
        <f>Table2[[#This Row],[السعر للشراء بدون ضريبة]]+Table2[[#This Row],[السعر للشراء بدون ضريبة]]*0.15</f>
        <v>22.792999999999999</v>
      </c>
      <c r="J25" s="42">
        <v>28.34</v>
      </c>
      <c r="K25" s="43">
        <f>Table2[[#This Row],[السعر للبيع بدون الضريبة]]+Table2[[#This Row],[السعر للبيع بدون الضريبة]]*0.15</f>
        <v>32.591000000000001</v>
      </c>
      <c r="L25" s="44">
        <f>Table2[[#This Row],[الكمية]]*Table2[[#This Row],[السعر للشراء بدون ضريبة]]</f>
        <v>614.41999999999996</v>
      </c>
      <c r="M25" s="43">
        <f>Table2[[#This Row],[الكمية]]*Table2[[#This Row],[السعر للبيع بدون الضريبة]]</f>
        <v>878.54</v>
      </c>
      <c r="N25" s="43">
        <f>Table2[[#This Row],[إجمالي البيع]]-Table2[[#This Row],[إجمالي الشراء]]</f>
        <v>264.12</v>
      </c>
    </row>
    <row r="26" spans="1:14" ht="24" customHeight="1" x14ac:dyDescent="0.3">
      <c r="A26" s="39" t="s">
        <v>204</v>
      </c>
      <c r="B26" s="39" t="s">
        <v>251</v>
      </c>
      <c r="C26" s="40" t="s">
        <v>252</v>
      </c>
      <c r="D26" s="41" t="str">
        <f>IF(Table2[[#This Row],[التاريخ]]="","",TEXT(Table2[[#This Row],[التاريخ]],"dddd"))</f>
        <v>Sunday</v>
      </c>
      <c r="E26" s="39" t="s">
        <v>96</v>
      </c>
      <c r="F26" s="39" t="s">
        <v>159</v>
      </c>
      <c r="G26" s="42">
        <v>25</v>
      </c>
      <c r="H26" s="42">
        <v>170.81</v>
      </c>
      <c r="I26" s="43">
        <f>Table2[[#This Row],[السعر للشراء بدون ضريبة]]+Table2[[#This Row],[السعر للشراء بدون ضريبة]]*0.15</f>
        <v>196.4315</v>
      </c>
      <c r="J26" s="42">
        <v>235.76</v>
      </c>
      <c r="K26" s="43">
        <f>Table2[[#This Row],[السعر للبيع بدون الضريبة]]+Table2[[#This Row],[السعر للبيع بدون الضريبة]]*0.15</f>
        <v>271.12399999999997</v>
      </c>
      <c r="L26" s="44">
        <f>Table2[[#This Row],[الكمية]]*Table2[[#This Row],[السعر للشراء بدون ضريبة]]</f>
        <v>4270.25</v>
      </c>
      <c r="M26" s="43">
        <f>Table2[[#This Row],[الكمية]]*Table2[[#This Row],[السعر للبيع بدون الضريبة]]</f>
        <v>5894</v>
      </c>
      <c r="N26" s="43">
        <f>Table2[[#This Row],[إجمالي البيع]]-Table2[[#This Row],[إجمالي الشراء]]</f>
        <v>1623.75</v>
      </c>
    </row>
    <row r="27" spans="1:14" ht="24" customHeight="1" x14ac:dyDescent="0.3">
      <c r="A27" s="39" t="s">
        <v>214</v>
      </c>
      <c r="B27" s="39" t="s">
        <v>253</v>
      </c>
      <c r="C27" s="40" t="s">
        <v>254</v>
      </c>
      <c r="D27" s="41" t="str">
        <f>IF(Table2[[#This Row],[التاريخ]]="","",TEXT(Table2[[#This Row],[التاريخ]],"dddd"))</f>
        <v>Thursday</v>
      </c>
      <c r="E27" s="39" t="s">
        <v>89</v>
      </c>
      <c r="F27" s="39" t="s">
        <v>90</v>
      </c>
      <c r="G27" s="42">
        <v>32</v>
      </c>
      <c r="H27" s="42">
        <v>134</v>
      </c>
      <c r="I27" s="43">
        <f>Table2[[#This Row],[السعر للشراء بدون ضريبة]]+Table2[[#This Row],[السعر للشراء بدون ضريبة]]*0.15</f>
        <v>154.1</v>
      </c>
      <c r="J27" s="42">
        <v>145.78</v>
      </c>
      <c r="K27" s="43">
        <f>Table2[[#This Row],[السعر للبيع بدون الضريبة]]+Table2[[#This Row],[السعر للبيع بدون الضريبة]]*0.15</f>
        <v>167.64699999999999</v>
      </c>
      <c r="L27" s="44">
        <f>Table2[[#This Row],[الكمية]]*Table2[[#This Row],[السعر للشراء بدون ضريبة]]</f>
        <v>4288</v>
      </c>
      <c r="M27" s="43">
        <f>Table2[[#This Row],[الكمية]]*Table2[[#This Row],[السعر للبيع بدون الضريبة]]</f>
        <v>4664.96</v>
      </c>
      <c r="N27" s="43">
        <f>Table2[[#This Row],[إجمالي البيع]]-Table2[[#This Row],[إجمالي الشراء]]</f>
        <v>376.96000000000004</v>
      </c>
    </row>
    <row r="28" spans="1:14" ht="24" customHeight="1" x14ac:dyDescent="0.3">
      <c r="A28" s="39" t="s">
        <v>222</v>
      </c>
      <c r="B28" s="39" t="s">
        <v>255</v>
      </c>
      <c r="C28" s="40" t="s">
        <v>240</v>
      </c>
      <c r="D28" s="41" t="str">
        <f>IF(Table2[[#This Row],[التاريخ]]="","",TEXT(Table2[[#This Row],[التاريخ]],"dddd"))</f>
        <v>Monday</v>
      </c>
      <c r="E28" s="39" t="s">
        <v>96</v>
      </c>
      <c r="F28" s="39" t="s">
        <v>159</v>
      </c>
      <c r="G28" s="42">
        <v>25</v>
      </c>
      <c r="H28" s="42">
        <v>25.58</v>
      </c>
      <c r="I28" s="43">
        <f>Table2[[#This Row],[السعر للشراء بدون ضريبة]]+Table2[[#This Row],[السعر للشراء بدون ضريبة]]*0.15</f>
        <v>29.416999999999998</v>
      </c>
      <c r="J28" s="42">
        <v>40.380000000000003</v>
      </c>
      <c r="K28" s="43">
        <f>Table2[[#This Row],[السعر للبيع بدون الضريبة]]+Table2[[#This Row],[السعر للبيع بدون الضريبة]]*0.15</f>
        <v>46.437000000000005</v>
      </c>
      <c r="L28" s="44">
        <f>Table2[[#This Row],[الكمية]]*Table2[[#This Row],[السعر للشراء بدون ضريبة]]</f>
        <v>639.5</v>
      </c>
      <c r="M28" s="43">
        <f>Table2[[#This Row],[الكمية]]*Table2[[#This Row],[السعر للبيع بدون الضريبة]]</f>
        <v>1009.5000000000001</v>
      </c>
      <c r="N28" s="43">
        <f>Table2[[#This Row],[إجمالي البيع]]-Table2[[#This Row],[إجمالي الشراء]]</f>
        <v>370.00000000000011</v>
      </c>
    </row>
    <row r="29" spans="1:14" ht="24" customHeight="1" x14ac:dyDescent="0.3">
      <c r="A29" s="39" t="s">
        <v>209</v>
      </c>
      <c r="B29" s="39" t="s">
        <v>256</v>
      </c>
      <c r="C29" s="40" t="s">
        <v>257</v>
      </c>
      <c r="D29" s="41" t="str">
        <f>IF(Table2[[#This Row],[التاريخ]]="","",TEXT(Table2[[#This Row],[التاريخ]],"dddd"))</f>
        <v>Monday</v>
      </c>
      <c r="E29" s="39" t="s">
        <v>86</v>
      </c>
      <c r="F29" s="39" t="s">
        <v>179</v>
      </c>
      <c r="G29" s="42">
        <v>20</v>
      </c>
      <c r="H29" s="42">
        <v>125.1</v>
      </c>
      <c r="I29" s="43">
        <f>Table2[[#This Row],[السعر للشراء بدون ضريبة]]+Table2[[#This Row],[السعر للشراء بدون ضريبة]]*0.15</f>
        <v>143.86499999999998</v>
      </c>
      <c r="J29" s="42">
        <v>194.63</v>
      </c>
      <c r="K29" s="43">
        <f>Table2[[#This Row],[السعر للبيع بدون الضريبة]]+Table2[[#This Row],[السعر للبيع بدون الضريبة]]*0.15</f>
        <v>223.8245</v>
      </c>
      <c r="L29" s="44">
        <f>Table2[[#This Row],[الكمية]]*Table2[[#This Row],[السعر للشراء بدون ضريبة]]</f>
        <v>2502</v>
      </c>
      <c r="M29" s="43">
        <f>Table2[[#This Row],[الكمية]]*Table2[[#This Row],[السعر للبيع بدون الضريبة]]</f>
        <v>3892.6</v>
      </c>
      <c r="N29" s="43">
        <f>Table2[[#This Row],[إجمالي البيع]]-Table2[[#This Row],[إجمالي الشراء]]</f>
        <v>1390.6</v>
      </c>
    </row>
    <row r="30" spans="1:14" ht="24" customHeight="1" x14ac:dyDescent="0.3">
      <c r="A30" s="39" t="s">
        <v>209</v>
      </c>
      <c r="B30" s="39" t="s">
        <v>258</v>
      </c>
      <c r="C30" s="40" t="s">
        <v>259</v>
      </c>
      <c r="D30" s="41" t="str">
        <f>IF(Table2[[#This Row],[التاريخ]]="","",TEXT(Table2[[#This Row],[التاريخ]],"dddd"))</f>
        <v>Sunday</v>
      </c>
      <c r="E30" s="39" t="s">
        <v>96</v>
      </c>
      <c r="F30" s="39" t="s">
        <v>129</v>
      </c>
      <c r="G30" s="42">
        <v>27</v>
      </c>
      <c r="H30" s="42">
        <v>120.53</v>
      </c>
      <c r="I30" s="43">
        <f>Table2[[#This Row],[السعر للشراء بدون ضريبة]]+Table2[[#This Row],[السعر للشراء بدون ضريبة]]*0.15</f>
        <v>138.6095</v>
      </c>
      <c r="J30" s="42">
        <v>147.91999999999999</v>
      </c>
      <c r="K30" s="43">
        <f>Table2[[#This Row],[السعر للبيع بدون الضريبة]]+Table2[[#This Row],[السعر للبيع بدون الضريبة]]*0.15</f>
        <v>170.10799999999998</v>
      </c>
      <c r="L30" s="44">
        <f>Table2[[#This Row],[الكمية]]*Table2[[#This Row],[السعر للشراء بدون ضريبة]]</f>
        <v>3254.31</v>
      </c>
      <c r="M30" s="43">
        <f>Table2[[#This Row],[الكمية]]*Table2[[#This Row],[السعر للبيع بدون الضريبة]]</f>
        <v>3993.8399999999997</v>
      </c>
      <c r="N30" s="43">
        <f>Table2[[#This Row],[إجمالي البيع]]-Table2[[#This Row],[إجمالي الشراء]]</f>
        <v>739.52999999999975</v>
      </c>
    </row>
    <row r="31" spans="1:14" ht="24" customHeight="1" x14ac:dyDescent="0.3">
      <c r="A31" s="39" t="s">
        <v>204</v>
      </c>
      <c r="B31" s="39" t="s">
        <v>260</v>
      </c>
      <c r="C31" s="40" t="s">
        <v>189</v>
      </c>
      <c r="D31" s="41" t="str">
        <f>IF(Table2[[#This Row],[التاريخ]]="","",TEXT(Table2[[#This Row],[التاريخ]],"dddd"))</f>
        <v>Thursday</v>
      </c>
      <c r="E31" s="39" t="s">
        <v>103</v>
      </c>
      <c r="F31" s="39" t="s">
        <v>148</v>
      </c>
      <c r="G31" s="42">
        <v>28</v>
      </c>
      <c r="H31" s="42">
        <v>151.34</v>
      </c>
      <c r="I31" s="43">
        <f>Table2[[#This Row],[السعر للشراء بدون ضريبة]]+Table2[[#This Row],[السعر للشراء بدون ضريبة]]*0.15</f>
        <v>174.041</v>
      </c>
      <c r="J31" s="42">
        <v>206.34</v>
      </c>
      <c r="K31" s="43">
        <f>Table2[[#This Row],[السعر للبيع بدون الضريبة]]+Table2[[#This Row],[السعر للبيع بدون الضريبة]]*0.15</f>
        <v>237.291</v>
      </c>
      <c r="L31" s="44">
        <f>Table2[[#This Row],[الكمية]]*Table2[[#This Row],[السعر للشراء بدون ضريبة]]</f>
        <v>4237.5200000000004</v>
      </c>
      <c r="M31" s="43">
        <f>Table2[[#This Row],[الكمية]]*Table2[[#This Row],[السعر للبيع بدون الضريبة]]</f>
        <v>5777.52</v>
      </c>
      <c r="N31" s="43">
        <f>Table2[[#This Row],[إجمالي البيع]]-Table2[[#This Row],[إجمالي الشراء]]</f>
        <v>1540</v>
      </c>
    </row>
    <row r="32" spans="1:14" ht="24" customHeight="1" x14ac:dyDescent="0.3">
      <c r="A32" s="39" t="s">
        <v>209</v>
      </c>
      <c r="B32" s="39" t="s">
        <v>261</v>
      </c>
      <c r="C32" s="40" t="s">
        <v>262</v>
      </c>
      <c r="D32" s="41" t="str">
        <f>IF(Table2[[#This Row],[التاريخ]]="","",TEXT(Table2[[#This Row],[التاريخ]],"dddd"))</f>
        <v>Saturday</v>
      </c>
      <c r="E32" s="39" t="s">
        <v>103</v>
      </c>
      <c r="F32" s="39" t="s">
        <v>117</v>
      </c>
      <c r="G32" s="42">
        <v>27</v>
      </c>
      <c r="H32" s="42">
        <v>40.46</v>
      </c>
      <c r="I32" s="43">
        <f>Table2[[#This Row],[السعر للشراء بدون ضريبة]]+Table2[[#This Row],[السعر للشراء بدون ضريبة]]*0.15</f>
        <v>46.529000000000003</v>
      </c>
      <c r="J32" s="42">
        <v>47.2</v>
      </c>
      <c r="K32" s="43">
        <f>Table2[[#This Row],[السعر للبيع بدون الضريبة]]+Table2[[#This Row],[السعر للبيع بدون الضريبة]]*0.15</f>
        <v>54.28</v>
      </c>
      <c r="L32" s="44">
        <f>Table2[[#This Row],[الكمية]]*Table2[[#This Row],[السعر للشراء بدون ضريبة]]</f>
        <v>1092.42</v>
      </c>
      <c r="M32" s="43">
        <f>Table2[[#This Row],[الكمية]]*Table2[[#This Row],[السعر للبيع بدون الضريبة]]</f>
        <v>1274.4000000000001</v>
      </c>
      <c r="N32" s="43">
        <f>Table2[[#This Row],[إجمالي البيع]]-Table2[[#This Row],[إجمالي الشراء]]</f>
        <v>181.98000000000002</v>
      </c>
    </row>
    <row r="33" spans="1:14" ht="24" customHeight="1" x14ac:dyDescent="0.3">
      <c r="A33" s="39" t="s">
        <v>222</v>
      </c>
      <c r="B33" s="39" t="s">
        <v>263</v>
      </c>
      <c r="C33" s="40" t="s">
        <v>264</v>
      </c>
      <c r="D33" s="41" t="str">
        <f>IF(Table2[[#This Row],[التاريخ]]="","",TEXT(Table2[[#This Row],[التاريخ]],"dddd"))</f>
        <v>Wednesday</v>
      </c>
      <c r="E33" s="39" t="s">
        <v>89</v>
      </c>
      <c r="F33" s="39" t="s">
        <v>92</v>
      </c>
      <c r="G33" s="42">
        <v>25</v>
      </c>
      <c r="H33" s="42">
        <v>176.62</v>
      </c>
      <c r="I33" s="43">
        <f>Table2[[#This Row],[السعر للشراء بدون ضريبة]]+Table2[[#This Row],[السعر للشراء بدون ضريبة]]*0.15</f>
        <v>203.113</v>
      </c>
      <c r="J33" s="42">
        <v>239.44</v>
      </c>
      <c r="K33" s="43">
        <f>Table2[[#This Row],[السعر للبيع بدون الضريبة]]+Table2[[#This Row],[السعر للبيع بدون الضريبة]]*0.15</f>
        <v>275.35599999999999</v>
      </c>
      <c r="L33" s="44">
        <f>Table2[[#This Row],[الكمية]]*Table2[[#This Row],[السعر للشراء بدون ضريبة]]</f>
        <v>4415.5</v>
      </c>
      <c r="M33" s="43">
        <f>Table2[[#This Row],[الكمية]]*Table2[[#This Row],[السعر للبيع بدون الضريبة]]</f>
        <v>5986</v>
      </c>
      <c r="N33" s="43">
        <f>Table2[[#This Row],[إجمالي البيع]]-Table2[[#This Row],[إجمالي الشراء]]</f>
        <v>1570.5</v>
      </c>
    </row>
    <row r="34" spans="1:14" ht="24" customHeight="1" x14ac:dyDescent="0.3">
      <c r="A34" s="39" t="s">
        <v>218</v>
      </c>
      <c r="B34" s="39" t="s">
        <v>265</v>
      </c>
      <c r="C34" s="40" t="s">
        <v>137</v>
      </c>
      <c r="D34" s="41" t="str">
        <f>IF(Table2[[#This Row],[التاريخ]]="","",TEXT(Table2[[#This Row],[التاريخ]],"dddd"))</f>
        <v>Friday</v>
      </c>
      <c r="E34" s="39" t="s">
        <v>86</v>
      </c>
      <c r="F34" s="39" t="s">
        <v>153</v>
      </c>
      <c r="G34" s="42">
        <v>24</v>
      </c>
      <c r="H34" s="42">
        <v>100.27</v>
      </c>
      <c r="I34" s="43">
        <f>Table2[[#This Row],[السعر للشراء بدون ضريبة]]+Table2[[#This Row],[السعر للشراء بدون ضريبة]]*0.15</f>
        <v>115.31049999999999</v>
      </c>
      <c r="J34" s="42">
        <v>147.1</v>
      </c>
      <c r="K34" s="43">
        <f>Table2[[#This Row],[السعر للبيع بدون الضريبة]]+Table2[[#This Row],[السعر للبيع بدون الضريبة]]*0.15</f>
        <v>169.16499999999999</v>
      </c>
      <c r="L34" s="44">
        <f>Table2[[#This Row],[الكمية]]*Table2[[#This Row],[السعر للشراء بدون ضريبة]]</f>
        <v>2406.48</v>
      </c>
      <c r="M34" s="43">
        <f>Table2[[#This Row],[الكمية]]*Table2[[#This Row],[السعر للبيع بدون الضريبة]]</f>
        <v>3530.3999999999996</v>
      </c>
      <c r="N34" s="43">
        <f>Table2[[#This Row],[إجمالي البيع]]-Table2[[#This Row],[إجمالي الشراء]]</f>
        <v>1123.9199999999996</v>
      </c>
    </row>
    <row r="35" spans="1:14" ht="24" customHeight="1" x14ac:dyDescent="0.3">
      <c r="A35" s="39" t="s">
        <v>209</v>
      </c>
      <c r="B35" s="39" t="s">
        <v>266</v>
      </c>
      <c r="C35" s="40" t="s">
        <v>267</v>
      </c>
      <c r="D35" s="41" t="str">
        <f>IF(Table2[[#This Row],[التاريخ]]="","",TEXT(Table2[[#This Row],[التاريخ]],"dddd"))</f>
        <v>Monday</v>
      </c>
      <c r="E35" s="39" t="s">
        <v>96</v>
      </c>
      <c r="F35" s="39" t="s">
        <v>97</v>
      </c>
      <c r="G35" s="42">
        <v>14</v>
      </c>
      <c r="H35" s="42">
        <v>23.15</v>
      </c>
      <c r="I35" s="43">
        <f>Table2[[#This Row],[السعر للشراء بدون ضريبة]]+Table2[[#This Row],[السعر للشراء بدون ضريبة]]*0.15</f>
        <v>26.622499999999999</v>
      </c>
      <c r="J35" s="42">
        <v>27.13</v>
      </c>
      <c r="K35" s="43">
        <f>Table2[[#This Row],[السعر للبيع بدون الضريبة]]+Table2[[#This Row],[السعر للبيع بدون الضريبة]]*0.15</f>
        <v>31.1995</v>
      </c>
      <c r="L35" s="44">
        <f>Table2[[#This Row],[الكمية]]*Table2[[#This Row],[السعر للشراء بدون ضريبة]]</f>
        <v>324.09999999999997</v>
      </c>
      <c r="M35" s="43">
        <f>Table2[[#This Row],[الكمية]]*Table2[[#This Row],[السعر للبيع بدون الضريبة]]</f>
        <v>379.82</v>
      </c>
      <c r="N35" s="43">
        <f>Table2[[#This Row],[إجمالي البيع]]-Table2[[#This Row],[إجمالي الشراء]]</f>
        <v>55.720000000000027</v>
      </c>
    </row>
    <row r="36" spans="1:14" ht="24" customHeight="1" x14ac:dyDescent="0.3">
      <c r="A36" s="39" t="s">
        <v>204</v>
      </c>
      <c r="B36" s="39" t="s">
        <v>268</v>
      </c>
      <c r="C36" s="40" t="s">
        <v>197</v>
      </c>
      <c r="D36" s="41" t="str">
        <f>IF(Table2[[#This Row],[التاريخ]]="","",TEXT(Table2[[#This Row],[التاريخ]],"dddd"))</f>
        <v>Wednesday</v>
      </c>
      <c r="E36" s="39" t="s">
        <v>89</v>
      </c>
      <c r="F36" s="39" t="s">
        <v>90</v>
      </c>
      <c r="G36" s="42">
        <v>32</v>
      </c>
      <c r="H36" s="42">
        <v>97.29</v>
      </c>
      <c r="I36" s="43">
        <f>Table2[[#This Row],[السعر للشراء بدون ضريبة]]+Table2[[#This Row],[السعر للشراء بدون ضريبة]]*0.15</f>
        <v>111.88350000000001</v>
      </c>
      <c r="J36" s="42">
        <v>130.56</v>
      </c>
      <c r="K36" s="43">
        <f>Table2[[#This Row],[السعر للبيع بدون الضريبة]]+Table2[[#This Row],[السعر للبيع بدون الضريبة]]*0.15</f>
        <v>150.14400000000001</v>
      </c>
      <c r="L36" s="44">
        <f>Table2[[#This Row],[الكمية]]*Table2[[#This Row],[السعر للشراء بدون ضريبة]]</f>
        <v>3113.28</v>
      </c>
      <c r="M36" s="43">
        <f>Table2[[#This Row],[الكمية]]*Table2[[#This Row],[السعر للبيع بدون الضريبة]]</f>
        <v>4177.92</v>
      </c>
      <c r="N36" s="43">
        <f>Table2[[#This Row],[إجمالي البيع]]-Table2[[#This Row],[إجمالي الشراء]]</f>
        <v>1064.6399999999999</v>
      </c>
    </row>
    <row r="37" spans="1:14" ht="24" customHeight="1" x14ac:dyDescent="0.3">
      <c r="A37" s="39" t="s">
        <v>209</v>
      </c>
      <c r="B37" s="39" t="s">
        <v>269</v>
      </c>
      <c r="C37" s="40" t="s">
        <v>270</v>
      </c>
      <c r="D37" s="41" t="str">
        <f>IF(Table2[[#This Row],[التاريخ]]="","",TEXT(Table2[[#This Row],[التاريخ]],"dddd"))</f>
        <v>Monday</v>
      </c>
      <c r="E37" s="39" t="s">
        <v>83</v>
      </c>
      <c r="F37" s="39" t="s">
        <v>119</v>
      </c>
      <c r="G37" s="42">
        <v>26</v>
      </c>
      <c r="H37" s="42">
        <v>57.83</v>
      </c>
      <c r="I37" s="43">
        <f>Table2[[#This Row],[السعر للشراء بدون ضريبة]]+Table2[[#This Row],[السعر للشراء بدون ضريبة]]*0.15</f>
        <v>66.504499999999993</v>
      </c>
      <c r="J37" s="42">
        <v>68.72</v>
      </c>
      <c r="K37" s="43">
        <f>Table2[[#This Row],[السعر للبيع بدون الضريبة]]+Table2[[#This Row],[السعر للبيع بدون الضريبة]]*0.15</f>
        <v>79.027999999999992</v>
      </c>
      <c r="L37" s="44">
        <f>Table2[[#This Row],[الكمية]]*Table2[[#This Row],[السعر للشراء بدون ضريبة]]</f>
        <v>1503.58</v>
      </c>
      <c r="M37" s="43">
        <f>Table2[[#This Row],[الكمية]]*Table2[[#This Row],[السعر للبيع بدون الضريبة]]</f>
        <v>1786.72</v>
      </c>
      <c r="N37" s="43">
        <f>Table2[[#This Row],[إجمالي البيع]]-Table2[[#This Row],[إجمالي الشراء]]</f>
        <v>283.1400000000001</v>
      </c>
    </row>
    <row r="38" spans="1:14" ht="24" customHeight="1" x14ac:dyDescent="0.3">
      <c r="A38" s="39" t="s">
        <v>214</v>
      </c>
      <c r="B38" s="39" t="s">
        <v>271</v>
      </c>
      <c r="C38" s="40" t="s">
        <v>272</v>
      </c>
      <c r="D38" s="41" t="str">
        <f>IF(Table2[[#This Row],[التاريخ]]="","",TEXT(Table2[[#This Row],[التاريخ]],"dddd"))</f>
        <v>Saturday</v>
      </c>
      <c r="E38" s="39" t="s">
        <v>107</v>
      </c>
      <c r="F38" s="39" t="s">
        <v>108</v>
      </c>
      <c r="G38" s="42">
        <v>26</v>
      </c>
      <c r="H38" s="42">
        <v>42.35</v>
      </c>
      <c r="I38" s="43">
        <f>Table2[[#This Row],[السعر للشراء بدون ضريبة]]+Table2[[#This Row],[السعر للشراء بدون ضريبة]]*0.15</f>
        <v>48.702500000000001</v>
      </c>
      <c r="J38" s="42">
        <v>61.67</v>
      </c>
      <c r="K38" s="43">
        <f>Table2[[#This Row],[السعر للبيع بدون الضريبة]]+Table2[[#This Row],[السعر للبيع بدون الضريبة]]*0.15</f>
        <v>70.920500000000004</v>
      </c>
      <c r="L38" s="44">
        <f>Table2[[#This Row],[الكمية]]*Table2[[#This Row],[السعر للشراء بدون ضريبة]]</f>
        <v>1101.1000000000001</v>
      </c>
      <c r="M38" s="43">
        <f>Table2[[#This Row],[الكمية]]*Table2[[#This Row],[السعر للبيع بدون الضريبة]]</f>
        <v>1603.42</v>
      </c>
      <c r="N38" s="43">
        <f>Table2[[#This Row],[إجمالي البيع]]-Table2[[#This Row],[إجمالي الشراء]]</f>
        <v>502.31999999999994</v>
      </c>
    </row>
    <row r="39" spans="1:14" ht="24" customHeight="1" x14ac:dyDescent="0.3">
      <c r="A39" s="39" t="s">
        <v>222</v>
      </c>
      <c r="B39" s="39" t="s">
        <v>273</v>
      </c>
      <c r="C39" s="40" t="s">
        <v>274</v>
      </c>
      <c r="D39" s="41" t="str">
        <f>IF(Table2[[#This Row],[التاريخ]]="","",TEXT(Table2[[#This Row],[التاريخ]],"dddd"))</f>
        <v>Tuesday</v>
      </c>
      <c r="E39" s="39" t="s">
        <v>101</v>
      </c>
      <c r="F39" s="39" t="s">
        <v>172</v>
      </c>
      <c r="G39" s="42">
        <v>20</v>
      </c>
      <c r="H39" s="42">
        <v>167.36</v>
      </c>
      <c r="I39" s="43">
        <f>Table2[[#This Row],[السعر للشراء بدون ضريبة]]+Table2[[#This Row],[السعر للشراء بدون ضريبة]]*0.15</f>
        <v>192.46400000000003</v>
      </c>
      <c r="J39" s="42">
        <v>203</v>
      </c>
      <c r="K39" s="43">
        <f>Table2[[#This Row],[السعر للبيع بدون الضريبة]]+Table2[[#This Row],[السعر للبيع بدون الضريبة]]*0.15</f>
        <v>233.45</v>
      </c>
      <c r="L39" s="44">
        <f>Table2[[#This Row],[الكمية]]*Table2[[#This Row],[السعر للشراء بدون ضريبة]]</f>
        <v>3347.2000000000003</v>
      </c>
      <c r="M39" s="43">
        <f>Table2[[#This Row],[الكمية]]*Table2[[#This Row],[السعر للبيع بدون الضريبة]]</f>
        <v>4060</v>
      </c>
      <c r="N39" s="43">
        <f>Table2[[#This Row],[إجمالي البيع]]-Table2[[#This Row],[إجمالي الشراء]]</f>
        <v>712.79999999999973</v>
      </c>
    </row>
    <row r="40" spans="1:14" ht="24" customHeight="1" x14ac:dyDescent="0.3">
      <c r="A40" s="39" t="s">
        <v>222</v>
      </c>
      <c r="B40" s="39" t="s">
        <v>275</v>
      </c>
      <c r="C40" s="40" t="s">
        <v>276</v>
      </c>
      <c r="D40" s="41" t="str">
        <f>IF(Table2[[#This Row],[التاريخ]]="","",TEXT(Table2[[#This Row],[التاريخ]],"dddd"))</f>
        <v>Saturday</v>
      </c>
      <c r="E40" s="39" t="s">
        <v>107</v>
      </c>
      <c r="F40" s="39" t="s">
        <v>108</v>
      </c>
      <c r="G40" s="42">
        <v>24</v>
      </c>
      <c r="H40" s="42">
        <v>58.49</v>
      </c>
      <c r="I40" s="43">
        <f>Table2[[#This Row],[السعر للشراء بدون ضريبة]]+Table2[[#This Row],[السعر للشراء بدون ضريبة]]*0.15</f>
        <v>67.263500000000008</v>
      </c>
      <c r="J40" s="42">
        <v>92.76</v>
      </c>
      <c r="K40" s="43">
        <f>Table2[[#This Row],[السعر للبيع بدون الضريبة]]+Table2[[#This Row],[السعر للبيع بدون الضريبة]]*0.15</f>
        <v>106.67400000000001</v>
      </c>
      <c r="L40" s="44">
        <f>Table2[[#This Row],[الكمية]]*Table2[[#This Row],[السعر للشراء بدون ضريبة]]</f>
        <v>1403.76</v>
      </c>
      <c r="M40" s="43">
        <f>Table2[[#This Row],[الكمية]]*Table2[[#This Row],[السعر للبيع بدون الضريبة]]</f>
        <v>2226.2400000000002</v>
      </c>
      <c r="N40" s="43">
        <f>Table2[[#This Row],[إجمالي البيع]]-Table2[[#This Row],[إجمالي الشراء]]</f>
        <v>822.48000000000025</v>
      </c>
    </row>
    <row r="41" spans="1:14" ht="24" customHeight="1" x14ac:dyDescent="0.3">
      <c r="A41" s="39" t="s">
        <v>218</v>
      </c>
      <c r="B41" s="39" t="s">
        <v>277</v>
      </c>
      <c r="C41" s="40" t="s">
        <v>278</v>
      </c>
      <c r="D41" s="41" t="str">
        <f>IF(Table2[[#This Row],[التاريخ]]="","",TEXT(Table2[[#This Row],[التاريخ]],"dddd"))</f>
        <v>Saturday</v>
      </c>
      <c r="E41" s="39" t="s">
        <v>86</v>
      </c>
      <c r="F41" s="39" t="s">
        <v>153</v>
      </c>
      <c r="G41" s="42">
        <v>28</v>
      </c>
      <c r="H41" s="42">
        <v>25</v>
      </c>
      <c r="I41" s="43">
        <f>Table2[[#This Row],[السعر للشراء بدون ضريبة]]+Table2[[#This Row],[السعر للشراء بدون ضريبة]]*0.15</f>
        <v>28.75</v>
      </c>
      <c r="J41" s="42">
        <v>26.42</v>
      </c>
      <c r="K41" s="43">
        <f>Table2[[#This Row],[السعر للبيع بدون الضريبة]]+Table2[[#This Row],[السعر للبيع بدون الضريبة]]*0.15</f>
        <v>30.383000000000003</v>
      </c>
      <c r="L41" s="44">
        <f>Table2[[#This Row],[الكمية]]*Table2[[#This Row],[السعر للشراء بدون ضريبة]]</f>
        <v>700</v>
      </c>
      <c r="M41" s="43">
        <f>Table2[[#This Row],[الكمية]]*Table2[[#This Row],[السعر للبيع بدون الضريبة]]</f>
        <v>739.76</v>
      </c>
      <c r="N41" s="43">
        <f>Table2[[#This Row],[إجمالي البيع]]-Table2[[#This Row],[إجمالي الشراء]]</f>
        <v>39.759999999999991</v>
      </c>
    </row>
    <row r="42" spans="1:14" ht="24" customHeight="1" x14ac:dyDescent="0.3">
      <c r="A42" s="39" t="s">
        <v>222</v>
      </c>
      <c r="B42" s="39" t="s">
        <v>279</v>
      </c>
      <c r="C42" s="40" t="s">
        <v>280</v>
      </c>
      <c r="D42" s="41" t="str">
        <f>IF(Table2[[#This Row],[التاريخ]]="","",TEXT(Table2[[#This Row],[التاريخ]],"dddd"))</f>
        <v>Saturday</v>
      </c>
      <c r="E42" s="39" t="s">
        <v>103</v>
      </c>
      <c r="F42" s="39" t="s">
        <v>117</v>
      </c>
      <c r="G42" s="42">
        <v>24</v>
      </c>
      <c r="H42" s="42">
        <v>40.950000000000003</v>
      </c>
      <c r="I42" s="43">
        <f>Table2[[#This Row],[السعر للشراء بدون ضريبة]]+Table2[[#This Row],[السعر للشراء بدون ضريبة]]*0.15</f>
        <v>47.092500000000001</v>
      </c>
      <c r="J42" s="42">
        <v>44.15</v>
      </c>
      <c r="K42" s="43">
        <f>Table2[[#This Row],[السعر للبيع بدون الضريبة]]+Table2[[#This Row],[السعر للبيع بدون الضريبة]]*0.15</f>
        <v>50.772500000000001</v>
      </c>
      <c r="L42" s="44">
        <f>Table2[[#This Row],[الكمية]]*Table2[[#This Row],[السعر للشراء بدون ضريبة]]</f>
        <v>982.80000000000007</v>
      </c>
      <c r="M42" s="43">
        <f>Table2[[#This Row],[الكمية]]*Table2[[#This Row],[السعر للبيع بدون الضريبة]]</f>
        <v>1059.5999999999999</v>
      </c>
      <c r="N42" s="43">
        <f>Table2[[#This Row],[إجمالي البيع]]-Table2[[#This Row],[إجمالي الشراء]]</f>
        <v>76.799999999999841</v>
      </c>
    </row>
    <row r="43" spans="1:14" ht="24" customHeight="1" x14ac:dyDescent="0.3">
      <c r="A43" s="39" t="s">
        <v>209</v>
      </c>
      <c r="B43" s="39" t="s">
        <v>281</v>
      </c>
      <c r="C43" s="40" t="s">
        <v>118</v>
      </c>
      <c r="D43" s="41" t="str">
        <f>IF(Table2[[#This Row],[التاريخ]]="","",TEXT(Table2[[#This Row],[التاريخ]],"dddd"))</f>
        <v>Monday</v>
      </c>
      <c r="E43" s="39" t="s">
        <v>103</v>
      </c>
      <c r="F43" s="39" t="s">
        <v>125</v>
      </c>
      <c r="G43" s="42">
        <v>26</v>
      </c>
      <c r="H43" s="42">
        <v>19.45</v>
      </c>
      <c r="I43" s="43">
        <f>Table2[[#This Row],[السعر للشراء بدون ضريبة]]+Table2[[#This Row],[السعر للشراء بدون ضريبة]]*0.15</f>
        <v>22.3675</v>
      </c>
      <c r="J43" s="42">
        <v>27.16</v>
      </c>
      <c r="K43" s="43">
        <f>Table2[[#This Row],[السعر للبيع بدون الضريبة]]+Table2[[#This Row],[السعر للبيع بدون الضريبة]]*0.15</f>
        <v>31.234000000000002</v>
      </c>
      <c r="L43" s="44">
        <f>Table2[[#This Row],[الكمية]]*Table2[[#This Row],[السعر للشراء بدون ضريبة]]</f>
        <v>505.7</v>
      </c>
      <c r="M43" s="43">
        <f>Table2[[#This Row],[الكمية]]*Table2[[#This Row],[السعر للبيع بدون الضريبة]]</f>
        <v>706.16</v>
      </c>
      <c r="N43" s="43">
        <f>Table2[[#This Row],[إجمالي البيع]]-Table2[[#This Row],[إجمالي الشراء]]</f>
        <v>200.45999999999998</v>
      </c>
    </row>
    <row r="44" spans="1:14" ht="24" customHeight="1" x14ac:dyDescent="0.3">
      <c r="A44" s="39" t="s">
        <v>214</v>
      </c>
      <c r="B44" s="39" t="s">
        <v>282</v>
      </c>
      <c r="C44" s="40" t="s">
        <v>283</v>
      </c>
      <c r="D44" s="41" t="str">
        <f>IF(Table2[[#This Row],[التاريخ]]="","",TEXT(Table2[[#This Row],[التاريخ]],"dddd"))</f>
        <v>Sunday</v>
      </c>
      <c r="E44" s="39" t="s">
        <v>96</v>
      </c>
      <c r="F44" s="39" t="s">
        <v>129</v>
      </c>
      <c r="G44" s="42">
        <v>28</v>
      </c>
      <c r="H44" s="42">
        <v>190.08</v>
      </c>
      <c r="I44" s="43">
        <f>Table2[[#This Row],[السعر للشراء بدون ضريبة]]+Table2[[#This Row],[السعر للشراء بدون ضريبة]]*0.15</f>
        <v>218.59200000000001</v>
      </c>
      <c r="J44" s="42">
        <v>208.49</v>
      </c>
      <c r="K44" s="43">
        <f>Table2[[#This Row],[السعر للبيع بدون الضريبة]]+Table2[[#This Row],[السعر للبيع بدون الضريبة]]*0.15</f>
        <v>239.76350000000002</v>
      </c>
      <c r="L44" s="44">
        <f>Table2[[#This Row],[الكمية]]*Table2[[#This Row],[السعر للشراء بدون ضريبة]]</f>
        <v>5322.2400000000007</v>
      </c>
      <c r="M44" s="43">
        <f>Table2[[#This Row],[الكمية]]*Table2[[#This Row],[السعر للبيع بدون الضريبة]]</f>
        <v>5837.72</v>
      </c>
      <c r="N44" s="43">
        <f>Table2[[#This Row],[إجمالي البيع]]-Table2[[#This Row],[إجمالي الشراء]]</f>
        <v>515.47999999999956</v>
      </c>
    </row>
    <row r="45" spans="1:14" ht="24" customHeight="1" x14ac:dyDescent="0.3">
      <c r="A45" s="39" t="s">
        <v>204</v>
      </c>
      <c r="B45" s="39" t="s">
        <v>284</v>
      </c>
      <c r="C45" s="40" t="s">
        <v>115</v>
      </c>
      <c r="D45" s="41" t="str">
        <f>IF(Table2[[#This Row],[التاريخ]]="","",TEXT(Table2[[#This Row],[التاريخ]],"dddd"))</f>
        <v>Monday</v>
      </c>
      <c r="E45" s="39" t="s">
        <v>96</v>
      </c>
      <c r="F45" s="39" t="s">
        <v>159</v>
      </c>
      <c r="G45" s="42">
        <v>17</v>
      </c>
      <c r="H45" s="42">
        <v>123.23</v>
      </c>
      <c r="I45" s="43">
        <f>Table2[[#This Row],[السعر للشراء بدون ضريبة]]+Table2[[#This Row],[السعر للشراء بدون ضريبة]]*0.15</f>
        <v>141.71450000000002</v>
      </c>
      <c r="J45" s="42">
        <v>182.99</v>
      </c>
      <c r="K45" s="43">
        <f>Table2[[#This Row],[السعر للبيع بدون الضريبة]]+Table2[[#This Row],[السعر للبيع بدون الضريبة]]*0.15</f>
        <v>210.4385</v>
      </c>
      <c r="L45" s="44">
        <f>Table2[[#This Row],[الكمية]]*Table2[[#This Row],[السعر للشراء بدون ضريبة]]</f>
        <v>2094.91</v>
      </c>
      <c r="M45" s="43">
        <f>Table2[[#This Row],[الكمية]]*Table2[[#This Row],[السعر للبيع بدون الضريبة]]</f>
        <v>3110.83</v>
      </c>
      <c r="N45" s="43">
        <f>Table2[[#This Row],[إجمالي البيع]]-Table2[[#This Row],[إجمالي الشراء]]</f>
        <v>1015.9200000000001</v>
      </c>
    </row>
    <row r="46" spans="1:14" ht="24" customHeight="1" x14ac:dyDescent="0.3">
      <c r="A46" s="39" t="s">
        <v>204</v>
      </c>
      <c r="B46" s="39" t="s">
        <v>285</v>
      </c>
      <c r="C46" s="40" t="s">
        <v>110</v>
      </c>
      <c r="D46" s="41" t="str">
        <f>IF(Table2[[#This Row],[التاريخ]]="","",TEXT(Table2[[#This Row],[التاريخ]],"dddd"))</f>
        <v>Monday</v>
      </c>
      <c r="E46" s="39" t="s">
        <v>103</v>
      </c>
      <c r="F46" s="39" t="s">
        <v>125</v>
      </c>
      <c r="G46" s="42">
        <v>36</v>
      </c>
      <c r="H46" s="42">
        <v>62.98</v>
      </c>
      <c r="I46" s="43">
        <f>Table2[[#This Row],[السعر للشراء بدون ضريبة]]+Table2[[#This Row],[السعر للشراء بدون ضريبة]]*0.15</f>
        <v>72.426999999999992</v>
      </c>
      <c r="J46" s="42">
        <v>86.51</v>
      </c>
      <c r="K46" s="43">
        <f>Table2[[#This Row],[السعر للبيع بدون الضريبة]]+Table2[[#This Row],[السعر للبيع بدون الضريبة]]*0.15</f>
        <v>99.486500000000007</v>
      </c>
      <c r="L46" s="44">
        <f>Table2[[#This Row],[الكمية]]*Table2[[#This Row],[السعر للشراء بدون ضريبة]]</f>
        <v>2267.2799999999997</v>
      </c>
      <c r="M46" s="43">
        <f>Table2[[#This Row],[الكمية]]*Table2[[#This Row],[السعر للبيع بدون الضريبة]]</f>
        <v>3114.36</v>
      </c>
      <c r="N46" s="43">
        <f>Table2[[#This Row],[إجمالي البيع]]-Table2[[#This Row],[إجمالي الشراء]]</f>
        <v>847.08000000000038</v>
      </c>
    </row>
    <row r="47" spans="1:14" ht="24" customHeight="1" x14ac:dyDescent="0.3">
      <c r="A47" s="39" t="s">
        <v>209</v>
      </c>
      <c r="B47" s="39" t="s">
        <v>286</v>
      </c>
      <c r="C47" s="40" t="s">
        <v>287</v>
      </c>
      <c r="D47" s="41" t="str">
        <f>IF(Table2[[#This Row],[التاريخ]]="","",TEXT(Table2[[#This Row],[التاريخ]],"dddd"))</f>
        <v>Tuesday</v>
      </c>
      <c r="E47" s="39" t="s">
        <v>89</v>
      </c>
      <c r="F47" s="39" t="s">
        <v>131</v>
      </c>
      <c r="G47" s="42">
        <v>24</v>
      </c>
      <c r="H47" s="42">
        <v>123.88</v>
      </c>
      <c r="I47" s="43">
        <f>Table2[[#This Row],[السعر للشراء بدون ضريبة]]+Table2[[#This Row],[السعر للشراء بدون ضريبة]]*0.15</f>
        <v>142.46199999999999</v>
      </c>
      <c r="J47" s="42">
        <v>180.5</v>
      </c>
      <c r="K47" s="43">
        <f>Table2[[#This Row],[السعر للبيع بدون الضريبة]]+Table2[[#This Row],[السعر للبيع بدون الضريبة]]*0.15</f>
        <v>207.57499999999999</v>
      </c>
      <c r="L47" s="44">
        <f>Table2[[#This Row],[الكمية]]*Table2[[#This Row],[السعر للشراء بدون ضريبة]]</f>
        <v>2973.12</v>
      </c>
      <c r="M47" s="43">
        <f>Table2[[#This Row],[الكمية]]*Table2[[#This Row],[السعر للبيع بدون الضريبة]]</f>
        <v>4332</v>
      </c>
      <c r="N47" s="43">
        <f>Table2[[#This Row],[إجمالي البيع]]-Table2[[#This Row],[إجمالي الشراء]]</f>
        <v>1358.88</v>
      </c>
    </row>
    <row r="48" spans="1:14" ht="24" customHeight="1" x14ac:dyDescent="0.3">
      <c r="A48" s="39" t="s">
        <v>204</v>
      </c>
      <c r="B48" s="39" t="s">
        <v>288</v>
      </c>
      <c r="C48" s="40" t="s">
        <v>139</v>
      </c>
      <c r="D48" s="41" t="str">
        <f>IF(Table2[[#This Row],[التاريخ]]="","",TEXT(Table2[[#This Row],[التاريخ]],"dddd"))</f>
        <v>Thursday</v>
      </c>
      <c r="E48" s="39" t="s">
        <v>83</v>
      </c>
      <c r="F48" s="39" t="s">
        <v>84</v>
      </c>
      <c r="G48" s="42">
        <v>25</v>
      </c>
      <c r="H48" s="42">
        <v>35.630000000000003</v>
      </c>
      <c r="I48" s="43">
        <f>Table2[[#This Row],[السعر للشراء بدون ضريبة]]+Table2[[#This Row],[السعر للشراء بدون ضريبة]]*0.15</f>
        <v>40.974500000000006</v>
      </c>
      <c r="J48" s="42">
        <v>40.82</v>
      </c>
      <c r="K48" s="43">
        <f>Table2[[#This Row],[السعر للبيع بدون الضريبة]]+Table2[[#This Row],[السعر للبيع بدون الضريبة]]*0.15</f>
        <v>46.942999999999998</v>
      </c>
      <c r="L48" s="44">
        <f>Table2[[#This Row],[الكمية]]*Table2[[#This Row],[السعر للشراء بدون ضريبة]]</f>
        <v>890.75000000000011</v>
      </c>
      <c r="M48" s="43">
        <f>Table2[[#This Row],[الكمية]]*Table2[[#This Row],[السعر للبيع بدون الضريبة]]</f>
        <v>1020.5</v>
      </c>
      <c r="N48" s="43">
        <f>Table2[[#This Row],[إجمالي البيع]]-Table2[[#This Row],[إجمالي الشراء]]</f>
        <v>129.74999999999989</v>
      </c>
    </row>
    <row r="49" spans="1:14" ht="24" customHeight="1" x14ac:dyDescent="0.3">
      <c r="A49" s="39" t="s">
        <v>214</v>
      </c>
      <c r="B49" s="39" t="s">
        <v>289</v>
      </c>
      <c r="C49" s="40" t="s">
        <v>290</v>
      </c>
      <c r="D49" s="41" t="str">
        <f>IF(Table2[[#This Row],[التاريخ]]="","",TEXT(Table2[[#This Row],[التاريخ]],"dddd"))</f>
        <v>Friday</v>
      </c>
      <c r="E49" s="39" t="s">
        <v>103</v>
      </c>
      <c r="F49" s="39" t="s">
        <v>125</v>
      </c>
      <c r="G49" s="42">
        <v>36</v>
      </c>
      <c r="H49" s="42">
        <v>139.43</v>
      </c>
      <c r="I49" s="43">
        <f>Table2[[#This Row],[السعر للشراء بدون ضريبة]]+Table2[[#This Row],[السعر للشراء بدون ضريبة]]*0.15</f>
        <v>160.34450000000001</v>
      </c>
      <c r="J49" s="42">
        <v>182.44</v>
      </c>
      <c r="K49" s="43">
        <f>Table2[[#This Row],[السعر للبيع بدون الضريبة]]+Table2[[#This Row],[السعر للبيع بدون الضريبة]]*0.15</f>
        <v>209.80599999999998</v>
      </c>
      <c r="L49" s="44">
        <f>Table2[[#This Row],[الكمية]]*Table2[[#This Row],[السعر للشراء بدون ضريبة]]</f>
        <v>5019.4800000000005</v>
      </c>
      <c r="M49" s="43">
        <f>Table2[[#This Row],[الكمية]]*Table2[[#This Row],[السعر للبيع بدون الضريبة]]</f>
        <v>6567.84</v>
      </c>
      <c r="N49" s="43">
        <f>Table2[[#This Row],[إجمالي البيع]]-Table2[[#This Row],[إجمالي الشراء]]</f>
        <v>1548.3599999999997</v>
      </c>
    </row>
    <row r="50" spans="1:14" ht="24" customHeight="1" x14ac:dyDescent="0.3">
      <c r="A50" s="39" t="s">
        <v>214</v>
      </c>
      <c r="B50" s="39" t="s">
        <v>291</v>
      </c>
      <c r="C50" s="40" t="s">
        <v>292</v>
      </c>
      <c r="D50" s="41" t="str">
        <f>IF(Table2[[#This Row],[التاريخ]]="","",TEXT(Table2[[#This Row],[التاريخ]],"dddd"))</f>
        <v>Saturday</v>
      </c>
      <c r="E50" s="39" t="s">
        <v>83</v>
      </c>
      <c r="F50" s="39" t="s">
        <v>119</v>
      </c>
      <c r="G50" s="42">
        <v>21</v>
      </c>
      <c r="H50" s="42">
        <v>142.08000000000001</v>
      </c>
      <c r="I50" s="43">
        <f>Table2[[#This Row],[السعر للشراء بدون ضريبة]]+Table2[[#This Row],[السعر للشراء بدون ضريبة]]*0.15</f>
        <v>163.39200000000002</v>
      </c>
      <c r="J50" s="42">
        <v>184.66</v>
      </c>
      <c r="K50" s="43">
        <f>Table2[[#This Row],[السعر للبيع بدون الضريبة]]+Table2[[#This Row],[السعر للبيع بدون الضريبة]]*0.15</f>
        <v>212.35899999999998</v>
      </c>
      <c r="L50" s="44">
        <f>Table2[[#This Row],[الكمية]]*Table2[[#This Row],[السعر للشراء بدون ضريبة]]</f>
        <v>2983.6800000000003</v>
      </c>
      <c r="M50" s="43">
        <f>Table2[[#This Row],[الكمية]]*Table2[[#This Row],[السعر للبيع بدون الضريبة]]</f>
        <v>3877.86</v>
      </c>
      <c r="N50" s="43">
        <f>Table2[[#This Row],[إجمالي البيع]]-Table2[[#This Row],[إجمالي الشراء]]</f>
        <v>894.17999999999984</v>
      </c>
    </row>
    <row r="51" spans="1:14" ht="24" customHeight="1" x14ac:dyDescent="0.3">
      <c r="A51" s="39" t="s">
        <v>204</v>
      </c>
      <c r="B51" s="39" t="s">
        <v>293</v>
      </c>
      <c r="C51" s="40" t="s">
        <v>132</v>
      </c>
      <c r="D51" s="41" t="str">
        <f>IF(Table2[[#This Row],[التاريخ]]="","",TEXT(Table2[[#This Row],[التاريخ]],"dddd"))</f>
        <v>Monday</v>
      </c>
      <c r="E51" s="39" t="s">
        <v>89</v>
      </c>
      <c r="F51" s="39" t="s">
        <v>92</v>
      </c>
      <c r="G51" s="42">
        <v>18</v>
      </c>
      <c r="H51" s="42">
        <v>161.76</v>
      </c>
      <c r="I51" s="43">
        <f>Table2[[#This Row],[السعر للشراء بدون ضريبة]]+Table2[[#This Row],[السعر للشراء بدون ضريبة]]*0.15</f>
        <v>186.024</v>
      </c>
      <c r="J51" s="42">
        <v>187.45</v>
      </c>
      <c r="K51" s="43">
        <f>Table2[[#This Row],[السعر للبيع بدون الضريبة]]+Table2[[#This Row],[السعر للبيع بدون الضريبة]]*0.15</f>
        <v>215.5675</v>
      </c>
      <c r="L51" s="44">
        <f>Table2[[#This Row],[الكمية]]*Table2[[#This Row],[السعر للشراء بدون ضريبة]]</f>
        <v>2911.68</v>
      </c>
      <c r="M51" s="43">
        <f>Table2[[#This Row],[الكمية]]*Table2[[#This Row],[السعر للبيع بدون الضريبة]]</f>
        <v>3374.1</v>
      </c>
      <c r="N51" s="43">
        <f>Table2[[#This Row],[إجمالي البيع]]-Table2[[#This Row],[إجمالي الشراء]]</f>
        <v>462.42000000000007</v>
      </c>
    </row>
    <row r="52" spans="1:14" ht="24" customHeight="1" x14ac:dyDescent="0.3">
      <c r="A52" s="39" t="s">
        <v>214</v>
      </c>
      <c r="B52" s="39" t="s">
        <v>294</v>
      </c>
      <c r="C52" s="40" t="s">
        <v>208</v>
      </c>
      <c r="D52" s="41" t="str">
        <f>IF(Table2[[#This Row],[التاريخ]]="","",TEXT(Table2[[#This Row],[التاريخ]],"dddd"))</f>
        <v>Wednesday</v>
      </c>
      <c r="E52" s="39" t="s">
        <v>83</v>
      </c>
      <c r="F52" s="39" t="s">
        <v>84</v>
      </c>
      <c r="G52" s="42">
        <v>18</v>
      </c>
      <c r="H52" s="42">
        <v>182.14</v>
      </c>
      <c r="I52" s="43">
        <f>Table2[[#This Row],[السعر للشراء بدون ضريبة]]+Table2[[#This Row],[السعر للشراء بدون ضريبة]]*0.15</f>
        <v>209.46099999999998</v>
      </c>
      <c r="J52" s="42">
        <v>274.06</v>
      </c>
      <c r="K52" s="43">
        <f>Table2[[#This Row],[السعر للبيع بدون الضريبة]]+Table2[[#This Row],[السعر للبيع بدون الضريبة]]*0.15</f>
        <v>315.16899999999998</v>
      </c>
      <c r="L52" s="44">
        <f>Table2[[#This Row],[الكمية]]*Table2[[#This Row],[السعر للشراء بدون ضريبة]]</f>
        <v>3278.5199999999995</v>
      </c>
      <c r="M52" s="43">
        <f>Table2[[#This Row],[الكمية]]*Table2[[#This Row],[السعر للبيع بدون الضريبة]]</f>
        <v>4933.08</v>
      </c>
      <c r="N52" s="43">
        <f>Table2[[#This Row],[إجمالي البيع]]-Table2[[#This Row],[إجمالي الشراء]]</f>
        <v>1654.5600000000004</v>
      </c>
    </row>
    <row r="53" spans="1:14" ht="24" customHeight="1" x14ac:dyDescent="0.3">
      <c r="A53" s="39" t="s">
        <v>214</v>
      </c>
      <c r="B53" s="39" t="s">
        <v>295</v>
      </c>
      <c r="C53" s="40" t="s">
        <v>296</v>
      </c>
      <c r="D53" s="41" t="str">
        <f>IF(Table2[[#This Row],[التاريخ]]="","",TEXT(Table2[[#This Row],[التاريخ]],"dddd"))</f>
        <v>Saturday</v>
      </c>
      <c r="E53" s="39" t="s">
        <v>96</v>
      </c>
      <c r="F53" s="39" t="s">
        <v>159</v>
      </c>
      <c r="G53" s="42">
        <v>17</v>
      </c>
      <c r="H53" s="42">
        <v>121.03</v>
      </c>
      <c r="I53" s="43">
        <f>Table2[[#This Row],[السعر للشراء بدون ضريبة]]+Table2[[#This Row],[السعر للشراء بدون ضريبة]]*0.15</f>
        <v>139.18450000000001</v>
      </c>
      <c r="J53" s="42">
        <v>181.95</v>
      </c>
      <c r="K53" s="43">
        <f>Table2[[#This Row],[السعر للبيع بدون الضريبة]]+Table2[[#This Row],[السعر للبيع بدون الضريبة]]*0.15</f>
        <v>209.24249999999998</v>
      </c>
      <c r="L53" s="44">
        <f>Table2[[#This Row],[الكمية]]*Table2[[#This Row],[السعر للشراء بدون ضريبة]]</f>
        <v>2057.5100000000002</v>
      </c>
      <c r="M53" s="43">
        <f>Table2[[#This Row],[الكمية]]*Table2[[#This Row],[السعر للبيع بدون الضريبة]]</f>
        <v>3093.1499999999996</v>
      </c>
      <c r="N53" s="43">
        <f>Table2[[#This Row],[إجمالي البيع]]-Table2[[#This Row],[إجمالي الشراء]]</f>
        <v>1035.6399999999994</v>
      </c>
    </row>
    <row r="54" spans="1:14" ht="24" customHeight="1" x14ac:dyDescent="0.3">
      <c r="A54" s="39" t="s">
        <v>222</v>
      </c>
      <c r="B54" s="39" t="s">
        <v>297</v>
      </c>
      <c r="C54" s="40" t="s">
        <v>298</v>
      </c>
      <c r="D54" s="41" t="str">
        <f>IF(Table2[[#This Row],[التاريخ]]="","",TEXT(Table2[[#This Row],[التاريخ]],"dddd"))</f>
        <v>Saturday</v>
      </c>
      <c r="E54" s="39" t="s">
        <v>103</v>
      </c>
      <c r="F54" s="39" t="s">
        <v>117</v>
      </c>
      <c r="G54" s="42">
        <v>32</v>
      </c>
      <c r="H54" s="42">
        <v>141.44999999999999</v>
      </c>
      <c r="I54" s="43">
        <f>Table2[[#This Row],[السعر للشراء بدون ضريبة]]+Table2[[#This Row],[السعر للشراء بدون ضريبة]]*0.15</f>
        <v>162.66749999999999</v>
      </c>
      <c r="J54" s="42">
        <v>221.86</v>
      </c>
      <c r="K54" s="43">
        <f>Table2[[#This Row],[السعر للبيع بدون الضريبة]]+Table2[[#This Row],[السعر للبيع بدون الضريبة]]*0.15</f>
        <v>255.13900000000001</v>
      </c>
      <c r="L54" s="44">
        <f>Table2[[#This Row],[الكمية]]*Table2[[#This Row],[السعر للشراء بدون ضريبة]]</f>
        <v>4526.3999999999996</v>
      </c>
      <c r="M54" s="43">
        <f>Table2[[#This Row],[الكمية]]*Table2[[#This Row],[السعر للبيع بدون الضريبة]]</f>
        <v>7099.52</v>
      </c>
      <c r="N54" s="43">
        <f>Table2[[#This Row],[إجمالي البيع]]-Table2[[#This Row],[إجمالي الشراء]]</f>
        <v>2573.1200000000008</v>
      </c>
    </row>
    <row r="55" spans="1:14" ht="24" customHeight="1" x14ac:dyDescent="0.3">
      <c r="A55" s="39" t="s">
        <v>218</v>
      </c>
      <c r="B55" s="39" t="s">
        <v>299</v>
      </c>
      <c r="C55" s="40" t="s">
        <v>300</v>
      </c>
      <c r="D55" s="41" t="str">
        <f>IF(Table2[[#This Row],[التاريخ]]="","",TEXT(Table2[[#This Row],[التاريخ]],"dddd"))</f>
        <v>Saturday</v>
      </c>
      <c r="E55" s="39" t="s">
        <v>103</v>
      </c>
      <c r="F55" s="39" t="s">
        <v>104</v>
      </c>
      <c r="G55" s="42">
        <v>31</v>
      </c>
      <c r="H55" s="42">
        <v>121.62</v>
      </c>
      <c r="I55" s="43">
        <f>Table2[[#This Row],[السعر للشراء بدون ضريبة]]+Table2[[#This Row],[السعر للشراء بدون ضريبة]]*0.15</f>
        <v>139.863</v>
      </c>
      <c r="J55" s="42">
        <v>187.2</v>
      </c>
      <c r="K55" s="43">
        <f>Table2[[#This Row],[السعر للبيع بدون الضريبة]]+Table2[[#This Row],[السعر للبيع بدون الضريبة]]*0.15</f>
        <v>215.27999999999997</v>
      </c>
      <c r="L55" s="44">
        <f>Table2[[#This Row],[الكمية]]*Table2[[#This Row],[السعر للشراء بدون ضريبة]]</f>
        <v>3770.2200000000003</v>
      </c>
      <c r="M55" s="43">
        <f>Table2[[#This Row],[الكمية]]*Table2[[#This Row],[السعر للبيع بدون الضريبة]]</f>
        <v>5803.2</v>
      </c>
      <c r="N55" s="43">
        <f>Table2[[#This Row],[إجمالي البيع]]-Table2[[#This Row],[إجمالي الشراء]]</f>
        <v>2032.9799999999996</v>
      </c>
    </row>
    <row r="56" spans="1:14" ht="24" customHeight="1" x14ac:dyDescent="0.3">
      <c r="A56" s="39" t="s">
        <v>222</v>
      </c>
      <c r="B56" s="39" t="s">
        <v>301</v>
      </c>
      <c r="C56" s="40" t="s">
        <v>93</v>
      </c>
      <c r="D56" s="41" t="str">
        <f>IF(Table2[[#This Row],[التاريخ]]="","",TEXT(Table2[[#This Row],[التاريخ]],"dddd"))</f>
        <v>Sunday</v>
      </c>
      <c r="E56" s="39" t="s">
        <v>107</v>
      </c>
      <c r="F56" s="39" t="s">
        <v>108</v>
      </c>
      <c r="G56" s="42">
        <v>19</v>
      </c>
      <c r="H56" s="42">
        <v>192.57</v>
      </c>
      <c r="I56" s="43">
        <f>Table2[[#This Row],[السعر للشراء بدون ضريبة]]+Table2[[#This Row],[السعر للشراء بدون ضريبة]]*0.15</f>
        <v>221.4555</v>
      </c>
      <c r="J56" s="42">
        <v>290.74</v>
      </c>
      <c r="K56" s="43">
        <f>Table2[[#This Row],[السعر للبيع بدون الضريبة]]+Table2[[#This Row],[السعر للبيع بدون الضريبة]]*0.15</f>
        <v>334.351</v>
      </c>
      <c r="L56" s="44">
        <f>Table2[[#This Row],[الكمية]]*Table2[[#This Row],[السعر للشراء بدون ضريبة]]</f>
        <v>3658.83</v>
      </c>
      <c r="M56" s="43">
        <f>Table2[[#This Row],[الكمية]]*Table2[[#This Row],[السعر للبيع بدون الضريبة]]</f>
        <v>5524.06</v>
      </c>
      <c r="N56" s="43">
        <f>Table2[[#This Row],[إجمالي البيع]]-Table2[[#This Row],[إجمالي الشراء]]</f>
        <v>1865.2300000000005</v>
      </c>
    </row>
    <row r="57" spans="1:14" ht="24" customHeight="1" x14ac:dyDescent="0.3">
      <c r="A57" s="39" t="s">
        <v>218</v>
      </c>
      <c r="B57" s="39" t="s">
        <v>302</v>
      </c>
      <c r="C57" s="40" t="s">
        <v>303</v>
      </c>
      <c r="D57" s="41" t="str">
        <f>IF(Table2[[#This Row],[التاريخ]]="","",TEXT(Table2[[#This Row],[التاريخ]],"dddd"))</f>
        <v>Friday</v>
      </c>
      <c r="E57" s="39" t="s">
        <v>96</v>
      </c>
      <c r="F57" s="39" t="s">
        <v>159</v>
      </c>
      <c r="G57" s="42">
        <v>28</v>
      </c>
      <c r="H57" s="42">
        <v>117.37</v>
      </c>
      <c r="I57" s="43">
        <f>Table2[[#This Row],[السعر للشراء بدون ضريبة]]+Table2[[#This Row],[السعر للشراء بدون ضريبة]]*0.15</f>
        <v>134.97550000000001</v>
      </c>
      <c r="J57" s="42">
        <v>172.5</v>
      </c>
      <c r="K57" s="43">
        <f>Table2[[#This Row],[السعر للبيع بدون الضريبة]]+Table2[[#This Row],[السعر للبيع بدون الضريبة]]*0.15</f>
        <v>198.375</v>
      </c>
      <c r="L57" s="44">
        <f>Table2[[#This Row],[الكمية]]*Table2[[#This Row],[السعر للشراء بدون ضريبة]]</f>
        <v>3286.36</v>
      </c>
      <c r="M57" s="43">
        <f>Table2[[#This Row],[الكمية]]*Table2[[#This Row],[السعر للبيع بدون الضريبة]]</f>
        <v>4830</v>
      </c>
      <c r="N57" s="43">
        <f>Table2[[#This Row],[إجمالي البيع]]-Table2[[#This Row],[إجمالي الشراء]]</f>
        <v>1543.6399999999999</v>
      </c>
    </row>
    <row r="58" spans="1:14" ht="24" customHeight="1" x14ac:dyDescent="0.3">
      <c r="A58" s="39" t="s">
        <v>204</v>
      </c>
      <c r="B58" s="39" t="s">
        <v>304</v>
      </c>
      <c r="C58" s="40" t="s">
        <v>305</v>
      </c>
      <c r="D58" s="41" t="str">
        <f>IF(Table2[[#This Row],[التاريخ]]="","",TEXT(Table2[[#This Row],[التاريخ]],"dddd"))</f>
        <v>Sunday</v>
      </c>
      <c r="E58" s="39" t="s">
        <v>83</v>
      </c>
      <c r="F58" s="39" t="s">
        <v>119</v>
      </c>
      <c r="G58" s="42">
        <v>23</v>
      </c>
      <c r="H58" s="42">
        <v>183.63</v>
      </c>
      <c r="I58" s="43">
        <f>Table2[[#This Row],[السعر للشراء بدون ضريبة]]+Table2[[#This Row],[السعر للشراء بدون ضريبة]]*0.15</f>
        <v>211.17449999999999</v>
      </c>
      <c r="J58" s="42">
        <v>211.14</v>
      </c>
      <c r="K58" s="43">
        <f>Table2[[#This Row],[السعر للبيع بدون الضريبة]]+Table2[[#This Row],[السعر للبيع بدون الضريبة]]*0.15</f>
        <v>242.81099999999998</v>
      </c>
      <c r="L58" s="44">
        <f>Table2[[#This Row],[الكمية]]*Table2[[#This Row],[السعر للشراء بدون ضريبة]]</f>
        <v>4223.49</v>
      </c>
      <c r="M58" s="43">
        <f>Table2[[#This Row],[الكمية]]*Table2[[#This Row],[السعر للبيع بدون الضريبة]]</f>
        <v>4856.2199999999993</v>
      </c>
      <c r="N58" s="43">
        <f>Table2[[#This Row],[إجمالي البيع]]-Table2[[#This Row],[إجمالي الشراء]]</f>
        <v>632.72999999999956</v>
      </c>
    </row>
    <row r="59" spans="1:14" ht="24" customHeight="1" x14ac:dyDescent="0.3">
      <c r="A59" s="39" t="s">
        <v>218</v>
      </c>
      <c r="B59" s="39" t="s">
        <v>306</v>
      </c>
      <c r="C59" s="40" t="s">
        <v>307</v>
      </c>
      <c r="D59" s="41" t="str">
        <f>IF(Table2[[#This Row],[التاريخ]]="","",TEXT(Table2[[#This Row],[التاريخ]],"dddd"))</f>
        <v>Wednesday</v>
      </c>
      <c r="E59" s="39" t="s">
        <v>96</v>
      </c>
      <c r="F59" s="39" t="s">
        <v>159</v>
      </c>
      <c r="G59" s="42">
        <v>24</v>
      </c>
      <c r="H59" s="42">
        <v>193.97</v>
      </c>
      <c r="I59" s="43">
        <f>Table2[[#This Row],[السعر للشراء بدون ضريبة]]+Table2[[#This Row],[السعر للشراء بدون ضريبة]]*0.15</f>
        <v>223.06549999999999</v>
      </c>
      <c r="J59" s="42">
        <v>253.81</v>
      </c>
      <c r="K59" s="43">
        <f>Table2[[#This Row],[السعر للبيع بدون الضريبة]]+Table2[[#This Row],[السعر للبيع بدون الضريبة]]*0.15</f>
        <v>291.88150000000002</v>
      </c>
      <c r="L59" s="44">
        <f>Table2[[#This Row],[الكمية]]*Table2[[#This Row],[السعر للشراء بدون ضريبة]]</f>
        <v>4655.28</v>
      </c>
      <c r="M59" s="43">
        <f>Table2[[#This Row],[الكمية]]*Table2[[#This Row],[السعر للبيع بدون الضريبة]]</f>
        <v>6091.4400000000005</v>
      </c>
      <c r="N59" s="43">
        <f>Table2[[#This Row],[إجمالي البيع]]-Table2[[#This Row],[إجمالي الشراء]]</f>
        <v>1436.1600000000008</v>
      </c>
    </row>
    <row r="60" spans="1:14" ht="24" customHeight="1" x14ac:dyDescent="0.3">
      <c r="A60" s="39" t="s">
        <v>209</v>
      </c>
      <c r="B60" s="39" t="s">
        <v>308</v>
      </c>
      <c r="C60" s="40" t="s">
        <v>309</v>
      </c>
      <c r="D60" s="41" t="str">
        <f>IF(Table2[[#This Row],[التاريخ]]="","",TEXT(Table2[[#This Row],[التاريخ]],"dddd"))</f>
        <v>Wednesday</v>
      </c>
      <c r="E60" s="39" t="s">
        <v>83</v>
      </c>
      <c r="F60" s="39" t="s">
        <v>84</v>
      </c>
      <c r="G60" s="42">
        <v>24</v>
      </c>
      <c r="H60" s="42">
        <v>172.26</v>
      </c>
      <c r="I60" s="43">
        <f>Table2[[#This Row],[السعر للشراء بدون ضريبة]]+Table2[[#This Row],[السعر للشراء بدون ضريبة]]*0.15</f>
        <v>198.09899999999999</v>
      </c>
      <c r="J60" s="42">
        <v>212.12</v>
      </c>
      <c r="K60" s="43">
        <f>Table2[[#This Row],[السعر للبيع بدون الضريبة]]+Table2[[#This Row],[السعر للبيع بدون الضريبة]]*0.15</f>
        <v>243.93799999999999</v>
      </c>
      <c r="L60" s="44">
        <f>Table2[[#This Row],[الكمية]]*Table2[[#This Row],[السعر للشراء بدون ضريبة]]</f>
        <v>4134.24</v>
      </c>
      <c r="M60" s="43">
        <f>Table2[[#This Row],[الكمية]]*Table2[[#This Row],[السعر للبيع بدون الضريبة]]</f>
        <v>5090.88</v>
      </c>
      <c r="N60" s="43">
        <f>Table2[[#This Row],[إجمالي البيع]]-Table2[[#This Row],[إجمالي الشراء]]</f>
        <v>956.64000000000033</v>
      </c>
    </row>
    <row r="61" spans="1:14" ht="24" customHeight="1" x14ac:dyDescent="0.3">
      <c r="A61" s="39" t="s">
        <v>209</v>
      </c>
      <c r="B61" s="39" t="s">
        <v>310</v>
      </c>
      <c r="C61" s="40" t="s">
        <v>197</v>
      </c>
      <c r="D61" s="41" t="str">
        <f>IF(Table2[[#This Row],[التاريخ]]="","",TEXT(Table2[[#This Row],[التاريخ]],"dddd"))</f>
        <v>Wednesday</v>
      </c>
      <c r="E61" s="39" t="s">
        <v>103</v>
      </c>
      <c r="F61" s="39" t="s">
        <v>104</v>
      </c>
      <c r="G61" s="42">
        <v>32</v>
      </c>
      <c r="H61" s="42">
        <v>93.69</v>
      </c>
      <c r="I61" s="43">
        <f>Table2[[#This Row],[السعر للشراء بدون ضريبة]]+Table2[[#This Row],[السعر للشراء بدون ضريبة]]*0.15</f>
        <v>107.7435</v>
      </c>
      <c r="J61" s="42">
        <v>114.58</v>
      </c>
      <c r="K61" s="43">
        <f>Table2[[#This Row],[السعر للبيع بدون الضريبة]]+Table2[[#This Row],[السعر للبيع بدون الضريبة]]*0.15</f>
        <v>131.767</v>
      </c>
      <c r="L61" s="44">
        <f>Table2[[#This Row],[الكمية]]*Table2[[#This Row],[السعر للشراء بدون ضريبة]]</f>
        <v>2998.08</v>
      </c>
      <c r="M61" s="43">
        <f>Table2[[#This Row],[الكمية]]*Table2[[#This Row],[السعر للبيع بدون الضريبة]]</f>
        <v>3666.56</v>
      </c>
      <c r="N61" s="43">
        <f>Table2[[#This Row],[إجمالي البيع]]-Table2[[#This Row],[إجمالي الشراء]]</f>
        <v>668.48</v>
      </c>
    </row>
    <row r="62" spans="1:14" ht="24" customHeight="1" x14ac:dyDescent="0.3">
      <c r="A62" s="39" t="s">
        <v>222</v>
      </c>
      <c r="B62" s="39" t="s">
        <v>311</v>
      </c>
      <c r="C62" s="40" t="s">
        <v>312</v>
      </c>
      <c r="D62" s="41" t="str">
        <f>IF(Table2[[#This Row],[التاريخ]]="","",TEXT(Table2[[#This Row],[التاريخ]],"dddd"))</f>
        <v>Wednesday</v>
      </c>
      <c r="E62" s="39" t="s">
        <v>96</v>
      </c>
      <c r="F62" s="39" t="s">
        <v>129</v>
      </c>
      <c r="G62" s="42">
        <v>30</v>
      </c>
      <c r="H62" s="42">
        <v>165.86</v>
      </c>
      <c r="I62" s="43">
        <f>Table2[[#This Row],[السعر للشراء بدون ضريبة]]+Table2[[#This Row],[السعر للشراء بدون ضريبة]]*0.15</f>
        <v>190.739</v>
      </c>
      <c r="J62" s="42">
        <v>174.26</v>
      </c>
      <c r="K62" s="43">
        <f>Table2[[#This Row],[السعر للبيع بدون الضريبة]]+Table2[[#This Row],[السعر للبيع بدون الضريبة]]*0.15</f>
        <v>200.399</v>
      </c>
      <c r="L62" s="44">
        <f>Table2[[#This Row],[الكمية]]*Table2[[#This Row],[السعر للشراء بدون ضريبة]]</f>
        <v>4975.8</v>
      </c>
      <c r="M62" s="43">
        <f>Table2[[#This Row],[الكمية]]*Table2[[#This Row],[السعر للبيع بدون الضريبة]]</f>
        <v>5227.7999999999993</v>
      </c>
      <c r="N62" s="43">
        <f>Table2[[#This Row],[إجمالي البيع]]-Table2[[#This Row],[إجمالي الشراء]]</f>
        <v>251.99999999999909</v>
      </c>
    </row>
    <row r="63" spans="1:14" ht="24" customHeight="1" x14ac:dyDescent="0.3">
      <c r="A63" s="39" t="s">
        <v>218</v>
      </c>
      <c r="B63" s="39" t="s">
        <v>313</v>
      </c>
      <c r="C63" s="40" t="s">
        <v>184</v>
      </c>
      <c r="D63" s="41" t="str">
        <f>IF(Table2[[#This Row],[التاريخ]]="","",TEXT(Table2[[#This Row],[التاريخ]],"dddd"))</f>
        <v>Friday</v>
      </c>
      <c r="E63" s="39" t="s">
        <v>107</v>
      </c>
      <c r="F63" s="39" t="s">
        <v>108</v>
      </c>
      <c r="G63" s="42">
        <v>26</v>
      </c>
      <c r="H63" s="42">
        <v>106.1</v>
      </c>
      <c r="I63" s="43">
        <f>Table2[[#This Row],[السعر للشراء بدون ضريبة]]+Table2[[#This Row],[السعر للشراء بدون ضريبة]]*0.15</f>
        <v>122.01499999999999</v>
      </c>
      <c r="J63" s="42">
        <v>147.74</v>
      </c>
      <c r="K63" s="43">
        <f>Table2[[#This Row],[السعر للبيع بدون الضريبة]]+Table2[[#This Row],[السعر للبيع بدون الضريبة]]*0.15</f>
        <v>169.90100000000001</v>
      </c>
      <c r="L63" s="44">
        <f>Table2[[#This Row],[الكمية]]*Table2[[#This Row],[السعر للشراء بدون ضريبة]]</f>
        <v>2758.6</v>
      </c>
      <c r="M63" s="43">
        <f>Table2[[#This Row],[الكمية]]*Table2[[#This Row],[السعر للبيع بدون الضريبة]]</f>
        <v>3841.2400000000002</v>
      </c>
      <c r="N63" s="43">
        <f>Table2[[#This Row],[إجمالي البيع]]-Table2[[#This Row],[إجمالي الشراء]]</f>
        <v>1082.6400000000003</v>
      </c>
    </row>
    <row r="64" spans="1:14" ht="24" customHeight="1" x14ac:dyDescent="0.3">
      <c r="A64" s="39" t="s">
        <v>209</v>
      </c>
      <c r="B64" s="39" t="s">
        <v>314</v>
      </c>
      <c r="C64" s="40" t="s">
        <v>315</v>
      </c>
      <c r="D64" s="41" t="str">
        <f>IF(Table2[[#This Row],[التاريخ]]="","",TEXT(Table2[[#This Row],[التاريخ]],"dddd"))</f>
        <v>Monday</v>
      </c>
      <c r="E64" s="39" t="s">
        <v>86</v>
      </c>
      <c r="F64" s="39" t="s">
        <v>179</v>
      </c>
      <c r="G64" s="42">
        <v>23</v>
      </c>
      <c r="H64" s="42">
        <v>112.1</v>
      </c>
      <c r="I64" s="43">
        <f>Table2[[#This Row],[السعر للشراء بدون ضريبة]]+Table2[[#This Row],[السعر للشراء بدون ضريبة]]*0.15</f>
        <v>128.91499999999999</v>
      </c>
      <c r="J64" s="42">
        <v>174.9</v>
      </c>
      <c r="K64" s="43">
        <f>Table2[[#This Row],[السعر للبيع بدون الضريبة]]+Table2[[#This Row],[السعر للبيع بدون الضريبة]]*0.15</f>
        <v>201.13499999999999</v>
      </c>
      <c r="L64" s="44">
        <f>Table2[[#This Row],[الكمية]]*Table2[[#This Row],[السعر للشراء بدون ضريبة]]</f>
        <v>2578.2999999999997</v>
      </c>
      <c r="M64" s="43">
        <f>Table2[[#This Row],[الكمية]]*Table2[[#This Row],[السعر للبيع بدون الضريبة]]</f>
        <v>4022.7000000000003</v>
      </c>
      <c r="N64" s="43">
        <f>Table2[[#This Row],[إجمالي البيع]]-Table2[[#This Row],[إجمالي الشراء]]</f>
        <v>1444.4000000000005</v>
      </c>
    </row>
    <row r="65" spans="1:14" ht="24" customHeight="1" x14ac:dyDescent="0.3">
      <c r="A65" s="39" t="s">
        <v>209</v>
      </c>
      <c r="B65" s="39" t="s">
        <v>316</v>
      </c>
      <c r="C65" s="40" t="s">
        <v>317</v>
      </c>
      <c r="D65" s="41" t="str">
        <f>IF(Table2[[#This Row],[التاريخ]]="","",TEXT(Table2[[#This Row],[التاريخ]],"dddd"))</f>
        <v>Sunday</v>
      </c>
      <c r="E65" s="39" t="s">
        <v>107</v>
      </c>
      <c r="F65" s="39" t="s">
        <v>108</v>
      </c>
      <c r="G65" s="42">
        <v>24</v>
      </c>
      <c r="H65" s="42">
        <v>143.41</v>
      </c>
      <c r="I65" s="43">
        <f>Table2[[#This Row],[السعر للشراء بدون ضريبة]]+Table2[[#This Row],[السعر للشراء بدون ضريبة]]*0.15</f>
        <v>164.92149999999998</v>
      </c>
      <c r="J65" s="42">
        <v>175.09</v>
      </c>
      <c r="K65" s="43">
        <f>Table2[[#This Row],[السعر للبيع بدون الضريبة]]+Table2[[#This Row],[السعر للبيع بدون الضريبة]]*0.15</f>
        <v>201.3535</v>
      </c>
      <c r="L65" s="44">
        <f>Table2[[#This Row],[الكمية]]*Table2[[#This Row],[السعر للشراء بدون ضريبة]]</f>
        <v>3441.84</v>
      </c>
      <c r="M65" s="43">
        <f>Table2[[#This Row],[الكمية]]*Table2[[#This Row],[السعر للبيع بدون الضريبة]]</f>
        <v>4202.16</v>
      </c>
      <c r="N65" s="43">
        <f>Table2[[#This Row],[إجمالي البيع]]-Table2[[#This Row],[إجمالي الشراء]]</f>
        <v>760.31999999999971</v>
      </c>
    </row>
    <row r="66" spans="1:14" ht="24" customHeight="1" x14ac:dyDescent="0.3">
      <c r="A66" s="39" t="s">
        <v>214</v>
      </c>
      <c r="B66" s="39" t="s">
        <v>318</v>
      </c>
      <c r="C66" s="40" t="s">
        <v>157</v>
      </c>
      <c r="D66" s="41" t="str">
        <f>IF(Table2[[#This Row],[التاريخ]]="","",TEXT(Table2[[#This Row],[التاريخ]],"dddd"))</f>
        <v>Monday</v>
      </c>
      <c r="E66" s="39" t="s">
        <v>86</v>
      </c>
      <c r="F66" s="39" t="s">
        <v>87</v>
      </c>
      <c r="G66" s="42">
        <v>34</v>
      </c>
      <c r="H66" s="42">
        <v>94.98</v>
      </c>
      <c r="I66" s="43">
        <f>Table2[[#This Row],[السعر للشراء بدون ضريبة]]+Table2[[#This Row],[السعر للشراء بدون ضريبة]]*0.15</f>
        <v>109.227</v>
      </c>
      <c r="J66" s="42">
        <v>105.87</v>
      </c>
      <c r="K66" s="43">
        <f>Table2[[#This Row],[السعر للبيع بدون الضريبة]]+Table2[[#This Row],[السعر للبيع بدون الضريبة]]*0.15</f>
        <v>121.7505</v>
      </c>
      <c r="L66" s="44">
        <f>Table2[[#This Row],[الكمية]]*Table2[[#This Row],[السعر للشراء بدون ضريبة]]</f>
        <v>3229.32</v>
      </c>
      <c r="M66" s="43">
        <f>Table2[[#This Row],[الكمية]]*Table2[[#This Row],[السعر للبيع بدون الضريبة]]</f>
        <v>3599.58</v>
      </c>
      <c r="N66" s="43">
        <f>Table2[[#This Row],[إجمالي البيع]]-Table2[[#This Row],[إجمالي الشراء]]</f>
        <v>370.25999999999976</v>
      </c>
    </row>
    <row r="67" spans="1:14" ht="24" customHeight="1" x14ac:dyDescent="0.3">
      <c r="A67" s="39" t="s">
        <v>204</v>
      </c>
      <c r="B67" s="39" t="s">
        <v>319</v>
      </c>
      <c r="C67" s="40" t="s">
        <v>320</v>
      </c>
      <c r="D67" s="41" t="str">
        <f>IF(Table2[[#This Row],[التاريخ]]="","",TEXT(Table2[[#This Row],[التاريخ]],"dddd"))</f>
        <v>Thursday</v>
      </c>
      <c r="E67" s="39" t="s">
        <v>89</v>
      </c>
      <c r="F67" s="39" t="s">
        <v>92</v>
      </c>
      <c r="G67" s="42">
        <v>37</v>
      </c>
      <c r="H67" s="42">
        <v>58.32</v>
      </c>
      <c r="I67" s="43">
        <f>Table2[[#This Row],[السعر للشراء بدون ضريبة]]+Table2[[#This Row],[السعر للشراء بدون ضريبة]]*0.15</f>
        <v>67.067999999999998</v>
      </c>
      <c r="J67" s="42">
        <v>88.01</v>
      </c>
      <c r="K67" s="43">
        <f>Table2[[#This Row],[السعر للبيع بدون الضريبة]]+Table2[[#This Row],[السعر للبيع بدون الضريبة]]*0.15</f>
        <v>101.2115</v>
      </c>
      <c r="L67" s="44">
        <f>Table2[[#This Row],[الكمية]]*Table2[[#This Row],[السعر للشراء بدون ضريبة]]</f>
        <v>2157.84</v>
      </c>
      <c r="M67" s="43">
        <f>Table2[[#This Row],[الكمية]]*Table2[[#This Row],[السعر للبيع بدون الضريبة]]</f>
        <v>3256.3700000000003</v>
      </c>
      <c r="N67" s="43">
        <f>Table2[[#This Row],[إجمالي البيع]]-Table2[[#This Row],[إجمالي الشراء]]</f>
        <v>1098.5300000000002</v>
      </c>
    </row>
    <row r="68" spans="1:14" ht="24" customHeight="1" x14ac:dyDescent="0.3">
      <c r="A68" s="39" t="s">
        <v>209</v>
      </c>
      <c r="B68" s="39" t="s">
        <v>321</v>
      </c>
      <c r="C68" s="40" t="s">
        <v>211</v>
      </c>
      <c r="D68" s="41" t="str">
        <f>IF(Table2[[#This Row],[التاريخ]]="","",TEXT(Table2[[#This Row],[التاريخ]],"dddd"))</f>
        <v>Thursday</v>
      </c>
      <c r="E68" s="39" t="s">
        <v>89</v>
      </c>
      <c r="F68" s="39" t="s">
        <v>131</v>
      </c>
      <c r="G68" s="42">
        <v>28</v>
      </c>
      <c r="H68" s="42">
        <v>79.8</v>
      </c>
      <c r="I68" s="43">
        <f>Table2[[#This Row],[السعر للشراء بدون ضريبة]]+Table2[[#This Row],[السعر للشراء بدون ضريبة]]*0.15</f>
        <v>91.77</v>
      </c>
      <c r="J68" s="42">
        <v>124.25</v>
      </c>
      <c r="K68" s="43">
        <f>Table2[[#This Row],[السعر للبيع بدون الضريبة]]+Table2[[#This Row],[السعر للبيع بدون الضريبة]]*0.15</f>
        <v>142.88749999999999</v>
      </c>
      <c r="L68" s="44">
        <f>Table2[[#This Row],[الكمية]]*Table2[[#This Row],[السعر للشراء بدون ضريبة]]</f>
        <v>2234.4</v>
      </c>
      <c r="M68" s="43">
        <f>Table2[[#This Row],[الكمية]]*Table2[[#This Row],[السعر للبيع بدون الضريبة]]</f>
        <v>3479</v>
      </c>
      <c r="N68" s="43">
        <f>Table2[[#This Row],[إجمالي البيع]]-Table2[[#This Row],[إجمالي الشراء]]</f>
        <v>1244.5999999999999</v>
      </c>
    </row>
    <row r="69" spans="1:14" ht="24" customHeight="1" x14ac:dyDescent="0.3">
      <c r="A69" s="39" t="s">
        <v>218</v>
      </c>
      <c r="B69" s="39" t="s">
        <v>322</v>
      </c>
      <c r="C69" s="40" t="s">
        <v>164</v>
      </c>
      <c r="D69" s="41" t="str">
        <f>IF(Table2[[#This Row],[التاريخ]]="","",TEXT(Table2[[#This Row],[التاريخ]],"dddd"))</f>
        <v>Saturday</v>
      </c>
      <c r="E69" s="39" t="s">
        <v>101</v>
      </c>
      <c r="F69" s="39" t="s">
        <v>141</v>
      </c>
      <c r="G69" s="42">
        <v>23</v>
      </c>
      <c r="H69" s="42">
        <v>71.28</v>
      </c>
      <c r="I69" s="43">
        <f>Table2[[#This Row],[السعر للشراء بدون ضريبة]]+Table2[[#This Row],[السعر للشراء بدون ضريبة]]*0.15</f>
        <v>81.972000000000008</v>
      </c>
      <c r="J69" s="42">
        <v>105.73</v>
      </c>
      <c r="K69" s="43">
        <f>Table2[[#This Row],[السعر للبيع بدون الضريبة]]+Table2[[#This Row],[السعر للبيع بدون الضريبة]]*0.15</f>
        <v>121.5895</v>
      </c>
      <c r="L69" s="44">
        <f>Table2[[#This Row],[الكمية]]*Table2[[#This Row],[السعر للشراء بدون ضريبة]]</f>
        <v>1639.44</v>
      </c>
      <c r="M69" s="43">
        <f>Table2[[#This Row],[الكمية]]*Table2[[#This Row],[السعر للبيع بدون الضريبة]]</f>
        <v>2431.79</v>
      </c>
      <c r="N69" s="43">
        <f>Table2[[#This Row],[إجمالي البيع]]-Table2[[#This Row],[إجمالي الشراء]]</f>
        <v>792.34999999999991</v>
      </c>
    </row>
    <row r="70" spans="1:14" ht="24" customHeight="1" x14ac:dyDescent="0.3">
      <c r="A70" s="39" t="s">
        <v>222</v>
      </c>
      <c r="B70" s="39" t="s">
        <v>323</v>
      </c>
      <c r="C70" s="40" t="s">
        <v>324</v>
      </c>
      <c r="D70" s="41" t="str">
        <f>IF(Table2[[#This Row],[التاريخ]]="","",TEXT(Table2[[#This Row],[التاريخ]],"dddd"))</f>
        <v>Tuesday</v>
      </c>
      <c r="E70" s="39" t="s">
        <v>83</v>
      </c>
      <c r="F70" s="39" t="s">
        <v>119</v>
      </c>
      <c r="G70" s="42">
        <v>29</v>
      </c>
      <c r="H70" s="42">
        <v>168.31</v>
      </c>
      <c r="I70" s="43">
        <f>Table2[[#This Row],[السعر للشراء بدون ضريبة]]+Table2[[#This Row],[السعر للشراء بدون ضريبة]]*0.15</f>
        <v>193.5565</v>
      </c>
      <c r="J70" s="42">
        <v>230.41</v>
      </c>
      <c r="K70" s="43">
        <f>Table2[[#This Row],[السعر للبيع بدون الضريبة]]+Table2[[#This Row],[السعر للبيع بدون الضريبة]]*0.15</f>
        <v>264.97149999999999</v>
      </c>
      <c r="L70" s="44">
        <f>Table2[[#This Row],[الكمية]]*Table2[[#This Row],[السعر للشراء بدون ضريبة]]</f>
        <v>4880.99</v>
      </c>
      <c r="M70" s="43">
        <f>Table2[[#This Row],[الكمية]]*Table2[[#This Row],[السعر للبيع بدون الضريبة]]</f>
        <v>6681.89</v>
      </c>
      <c r="N70" s="43">
        <f>Table2[[#This Row],[إجمالي البيع]]-Table2[[#This Row],[إجمالي الشراء]]</f>
        <v>1800.9000000000005</v>
      </c>
    </row>
    <row r="71" spans="1:14" ht="24" customHeight="1" x14ac:dyDescent="0.3">
      <c r="A71" s="39" t="s">
        <v>209</v>
      </c>
      <c r="B71" s="39" t="s">
        <v>325</v>
      </c>
      <c r="C71" s="40" t="s">
        <v>326</v>
      </c>
      <c r="D71" s="41" t="str">
        <f>IF(Table2[[#This Row],[التاريخ]]="","",TEXT(Table2[[#This Row],[التاريخ]],"dddd"))</f>
        <v>Tuesday</v>
      </c>
      <c r="E71" s="39" t="s">
        <v>89</v>
      </c>
      <c r="F71" s="39" t="s">
        <v>90</v>
      </c>
      <c r="G71" s="42">
        <v>18</v>
      </c>
      <c r="H71" s="42">
        <v>72.3</v>
      </c>
      <c r="I71" s="43">
        <f>Table2[[#This Row],[السعر للشراء بدون ضريبة]]+Table2[[#This Row],[السعر للشراء بدون ضريبة]]*0.15</f>
        <v>83.144999999999996</v>
      </c>
      <c r="J71" s="42">
        <v>97.86</v>
      </c>
      <c r="K71" s="43">
        <f>Table2[[#This Row],[السعر للبيع بدون الضريبة]]+Table2[[#This Row],[السعر للبيع بدون الضريبة]]*0.15</f>
        <v>112.539</v>
      </c>
      <c r="L71" s="44">
        <f>Table2[[#This Row],[الكمية]]*Table2[[#This Row],[السعر للشراء بدون ضريبة]]</f>
        <v>1301.3999999999999</v>
      </c>
      <c r="M71" s="43">
        <f>Table2[[#This Row],[الكمية]]*Table2[[#This Row],[السعر للبيع بدون الضريبة]]</f>
        <v>1761.48</v>
      </c>
      <c r="N71" s="43">
        <f>Table2[[#This Row],[إجمالي البيع]]-Table2[[#This Row],[إجمالي الشراء]]</f>
        <v>460.08000000000015</v>
      </c>
    </row>
    <row r="72" spans="1:14" ht="24" customHeight="1" x14ac:dyDescent="0.3">
      <c r="A72" s="39" t="s">
        <v>218</v>
      </c>
      <c r="B72" s="39" t="s">
        <v>327</v>
      </c>
      <c r="C72" s="40" t="s">
        <v>211</v>
      </c>
      <c r="D72" s="41" t="str">
        <f>IF(Table2[[#This Row],[التاريخ]]="","",TEXT(Table2[[#This Row],[التاريخ]],"dddd"))</f>
        <v>Thursday</v>
      </c>
      <c r="E72" s="39" t="s">
        <v>101</v>
      </c>
      <c r="F72" s="39" t="s">
        <v>111</v>
      </c>
      <c r="G72" s="42">
        <v>16</v>
      </c>
      <c r="H72" s="42">
        <v>196.25</v>
      </c>
      <c r="I72" s="43">
        <f>Table2[[#This Row],[السعر للشراء بدون ضريبة]]+Table2[[#This Row],[السعر للشراء بدون ضريبة]]*0.15</f>
        <v>225.6875</v>
      </c>
      <c r="J72" s="42">
        <v>231.84</v>
      </c>
      <c r="K72" s="43">
        <f>Table2[[#This Row],[السعر للبيع بدون الضريبة]]+Table2[[#This Row],[السعر للبيع بدون الضريبة]]*0.15</f>
        <v>266.61599999999999</v>
      </c>
      <c r="L72" s="44">
        <f>Table2[[#This Row],[الكمية]]*Table2[[#This Row],[السعر للشراء بدون ضريبة]]</f>
        <v>3140</v>
      </c>
      <c r="M72" s="43">
        <f>Table2[[#This Row],[الكمية]]*Table2[[#This Row],[السعر للبيع بدون الضريبة]]</f>
        <v>3709.44</v>
      </c>
      <c r="N72" s="43">
        <f>Table2[[#This Row],[إجمالي البيع]]-Table2[[#This Row],[إجمالي الشراء]]</f>
        <v>569.44000000000005</v>
      </c>
    </row>
    <row r="73" spans="1:14" ht="24" customHeight="1" x14ac:dyDescent="0.3">
      <c r="A73" s="39" t="s">
        <v>209</v>
      </c>
      <c r="B73" s="39" t="s">
        <v>328</v>
      </c>
      <c r="C73" s="40" t="s">
        <v>329</v>
      </c>
      <c r="D73" s="41" t="str">
        <f>IF(Table2[[#This Row],[التاريخ]]="","",TEXT(Table2[[#This Row],[التاريخ]],"dddd"))</f>
        <v>Saturday</v>
      </c>
      <c r="E73" s="39" t="s">
        <v>107</v>
      </c>
      <c r="F73" s="39" t="s">
        <v>135</v>
      </c>
      <c r="G73" s="42">
        <v>25</v>
      </c>
      <c r="H73" s="42">
        <v>150.22</v>
      </c>
      <c r="I73" s="43">
        <f>Table2[[#This Row],[السعر للشراء بدون ضريبة]]+Table2[[#This Row],[السعر للشراء بدون ضريبة]]*0.15</f>
        <v>172.75299999999999</v>
      </c>
      <c r="J73" s="42">
        <v>216</v>
      </c>
      <c r="K73" s="43">
        <f>Table2[[#This Row],[السعر للبيع بدون الضريبة]]+Table2[[#This Row],[السعر للبيع بدون الضريبة]]*0.15</f>
        <v>248.4</v>
      </c>
      <c r="L73" s="44">
        <f>Table2[[#This Row],[الكمية]]*Table2[[#This Row],[السعر للشراء بدون ضريبة]]</f>
        <v>3755.5</v>
      </c>
      <c r="M73" s="43">
        <f>Table2[[#This Row],[الكمية]]*Table2[[#This Row],[السعر للبيع بدون الضريبة]]</f>
        <v>5400</v>
      </c>
      <c r="N73" s="43">
        <f>Table2[[#This Row],[إجمالي البيع]]-Table2[[#This Row],[إجمالي الشراء]]</f>
        <v>1644.5</v>
      </c>
    </row>
    <row r="74" spans="1:14" ht="24" customHeight="1" x14ac:dyDescent="0.3">
      <c r="A74" s="39" t="s">
        <v>209</v>
      </c>
      <c r="B74" s="39" t="s">
        <v>330</v>
      </c>
      <c r="C74" s="40" t="s">
        <v>197</v>
      </c>
      <c r="D74" s="41" t="str">
        <f>IF(Table2[[#This Row],[التاريخ]]="","",TEXT(Table2[[#This Row],[التاريخ]],"dddd"))</f>
        <v>Wednesday</v>
      </c>
      <c r="E74" s="39" t="s">
        <v>96</v>
      </c>
      <c r="F74" s="39" t="s">
        <v>129</v>
      </c>
      <c r="G74" s="42">
        <v>24</v>
      </c>
      <c r="H74" s="42">
        <v>196.26</v>
      </c>
      <c r="I74" s="43">
        <f>Table2[[#This Row],[السعر للشراء بدون ضريبة]]+Table2[[#This Row],[السعر للشراء بدون ضريبة]]*0.15</f>
        <v>225.69899999999998</v>
      </c>
      <c r="J74" s="42">
        <v>259.54000000000002</v>
      </c>
      <c r="K74" s="43">
        <f>Table2[[#This Row],[السعر للبيع بدون الضريبة]]+Table2[[#This Row],[السعر للبيع بدون الضريبة]]*0.15</f>
        <v>298.471</v>
      </c>
      <c r="L74" s="44">
        <f>Table2[[#This Row],[الكمية]]*Table2[[#This Row],[السعر للشراء بدون ضريبة]]</f>
        <v>4710.24</v>
      </c>
      <c r="M74" s="43">
        <f>Table2[[#This Row],[الكمية]]*Table2[[#This Row],[السعر للبيع بدون الضريبة]]</f>
        <v>6228.9600000000009</v>
      </c>
      <c r="N74" s="43">
        <f>Table2[[#This Row],[إجمالي البيع]]-Table2[[#This Row],[إجمالي الشراء]]</f>
        <v>1518.7200000000012</v>
      </c>
    </row>
    <row r="75" spans="1:14" ht="24" customHeight="1" x14ac:dyDescent="0.3">
      <c r="A75" s="39" t="s">
        <v>214</v>
      </c>
      <c r="B75" s="39" t="s">
        <v>331</v>
      </c>
      <c r="C75" s="40" t="s">
        <v>332</v>
      </c>
      <c r="D75" s="41" t="str">
        <f>IF(Table2[[#This Row],[التاريخ]]="","",TEXT(Table2[[#This Row],[التاريخ]],"dddd"))</f>
        <v>Monday</v>
      </c>
      <c r="E75" s="39" t="s">
        <v>89</v>
      </c>
      <c r="F75" s="39" t="s">
        <v>90</v>
      </c>
      <c r="G75" s="42">
        <v>20</v>
      </c>
      <c r="H75" s="42">
        <v>174.59</v>
      </c>
      <c r="I75" s="43">
        <f>Table2[[#This Row],[السعر للشراء بدون ضريبة]]+Table2[[#This Row],[السعر للشراء بدون ضريبة]]*0.15</f>
        <v>200.77850000000001</v>
      </c>
      <c r="J75" s="42">
        <v>267.26</v>
      </c>
      <c r="K75" s="43">
        <f>Table2[[#This Row],[السعر للبيع بدون الضريبة]]+Table2[[#This Row],[السعر للبيع بدون الضريبة]]*0.15</f>
        <v>307.34899999999999</v>
      </c>
      <c r="L75" s="44">
        <f>Table2[[#This Row],[الكمية]]*Table2[[#This Row],[السعر للشراء بدون ضريبة]]</f>
        <v>3491.8</v>
      </c>
      <c r="M75" s="43">
        <f>Table2[[#This Row],[الكمية]]*Table2[[#This Row],[السعر للبيع بدون الضريبة]]</f>
        <v>5345.2</v>
      </c>
      <c r="N75" s="43">
        <f>Table2[[#This Row],[إجمالي البيع]]-Table2[[#This Row],[إجمالي الشراء]]</f>
        <v>1853.3999999999996</v>
      </c>
    </row>
    <row r="76" spans="1:14" ht="24" customHeight="1" x14ac:dyDescent="0.3">
      <c r="A76" s="39" t="s">
        <v>209</v>
      </c>
      <c r="B76" s="39" t="s">
        <v>333</v>
      </c>
      <c r="C76" s="40" t="s">
        <v>334</v>
      </c>
      <c r="D76" s="41" t="str">
        <f>IF(Table2[[#This Row],[التاريخ]]="","",TEXT(Table2[[#This Row],[التاريخ]],"dddd"))</f>
        <v>Wednesday</v>
      </c>
      <c r="E76" s="39" t="s">
        <v>103</v>
      </c>
      <c r="F76" s="39" t="s">
        <v>104</v>
      </c>
      <c r="G76" s="42">
        <v>28</v>
      </c>
      <c r="H76" s="42">
        <v>145.88</v>
      </c>
      <c r="I76" s="43">
        <f>Table2[[#This Row],[السعر للشراء بدون ضريبة]]+Table2[[#This Row],[السعر للشراء بدون ضريبة]]*0.15</f>
        <v>167.762</v>
      </c>
      <c r="J76" s="42">
        <v>186.07</v>
      </c>
      <c r="K76" s="43">
        <f>Table2[[#This Row],[السعر للبيع بدون الضريبة]]+Table2[[#This Row],[السعر للبيع بدون الضريبة]]*0.15</f>
        <v>213.98050000000001</v>
      </c>
      <c r="L76" s="44">
        <f>Table2[[#This Row],[الكمية]]*Table2[[#This Row],[السعر للشراء بدون ضريبة]]</f>
        <v>4084.64</v>
      </c>
      <c r="M76" s="43">
        <f>Table2[[#This Row],[الكمية]]*Table2[[#This Row],[السعر للبيع بدون الضريبة]]</f>
        <v>5209.96</v>
      </c>
      <c r="N76" s="43">
        <f>Table2[[#This Row],[إجمالي البيع]]-Table2[[#This Row],[إجمالي الشراء]]</f>
        <v>1125.3200000000002</v>
      </c>
    </row>
    <row r="77" spans="1:14" ht="24" customHeight="1" x14ac:dyDescent="0.3">
      <c r="A77" s="39" t="s">
        <v>204</v>
      </c>
      <c r="B77" s="39" t="s">
        <v>335</v>
      </c>
      <c r="C77" s="40" t="s">
        <v>336</v>
      </c>
      <c r="D77" s="41" t="str">
        <f>IF(Table2[[#This Row],[التاريخ]]="","",TEXT(Table2[[#This Row],[التاريخ]],"dddd"))</f>
        <v>Thursday</v>
      </c>
      <c r="E77" s="39" t="s">
        <v>96</v>
      </c>
      <c r="F77" s="39" t="s">
        <v>159</v>
      </c>
      <c r="G77" s="42">
        <v>18</v>
      </c>
      <c r="H77" s="42">
        <v>71.02</v>
      </c>
      <c r="I77" s="43">
        <f>Table2[[#This Row],[السعر للشراء بدون ضريبة]]+Table2[[#This Row],[السعر للشراء بدون ضريبة]]*0.15</f>
        <v>81.673000000000002</v>
      </c>
      <c r="J77" s="42">
        <v>101.63</v>
      </c>
      <c r="K77" s="43">
        <f>Table2[[#This Row],[السعر للبيع بدون الضريبة]]+Table2[[#This Row],[السعر للبيع بدون الضريبة]]*0.15</f>
        <v>116.8745</v>
      </c>
      <c r="L77" s="44">
        <f>Table2[[#This Row],[الكمية]]*Table2[[#This Row],[السعر للشراء بدون ضريبة]]</f>
        <v>1278.3599999999999</v>
      </c>
      <c r="M77" s="43">
        <f>Table2[[#This Row],[الكمية]]*Table2[[#This Row],[السعر للبيع بدون الضريبة]]</f>
        <v>1829.34</v>
      </c>
      <c r="N77" s="43">
        <f>Table2[[#This Row],[إجمالي البيع]]-Table2[[#This Row],[إجمالي الشراء]]</f>
        <v>550.98</v>
      </c>
    </row>
    <row r="78" spans="1:14" ht="24" customHeight="1" x14ac:dyDescent="0.3">
      <c r="A78" s="39" t="s">
        <v>214</v>
      </c>
      <c r="B78" s="39" t="s">
        <v>337</v>
      </c>
      <c r="C78" s="40" t="s">
        <v>338</v>
      </c>
      <c r="D78" s="41" t="str">
        <f>IF(Table2[[#This Row],[التاريخ]]="","",TEXT(Table2[[#This Row],[التاريخ]],"dddd"))</f>
        <v>Thursday</v>
      </c>
      <c r="E78" s="39" t="s">
        <v>96</v>
      </c>
      <c r="F78" s="39" t="s">
        <v>129</v>
      </c>
      <c r="G78" s="42">
        <v>17</v>
      </c>
      <c r="H78" s="42">
        <v>79.099999999999994</v>
      </c>
      <c r="I78" s="43">
        <f>Table2[[#This Row],[السعر للشراء بدون ضريبة]]+Table2[[#This Row],[السعر للشراء بدون ضريبة]]*0.15</f>
        <v>90.964999999999989</v>
      </c>
      <c r="J78" s="42">
        <v>96.83</v>
      </c>
      <c r="K78" s="43">
        <f>Table2[[#This Row],[السعر للبيع بدون الضريبة]]+Table2[[#This Row],[السعر للبيع بدون الضريبة]]*0.15</f>
        <v>111.3545</v>
      </c>
      <c r="L78" s="44">
        <f>Table2[[#This Row],[الكمية]]*Table2[[#This Row],[السعر للشراء بدون ضريبة]]</f>
        <v>1344.6999999999998</v>
      </c>
      <c r="M78" s="43">
        <f>Table2[[#This Row],[الكمية]]*Table2[[#This Row],[السعر للبيع بدون الضريبة]]</f>
        <v>1646.11</v>
      </c>
      <c r="N78" s="43">
        <f>Table2[[#This Row],[إجمالي البيع]]-Table2[[#This Row],[إجمالي الشراء]]</f>
        <v>301.41000000000008</v>
      </c>
    </row>
    <row r="79" spans="1:14" ht="24" customHeight="1" x14ac:dyDescent="0.3">
      <c r="A79" s="39" t="s">
        <v>209</v>
      </c>
      <c r="B79" s="39" t="s">
        <v>339</v>
      </c>
      <c r="C79" s="40" t="s">
        <v>340</v>
      </c>
      <c r="D79" s="41" t="str">
        <f>IF(Table2[[#This Row],[التاريخ]]="","",TEXT(Table2[[#This Row],[التاريخ]],"dddd"))</f>
        <v>Tuesday</v>
      </c>
      <c r="E79" s="39" t="s">
        <v>89</v>
      </c>
      <c r="F79" s="39" t="s">
        <v>131</v>
      </c>
      <c r="G79" s="42">
        <v>29</v>
      </c>
      <c r="H79" s="42">
        <v>50.78</v>
      </c>
      <c r="I79" s="43">
        <f>Table2[[#This Row],[السعر للشراء بدون ضريبة]]+Table2[[#This Row],[السعر للشراء بدون ضريبة]]*0.15</f>
        <v>58.396999999999998</v>
      </c>
      <c r="J79" s="42">
        <v>72.430000000000007</v>
      </c>
      <c r="K79" s="43">
        <f>Table2[[#This Row],[السعر للبيع بدون الضريبة]]+Table2[[#This Row],[السعر للبيع بدون الضريبة]]*0.15</f>
        <v>83.294500000000014</v>
      </c>
      <c r="L79" s="44">
        <f>Table2[[#This Row],[الكمية]]*Table2[[#This Row],[السعر للشراء بدون ضريبة]]</f>
        <v>1472.6200000000001</v>
      </c>
      <c r="M79" s="43">
        <f>Table2[[#This Row],[الكمية]]*Table2[[#This Row],[السعر للبيع بدون الضريبة]]</f>
        <v>2100.4700000000003</v>
      </c>
      <c r="N79" s="43">
        <f>Table2[[#This Row],[إجمالي البيع]]-Table2[[#This Row],[إجمالي الشراء]]</f>
        <v>627.85000000000014</v>
      </c>
    </row>
    <row r="80" spans="1:14" ht="24" customHeight="1" x14ac:dyDescent="0.3">
      <c r="A80" s="39" t="s">
        <v>222</v>
      </c>
      <c r="B80" s="39" t="s">
        <v>341</v>
      </c>
      <c r="C80" s="40" t="s">
        <v>123</v>
      </c>
      <c r="D80" s="41" t="str">
        <f>IF(Table2[[#This Row],[التاريخ]]="","",TEXT(Table2[[#This Row],[التاريخ]],"dddd"))</f>
        <v>Tuesday</v>
      </c>
      <c r="E80" s="39" t="s">
        <v>103</v>
      </c>
      <c r="F80" s="39" t="s">
        <v>104</v>
      </c>
      <c r="G80" s="42">
        <v>24</v>
      </c>
      <c r="H80" s="42">
        <v>153.27000000000001</v>
      </c>
      <c r="I80" s="43">
        <f>Table2[[#This Row],[السعر للشراء بدون ضريبة]]+Table2[[#This Row],[السعر للشراء بدون ضريبة]]*0.15</f>
        <v>176.26050000000001</v>
      </c>
      <c r="J80" s="42">
        <v>220.27</v>
      </c>
      <c r="K80" s="43">
        <f>Table2[[#This Row],[السعر للبيع بدون الضريبة]]+Table2[[#This Row],[السعر للبيع بدون الضريبة]]*0.15</f>
        <v>253.31050000000002</v>
      </c>
      <c r="L80" s="44">
        <f>Table2[[#This Row],[الكمية]]*Table2[[#This Row],[السعر للشراء بدون ضريبة]]</f>
        <v>3678.4800000000005</v>
      </c>
      <c r="M80" s="43">
        <f>Table2[[#This Row],[الكمية]]*Table2[[#This Row],[السعر للبيع بدون الضريبة]]</f>
        <v>5286.4800000000005</v>
      </c>
      <c r="N80" s="43">
        <f>Table2[[#This Row],[إجمالي البيع]]-Table2[[#This Row],[إجمالي الشراء]]</f>
        <v>1608</v>
      </c>
    </row>
    <row r="81" spans="1:14" ht="24" customHeight="1" x14ac:dyDescent="0.3">
      <c r="A81" s="39" t="s">
        <v>214</v>
      </c>
      <c r="B81" s="39" t="s">
        <v>342</v>
      </c>
      <c r="C81" s="40" t="s">
        <v>343</v>
      </c>
      <c r="D81" s="41" t="str">
        <f>IF(Table2[[#This Row],[التاريخ]]="","",TEXT(Table2[[#This Row],[التاريخ]],"dddd"))</f>
        <v>Friday</v>
      </c>
      <c r="E81" s="39" t="s">
        <v>83</v>
      </c>
      <c r="F81" s="39" t="s">
        <v>119</v>
      </c>
      <c r="G81" s="42">
        <v>24</v>
      </c>
      <c r="H81" s="42">
        <v>181.17</v>
      </c>
      <c r="I81" s="43">
        <f>Table2[[#This Row],[السعر للشراء بدون ضريبة]]+Table2[[#This Row],[السعر للشراء بدون ضريبة]]*0.15</f>
        <v>208.34549999999999</v>
      </c>
      <c r="J81" s="42">
        <v>194.81</v>
      </c>
      <c r="K81" s="43">
        <f>Table2[[#This Row],[السعر للبيع بدون الضريبة]]+Table2[[#This Row],[السعر للبيع بدون الضريبة]]*0.15</f>
        <v>224.03149999999999</v>
      </c>
      <c r="L81" s="44">
        <f>Table2[[#This Row],[الكمية]]*Table2[[#This Row],[السعر للشراء بدون ضريبة]]</f>
        <v>4348.08</v>
      </c>
      <c r="M81" s="43">
        <f>Table2[[#This Row],[الكمية]]*Table2[[#This Row],[السعر للبيع بدون الضريبة]]</f>
        <v>4675.4400000000005</v>
      </c>
      <c r="N81" s="43">
        <f>Table2[[#This Row],[إجمالي البيع]]-Table2[[#This Row],[إجمالي الشراء]]</f>
        <v>327.36000000000058</v>
      </c>
    </row>
    <row r="82" spans="1:14" ht="24" customHeight="1" x14ac:dyDescent="0.3">
      <c r="A82" s="39" t="s">
        <v>214</v>
      </c>
      <c r="B82" s="39" t="s">
        <v>344</v>
      </c>
      <c r="C82" s="40" t="s">
        <v>182</v>
      </c>
      <c r="D82" s="41" t="str">
        <f>IF(Table2[[#This Row],[التاريخ]]="","",TEXT(Table2[[#This Row],[التاريخ]],"dddd"))</f>
        <v>Friday</v>
      </c>
      <c r="E82" s="39" t="s">
        <v>101</v>
      </c>
      <c r="F82" s="39" t="s">
        <v>141</v>
      </c>
      <c r="G82" s="42">
        <v>30</v>
      </c>
      <c r="H82" s="42">
        <v>33.39</v>
      </c>
      <c r="I82" s="43">
        <f>Table2[[#This Row],[السعر للشراء بدون ضريبة]]+Table2[[#This Row],[السعر للشراء بدون ضريبة]]*0.15</f>
        <v>38.398499999999999</v>
      </c>
      <c r="J82" s="42">
        <v>44.81</v>
      </c>
      <c r="K82" s="43">
        <f>Table2[[#This Row],[السعر للبيع بدون الضريبة]]+Table2[[#This Row],[السعر للبيع بدون الضريبة]]*0.15</f>
        <v>51.531500000000001</v>
      </c>
      <c r="L82" s="44">
        <f>Table2[[#This Row],[الكمية]]*Table2[[#This Row],[السعر للشراء بدون ضريبة]]</f>
        <v>1001.7</v>
      </c>
      <c r="M82" s="43">
        <f>Table2[[#This Row],[الكمية]]*Table2[[#This Row],[السعر للبيع بدون الضريبة]]</f>
        <v>1344.3000000000002</v>
      </c>
      <c r="N82" s="43">
        <f>Table2[[#This Row],[إجمالي البيع]]-Table2[[#This Row],[إجمالي الشراء]]</f>
        <v>342.60000000000014</v>
      </c>
    </row>
    <row r="83" spans="1:14" ht="24" customHeight="1" x14ac:dyDescent="0.3">
      <c r="A83" s="39" t="s">
        <v>218</v>
      </c>
      <c r="B83" s="39" t="s">
        <v>345</v>
      </c>
      <c r="C83" s="40" t="s">
        <v>346</v>
      </c>
      <c r="D83" s="41" t="str">
        <f>IF(Table2[[#This Row],[التاريخ]]="","",TEXT(Table2[[#This Row],[التاريخ]],"dddd"))</f>
        <v>Wednesday</v>
      </c>
      <c r="E83" s="39" t="s">
        <v>86</v>
      </c>
      <c r="F83" s="39" t="s">
        <v>87</v>
      </c>
      <c r="G83" s="42">
        <v>25</v>
      </c>
      <c r="H83" s="42">
        <v>123.85</v>
      </c>
      <c r="I83" s="43">
        <f>Table2[[#This Row],[السعر للشراء بدون ضريبة]]+Table2[[#This Row],[السعر للشراء بدون ضريبة]]*0.15</f>
        <v>142.42749999999998</v>
      </c>
      <c r="J83" s="42">
        <v>156.1</v>
      </c>
      <c r="K83" s="43">
        <f>Table2[[#This Row],[السعر للبيع بدون الضريبة]]+Table2[[#This Row],[السعر للبيع بدون الضريبة]]*0.15</f>
        <v>179.51499999999999</v>
      </c>
      <c r="L83" s="44">
        <f>Table2[[#This Row],[الكمية]]*Table2[[#This Row],[السعر للشراء بدون ضريبة]]</f>
        <v>3096.25</v>
      </c>
      <c r="M83" s="43">
        <f>Table2[[#This Row],[الكمية]]*Table2[[#This Row],[السعر للبيع بدون الضريبة]]</f>
        <v>3902.5</v>
      </c>
      <c r="N83" s="43">
        <f>Table2[[#This Row],[إجمالي البيع]]-Table2[[#This Row],[إجمالي الشراء]]</f>
        <v>806.25</v>
      </c>
    </row>
    <row r="84" spans="1:14" ht="24" customHeight="1" x14ac:dyDescent="0.3">
      <c r="A84" s="39" t="s">
        <v>204</v>
      </c>
      <c r="B84" s="39" t="s">
        <v>347</v>
      </c>
      <c r="C84" s="40" t="s">
        <v>348</v>
      </c>
      <c r="D84" s="41" t="str">
        <f>IF(Table2[[#This Row],[التاريخ]]="","",TEXT(Table2[[#This Row],[التاريخ]],"dddd"))</f>
        <v>Tuesday</v>
      </c>
      <c r="E84" s="39" t="s">
        <v>86</v>
      </c>
      <c r="F84" s="39" t="s">
        <v>99</v>
      </c>
      <c r="G84" s="42">
        <v>19</v>
      </c>
      <c r="H84" s="42">
        <v>94.92</v>
      </c>
      <c r="I84" s="43">
        <f>Table2[[#This Row],[السعر للشراء بدون ضريبة]]+Table2[[#This Row],[السعر للشراء بدون ضريبة]]*0.15</f>
        <v>109.158</v>
      </c>
      <c r="J84" s="42">
        <v>112.93</v>
      </c>
      <c r="K84" s="43">
        <f>Table2[[#This Row],[السعر للبيع بدون الضريبة]]+Table2[[#This Row],[السعر للبيع بدون الضريبة]]*0.15</f>
        <v>129.86950000000002</v>
      </c>
      <c r="L84" s="44">
        <f>Table2[[#This Row],[الكمية]]*Table2[[#This Row],[السعر للشراء بدون ضريبة]]</f>
        <v>1803.48</v>
      </c>
      <c r="M84" s="43">
        <f>Table2[[#This Row],[الكمية]]*Table2[[#This Row],[السعر للبيع بدون الضريبة]]</f>
        <v>2145.67</v>
      </c>
      <c r="N84" s="43">
        <f>Table2[[#This Row],[إجمالي البيع]]-Table2[[#This Row],[إجمالي الشراء]]</f>
        <v>342.19000000000005</v>
      </c>
    </row>
    <row r="85" spans="1:14" ht="24" customHeight="1" x14ac:dyDescent="0.3">
      <c r="A85" s="39" t="s">
        <v>222</v>
      </c>
      <c r="B85" s="39" t="s">
        <v>349</v>
      </c>
      <c r="C85" s="40" t="s">
        <v>350</v>
      </c>
      <c r="D85" s="41" t="str">
        <f>IF(Table2[[#This Row],[التاريخ]]="","",TEXT(Table2[[#This Row],[التاريخ]],"dddd"))</f>
        <v>Saturday</v>
      </c>
      <c r="E85" s="39" t="s">
        <v>101</v>
      </c>
      <c r="F85" s="39" t="s">
        <v>111</v>
      </c>
      <c r="G85" s="42">
        <v>16</v>
      </c>
      <c r="H85" s="42">
        <v>19.399999999999999</v>
      </c>
      <c r="I85" s="43">
        <f>Table2[[#This Row],[السعر للشراء بدون ضريبة]]+Table2[[#This Row],[السعر للشراء بدون ضريبة]]*0.15</f>
        <v>22.31</v>
      </c>
      <c r="J85" s="42">
        <v>30.46</v>
      </c>
      <c r="K85" s="43">
        <f>Table2[[#This Row],[السعر للبيع بدون الضريبة]]+Table2[[#This Row],[السعر للبيع بدون الضريبة]]*0.15</f>
        <v>35.029000000000003</v>
      </c>
      <c r="L85" s="44">
        <f>Table2[[#This Row],[الكمية]]*Table2[[#This Row],[السعر للشراء بدون ضريبة]]</f>
        <v>310.39999999999998</v>
      </c>
      <c r="M85" s="43">
        <f>Table2[[#This Row],[الكمية]]*Table2[[#This Row],[السعر للبيع بدون الضريبة]]</f>
        <v>487.36</v>
      </c>
      <c r="N85" s="43">
        <f>Table2[[#This Row],[إجمالي البيع]]-Table2[[#This Row],[إجمالي الشراء]]</f>
        <v>176.96000000000004</v>
      </c>
    </row>
    <row r="86" spans="1:14" ht="24" customHeight="1" x14ac:dyDescent="0.3">
      <c r="A86" s="39" t="s">
        <v>218</v>
      </c>
      <c r="B86" s="39" t="s">
        <v>351</v>
      </c>
      <c r="C86" s="40" t="s">
        <v>352</v>
      </c>
      <c r="D86" s="41" t="str">
        <f>IF(Table2[[#This Row],[التاريخ]]="","",TEXT(Table2[[#This Row],[التاريخ]],"dddd"))</f>
        <v>Monday</v>
      </c>
      <c r="E86" s="39" t="s">
        <v>103</v>
      </c>
      <c r="F86" s="39" t="s">
        <v>117</v>
      </c>
      <c r="G86" s="42">
        <v>19</v>
      </c>
      <c r="H86" s="42">
        <v>94.08</v>
      </c>
      <c r="I86" s="43">
        <f>Table2[[#This Row],[السعر للشراء بدون ضريبة]]+Table2[[#This Row],[السعر للشراء بدون ضريبة]]*0.15</f>
        <v>108.19199999999999</v>
      </c>
      <c r="J86" s="42">
        <v>114.42</v>
      </c>
      <c r="K86" s="43">
        <f>Table2[[#This Row],[السعر للبيع بدون الضريبة]]+Table2[[#This Row],[السعر للبيع بدون الضريبة]]*0.15</f>
        <v>131.583</v>
      </c>
      <c r="L86" s="44">
        <f>Table2[[#This Row],[الكمية]]*Table2[[#This Row],[السعر للشراء بدون ضريبة]]</f>
        <v>1787.52</v>
      </c>
      <c r="M86" s="43">
        <f>Table2[[#This Row],[الكمية]]*Table2[[#This Row],[السعر للبيع بدون الضريبة]]</f>
        <v>2173.98</v>
      </c>
      <c r="N86" s="43">
        <f>Table2[[#This Row],[إجمالي البيع]]-Table2[[#This Row],[إجمالي الشراء]]</f>
        <v>386.46000000000004</v>
      </c>
    </row>
    <row r="87" spans="1:14" ht="24" customHeight="1" x14ac:dyDescent="0.3">
      <c r="A87" s="39" t="s">
        <v>209</v>
      </c>
      <c r="B87" s="39" t="s">
        <v>353</v>
      </c>
      <c r="C87" s="40" t="s">
        <v>354</v>
      </c>
      <c r="D87" s="41" t="str">
        <f>IF(Table2[[#This Row],[التاريخ]]="","",TEXT(Table2[[#This Row],[التاريخ]],"dddd"))</f>
        <v>Monday</v>
      </c>
      <c r="E87" s="39" t="s">
        <v>86</v>
      </c>
      <c r="F87" s="39" t="s">
        <v>153</v>
      </c>
      <c r="G87" s="42">
        <v>30</v>
      </c>
      <c r="H87" s="42">
        <v>116.52</v>
      </c>
      <c r="I87" s="43">
        <f>Table2[[#This Row],[السعر للشراء بدون ضريبة]]+Table2[[#This Row],[السعر للشراء بدون ضريبة]]*0.15</f>
        <v>133.99799999999999</v>
      </c>
      <c r="J87" s="42">
        <v>159.18</v>
      </c>
      <c r="K87" s="43">
        <f>Table2[[#This Row],[السعر للبيع بدون الضريبة]]+Table2[[#This Row],[السعر للبيع بدون الضريبة]]*0.15</f>
        <v>183.05700000000002</v>
      </c>
      <c r="L87" s="44">
        <f>Table2[[#This Row],[الكمية]]*Table2[[#This Row],[السعر للشراء بدون ضريبة]]</f>
        <v>3495.6</v>
      </c>
      <c r="M87" s="43">
        <f>Table2[[#This Row],[الكمية]]*Table2[[#This Row],[السعر للبيع بدون الضريبة]]</f>
        <v>4775.4000000000005</v>
      </c>
      <c r="N87" s="43">
        <f>Table2[[#This Row],[إجمالي البيع]]-Table2[[#This Row],[إجمالي الشراء]]</f>
        <v>1279.8000000000006</v>
      </c>
    </row>
    <row r="88" spans="1:14" ht="24" customHeight="1" x14ac:dyDescent="0.3">
      <c r="A88" s="39" t="s">
        <v>222</v>
      </c>
      <c r="B88" s="39" t="s">
        <v>355</v>
      </c>
      <c r="C88" s="40" t="s">
        <v>356</v>
      </c>
      <c r="D88" s="41" t="str">
        <f>IF(Table2[[#This Row],[التاريخ]]="","",TEXT(Table2[[#This Row],[التاريخ]],"dddd"))</f>
        <v>Friday</v>
      </c>
      <c r="E88" s="39" t="s">
        <v>103</v>
      </c>
      <c r="F88" s="39" t="s">
        <v>117</v>
      </c>
      <c r="G88" s="42">
        <v>39</v>
      </c>
      <c r="H88" s="42">
        <v>6.58</v>
      </c>
      <c r="I88" s="43">
        <f>Table2[[#This Row],[السعر للشراء بدون ضريبة]]+Table2[[#This Row],[السعر للشراء بدون ضريبة]]*0.15</f>
        <v>7.5670000000000002</v>
      </c>
      <c r="J88" s="42">
        <v>10.039999999999999</v>
      </c>
      <c r="K88" s="43">
        <f>Table2[[#This Row],[السعر للبيع بدون الضريبة]]+Table2[[#This Row],[السعر للبيع بدون الضريبة]]*0.15</f>
        <v>11.545999999999999</v>
      </c>
      <c r="L88" s="44">
        <f>Table2[[#This Row],[الكمية]]*Table2[[#This Row],[السعر للشراء بدون ضريبة]]</f>
        <v>256.62</v>
      </c>
      <c r="M88" s="43">
        <f>Table2[[#This Row],[الكمية]]*Table2[[#This Row],[السعر للبيع بدون الضريبة]]</f>
        <v>391.55999999999995</v>
      </c>
      <c r="N88" s="43">
        <f>Table2[[#This Row],[إجمالي البيع]]-Table2[[#This Row],[إجمالي الشراء]]</f>
        <v>134.93999999999994</v>
      </c>
    </row>
    <row r="89" spans="1:14" ht="24" customHeight="1" x14ac:dyDescent="0.3">
      <c r="A89" s="39" t="s">
        <v>214</v>
      </c>
      <c r="B89" s="39" t="s">
        <v>357</v>
      </c>
      <c r="C89" s="40" t="s">
        <v>160</v>
      </c>
      <c r="D89" s="41" t="str">
        <f>IF(Table2[[#This Row],[التاريخ]]="","",TEXT(Table2[[#This Row],[التاريخ]],"dddd"))</f>
        <v>Sunday</v>
      </c>
      <c r="E89" s="39" t="s">
        <v>96</v>
      </c>
      <c r="F89" s="39" t="s">
        <v>97</v>
      </c>
      <c r="G89" s="42">
        <v>23</v>
      </c>
      <c r="H89" s="42">
        <v>123.38</v>
      </c>
      <c r="I89" s="43">
        <f>Table2[[#This Row],[السعر للشراء بدون ضريبة]]+Table2[[#This Row],[السعر للشراء بدون ضريبة]]*0.15</f>
        <v>141.887</v>
      </c>
      <c r="J89" s="42">
        <v>153.46</v>
      </c>
      <c r="K89" s="43">
        <f>Table2[[#This Row],[السعر للبيع بدون الضريبة]]+Table2[[#This Row],[السعر للبيع بدون الضريبة]]*0.15</f>
        <v>176.47900000000001</v>
      </c>
      <c r="L89" s="44">
        <f>Table2[[#This Row],[الكمية]]*Table2[[#This Row],[السعر للشراء بدون ضريبة]]</f>
        <v>2837.74</v>
      </c>
      <c r="M89" s="43">
        <f>Table2[[#This Row],[الكمية]]*Table2[[#This Row],[السعر للبيع بدون الضريبة]]</f>
        <v>3529.5800000000004</v>
      </c>
      <c r="N89" s="43">
        <f>Table2[[#This Row],[إجمالي البيع]]-Table2[[#This Row],[إجمالي الشراء]]</f>
        <v>691.8400000000006</v>
      </c>
    </row>
    <row r="90" spans="1:14" ht="24" customHeight="1" x14ac:dyDescent="0.3">
      <c r="A90" s="39" t="s">
        <v>204</v>
      </c>
      <c r="B90" s="39" t="s">
        <v>358</v>
      </c>
      <c r="C90" s="40" t="s">
        <v>359</v>
      </c>
      <c r="D90" s="41" t="str">
        <f>IF(Table2[[#This Row],[التاريخ]]="","",TEXT(Table2[[#This Row],[التاريخ]],"dddd"))</f>
        <v>Tuesday</v>
      </c>
      <c r="E90" s="39" t="s">
        <v>96</v>
      </c>
      <c r="F90" s="39" t="s">
        <v>129</v>
      </c>
      <c r="G90" s="42">
        <v>17</v>
      </c>
      <c r="H90" s="42">
        <v>154.66</v>
      </c>
      <c r="I90" s="43">
        <f>Table2[[#This Row],[السعر للشراء بدون ضريبة]]+Table2[[#This Row],[السعر للشراء بدون ضريبة]]*0.15</f>
        <v>177.85899999999998</v>
      </c>
      <c r="J90" s="42">
        <v>220.31</v>
      </c>
      <c r="K90" s="43">
        <f>Table2[[#This Row],[السعر للبيع بدون الضريبة]]+Table2[[#This Row],[السعر للبيع بدون الضريبة]]*0.15</f>
        <v>253.35650000000001</v>
      </c>
      <c r="L90" s="44">
        <f>Table2[[#This Row],[الكمية]]*Table2[[#This Row],[السعر للشراء بدون ضريبة]]</f>
        <v>2629.22</v>
      </c>
      <c r="M90" s="43">
        <f>Table2[[#This Row],[الكمية]]*Table2[[#This Row],[السعر للبيع بدون الضريبة]]</f>
        <v>3745.27</v>
      </c>
      <c r="N90" s="43">
        <f>Table2[[#This Row],[إجمالي البيع]]-Table2[[#This Row],[إجمالي الشراء]]</f>
        <v>1116.0500000000002</v>
      </c>
    </row>
    <row r="91" spans="1:14" ht="24" customHeight="1" x14ac:dyDescent="0.3">
      <c r="A91" s="39" t="s">
        <v>204</v>
      </c>
      <c r="B91" s="39" t="s">
        <v>360</v>
      </c>
      <c r="C91" s="40" t="s">
        <v>361</v>
      </c>
      <c r="D91" s="41" t="str">
        <f>IF(Table2[[#This Row],[التاريخ]]="","",TEXT(Table2[[#This Row],[التاريخ]],"dddd"))</f>
        <v>Sunday</v>
      </c>
      <c r="E91" s="39" t="s">
        <v>83</v>
      </c>
      <c r="F91" s="39" t="s">
        <v>84</v>
      </c>
      <c r="G91" s="42">
        <v>28</v>
      </c>
      <c r="H91" s="42">
        <v>65.239999999999995</v>
      </c>
      <c r="I91" s="43">
        <f>Table2[[#This Row],[السعر للشراء بدون ضريبة]]+Table2[[#This Row],[السعر للشراء بدون ضريبة]]*0.15</f>
        <v>75.025999999999996</v>
      </c>
      <c r="J91" s="42">
        <v>84.32</v>
      </c>
      <c r="K91" s="43">
        <f>Table2[[#This Row],[السعر للبيع بدون الضريبة]]+Table2[[#This Row],[السعر للبيع بدون الضريبة]]*0.15</f>
        <v>96.967999999999989</v>
      </c>
      <c r="L91" s="44">
        <f>Table2[[#This Row],[الكمية]]*Table2[[#This Row],[السعر للشراء بدون ضريبة]]</f>
        <v>1826.7199999999998</v>
      </c>
      <c r="M91" s="43">
        <f>Table2[[#This Row],[الكمية]]*Table2[[#This Row],[السعر للبيع بدون الضريبة]]</f>
        <v>2360.96</v>
      </c>
      <c r="N91" s="43">
        <f>Table2[[#This Row],[إجمالي البيع]]-Table2[[#This Row],[إجمالي الشراء]]</f>
        <v>534.24000000000024</v>
      </c>
    </row>
    <row r="92" spans="1:14" ht="24" customHeight="1" x14ac:dyDescent="0.3">
      <c r="A92" s="39" t="s">
        <v>218</v>
      </c>
      <c r="B92" s="39" t="s">
        <v>362</v>
      </c>
      <c r="C92" s="40" t="s">
        <v>363</v>
      </c>
      <c r="D92" s="41" t="str">
        <f>IF(Table2[[#This Row],[التاريخ]]="","",TEXT(Table2[[#This Row],[التاريخ]],"dddd"))</f>
        <v>Tuesday</v>
      </c>
      <c r="E92" s="39" t="s">
        <v>107</v>
      </c>
      <c r="F92" s="39" t="s">
        <v>135</v>
      </c>
      <c r="G92" s="42">
        <v>25</v>
      </c>
      <c r="H92" s="42">
        <v>68.709999999999994</v>
      </c>
      <c r="I92" s="43">
        <f>Table2[[#This Row],[السعر للشراء بدون ضريبة]]+Table2[[#This Row],[السعر للشراء بدون ضريبة]]*0.15</f>
        <v>79.016499999999994</v>
      </c>
      <c r="J92" s="42">
        <v>87.85</v>
      </c>
      <c r="K92" s="43">
        <f>Table2[[#This Row],[السعر للبيع بدون الضريبة]]+Table2[[#This Row],[السعر للبيع بدون الضريبة]]*0.15</f>
        <v>101.02749999999999</v>
      </c>
      <c r="L92" s="44">
        <f>Table2[[#This Row],[الكمية]]*Table2[[#This Row],[السعر للشراء بدون ضريبة]]</f>
        <v>1717.7499999999998</v>
      </c>
      <c r="M92" s="43">
        <f>Table2[[#This Row],[الكمية]]*Table2[[#This Row],[السعر للبيع بدون الضريبة]]</f>
        <v>2196.25</v>
      </c>
      <c r="N92" s="43">
        <f>Table2[[#This Row],[إجمالي البيع]]-Table2[[#This Row],[إجمالي الشراء]]</f>
        <v>478.50000000000023</v>
      </c>
    </row>
    <row r="93" spans="1:14" ht="24" customHeight="1" x14ac:dyDescent="0.3">
      <c r="A93" s="39" t="s">
        <v>204</v>
      </c>
      <c r="B93" s="39" t="s">
        <v>364</v>
      </c>
      <c r="C93" s="40" t="s">
        <v>365</v>
      </c>
      <c r="D93" s="41" t="str">
        <f>IF(Table2[[#This Row],[التاريخ]]="","",TEXT(Table2[[#This Row],[التاريخ]],"dddd"))</f>
        <v>Wednesday</v>
      </c>
      <c r="E93" s="39" t="s">
        <v>101</v>
      </c>
      <c r="F93" s="39" t="s">
        <v>81</v>
      </c>
      <c r="G93" s="42">
        <v>27</v>
      </c>
      <c r="H93" s="42">
        <v>166.94</v>
      </c>
      <c r="I93" s="43">
        <f>Table2[[#This Row],[السعر للشراء بدون ضريبة]]+Table2[[#This Row],[السعر للشراء بدون ضريبة]]*0.15</f>
        <v>191.98099999999999</v>
      </c>
      <c r="J93" s="42">
        <v>198.88</v>
      </c>
      <c r="K93" s="43">
        <f>Table2[[#This Row],[السعر للبيع بدون الضريبة]]+Table2[[#This Row],[السعر للبيع بدون الضريبة]]*0.15</f>
        <v>228.71199999999999</v>
      </c>
      <c r="L93" s="44">
        <f>Table2[[#This Row],[الكمية]]*Table2[[#This Row],[السعر للشراء بدون ضريبة]]</f>
        <v>4507.38</v>
      </c>
      <c r="M93" s="43">
        <f>Table2[[#This Row],[الكمية]]*Table2[[#This Row],[السعر للبيع بدون الضريبة]]</f>
        <v>5369.76</v>
      </c>
      <c r="N93" s="43">
        <f>Table2[[#This Row],[إجمالي البيع]]-Table2[[#This Row],[إجمالي الشراء]]</f>
        <v>862.38000000000011</v>
      </c>
    </row>
    <row r="94" spans="1:14" ht="24" customHeight="1" x14ac:dyDescent="0.3">
      <c r="A94" s="39" t="s">
        <v>209</v>
      </c>
      <c r="B94" s="39" t="s">
        <v>366</v>
      </c>
      <c r="C94" s="40" t="s">
        <v>367</v>
      </c>
      <c r="D94" s="41" t="str">
        <f>IF(Table2[[#This Row],[التاريخ]]="","",TEXT(Table2[[#This Row],[التاريخ]],"dddd"))</f>
        <v>Monday</v>
      </c>
      <c r="E94" s="39" t="s">
        <v>96</v>
      </c>
      <c r="F94" s="39" t="s">
        <v>97</v>
      </c>
      <c r="G94" s="42">
        <v>14</v>
      </c>
      <c r="H94" s="42">
        <v>96.32</v>
      </c>
      <c r="I94" s="43">
        <f>Table2[[#This Row],[السعر للشراء بدون ضريبة]]+Table2[[#This Row],[السعر للشراء بدون ضريبة]]*0.15</f>
        <v>110.76799999999999</v>
      </c>
      <c r="J94" s="42">
        <v>105.13</v>
      </c>
      <c r="K94" s="43">
        <f>Table2[[#This Row],[السعر للبيع بدون الضريبة]]+Table2[[#This Row],[السعر للبيع بدون الضريبة]]*0.15</f>
        <v>120.89949999999999</v>
      </c>
      <c r="L94" s="44">
        <f>Table2[[#This Row],[الكمية]]*Table2[[#This Row],[السعر للشراء بدون ضريبة]]</f>
        <v>1348.48</v>
      </c>
      <c r="M94" s="43">
        <f>Table2[[#This Row],[الكمية]]*Table2[[#This Row],[السعر للبيع بدون الضريبة]]</f>
        <v>1471.82</v>
      </c>
      <c r="N94" s="43">
        <f>Table2[[#This Row],[إجمالي البيع]]-Table2[[#This Row],[إجمالي الشراء]]</f>
        <v>123.33999999999992</v>
      </c>
    </row>
    <row r="95" spans="1:14" ht="24" customHeight="1" x14ac:dyDescent="0.3">
      <c r="A95" s="39" t="s">
        <v>204</v>
      </c>
      <c r="B95" s="39" t="s">
        <v>368</v>
      </c>
      <c r="C95" s="40" t="s">
        <v>115</v>
      </c>
      <c r="D95" s="41" t="str">
        <f>IF(Table2[[#This Row],[التاريخ]]="","",TEXT(Table2[[#This Row],[التاريخ]],"dddd"))</f>
        <v>Monday</v>
      </c>
      <c r="E95" s="39" t="s">
        <v>101</v>
      </c>
      <c r="F95" s="39" t="s">
        <v>172</v>
      </c>
      <c r="G95" s="42">
        <v>25</v>
      </c>
      <c r="H95" s="42">
        <v>159.18</v>
      </c>
      <c r="I95" s="43">
        <f>Table2[[#This Row],[السعر للشراء بدون ضريبة]]+Table2[[#This Row],[السعر للشراء بدون ضريبة]]*0.15</f>
        <v>183.05700000000002</v>
      </c>
      <c r="J95" s="42">
        <v>168.36</v>
      </c>
      <c r="K95" s="43">
        <f>Table2[[#This Row],[السعر للبيع بدون الضريبة]]+Table2[[#This Row],[السعر للبيع بدون الضريبة]]*0.15</f>
        <v>193.614</v>
      </c>
      <c r="L95" s="44">
        <f>Table2[[#This Row],[الكمية]]*Table2[[#This Row],[السعر للشراء بدون ضريبة]]</f>
        <v>3979.5</v>
      </c>
      <c r="M95" s="43">
        <f>Table2[[#This Row],[الكمية]]*Table2[[#This Row],[السعر للبيع بدون الضريبة]]</f>
        <v>4209</v>
      </c>
      <c r="N95" s="43">
        <f>Table2[[#This Row],[إجمالي البيع]]-Table2[[#This Row],[إجمالي الشراء]]</f>
        <v>229.5</v>
      </c>
    </row>
    <row r="96" spans="1:14" ht="24" customHeight="1" x14ac:dyDescent="0.3">
      <c r="A96" s="39" t="s">
        <v>218</v>
      </c>
      <c r="B96" s="39" t="s">
        <v>369</v>
      </c>
      <c r="C96" s="40" t="s">
        <v>370</v>
      </c>
      <c r="D96" s="41" t="str">
        <f>IF(Table2[[#This Row],[التاريخ]]="","",TEXT(Table2[[#This Row],[التاريخ]],"dddd"))</f>
        <v>Friday</v>
      </c>
      <c r="E96" s="39" t="s">
        <v>101</v>
      </c>
      <c r="F96" s="39" t="s">
        <v>81</v>
      </c>
      <c r="G96" s="42">
        <v>22</v>
      </c>
      <c r="H96" s="42">
        <v>118.99</v>
      </c>
      <c r="I96" s="43">
        <f>Table2[[#This Row],[السعر للشراء بدون ضريبة]]+Table2[[#This Row],[السعر للشراء بدون ضريبة]]*0.15</f>
        <v>136.83849999999998</v>
      </c>
      <c r="J96" s="42">
        <v>178.76</v>
      </c>
      <c r="K96" s="43">
        <f>Table2[[#This Row],[السعر للبيع بدون الضريبة]]+Table2[[#This Row],[السعر للبيع بدون الضريبة]]*0.15</f>
        <v>205.57399999999998</v>
      </c>
      <c r="L96" s="44">
        <f>Table2[[#This Row],[الكمية]]*Table2[[#This Row],[السعر للشراء بدون ضريبة]]</f>
        <v>2617.7799999999997</v>
      </c>
      <c r="M96" s="43">
        <f>Table2[[#This Row],[الكمية]]*Table2[[#This Row],[السعر للبيع بدون الضريبة]]</f>
        <v>3932.72</v>
      </c>
      <c r="N96" s="43">
        <f>Table2[[#This Row],[إجمالي البيع]]-Table2[[#This Row],[إجمالي الشراء]]</f>
        <v>1314.94</v>
      </c>
    </row>
    <row r="97" spans="1:14" ht="24" customHeight="1" x14ac:dyDescent="0.3">
      <c r="A97" s="39" t="s">
        <v>222</v>
      </c>
      <c r="B97" s="39" t="s">
        <v>371</v>
      </c>
      <c r="C97" s="40" t="s">
        <v>338</v>
      </c>
      <c r="D97" s="41" t="str">
        <f>IF(Table2[[#This Row],[التاريخ]]="","",TEXT(Table2[[#This Row],[التاريخ]],"dddd"))</f>
        <v>Thursday</v>
      </c>
      <c r="E97" s="39" t="s">
        <v>86</v>
      </c>
      <c r="F97" s="39" t="s">
        <v>153</v>
      </c>
      <c r="G97" s="42">
        <v>25</v>
      </c>
      <c r="H97" s="42">
        <v>9.8800000000000008</v>
      </c>
      <c r="I97" s="43">
        <f>Table2[[#This Row],[السعر للشراء بدون ضريبة]]+Table2[[#This Row],[السعر للشراء بدون ضريبة]]*0.15</f>
        <v>11.362</v>
      </c>
      <c r="J97" s="42">
        <v>15.18</v>
      </c>
      <c r="K97" s="43">
        <f>Table2[[#This Row],[السعر للبيع بدون الضريبة]]+Table2[[#This Row],[السعر للبيع بدون الضريبة]]*0.15</f>
        <v>17.457000000000001</v>
      </c>
      <c r="L97" s="44">
        <f>Table2[[#This Row],[الكمية]]*Table2[[#This Row],[السعر للشراء بدون ضريبة]]</f>
        <v>247.00000000000003</v>
      </c>
      <c r="M97" s="43">
        <f>Table2[[#This Row],[الكمية]]*Table2[[#This Row],[السعر للبيع بدون الضريبة]]</f>
        <v>379.5</v>
      </c>
      <c r="N97" s="43">
        <f>Table2[[#This Row],[إجمالي البيع]]-Table2[[#This Row],[إجمالي الشراء]]</f>
        <v>132.49999999999997</v>
      </c>
    </row>
    <row r="98" spans="1:14" ht="24" customHeight="1" x14ac:dyDescent="0.3">
      <c r="A98" s="39" t="s">
        <v>218</v>
      </c>
      <c r="B98" s="39" t="s">
        <v>372</v>
      </c>
      <c r="C98" s="40" t="s">
        <v>373</v>
      </c>
      <c r="D98" s="41" t="str">
        <f>IF(Table2[[#This Row],[التاريخ]]="","",TEXT(Table2[[#This Row],[التاريخ]],"dddd"))</f>
        <v>Tuesday</v>
      </c>
      <c r="E98" s="39" t="s">
        <v>86</v>
      </c>
      <c r="F98" s="39" t="s">
        <v>87</v>
      </c>
      <c r="G98" s="42">
        <v>27</v>
      </c>
      <c r="H98" s="42">
        <v>128.9</v>
      </c>
      <c r="I98" s="43">
        <f>Table2[[#This Row],[السعر للشراء بدون ضريبة]]+Table2[[#This Row],[السعر للشراء بدون ضريبة]]*0.15</f>
        <v>148.23500000000001</v>
      </c>
      <c r="J98" s="42">
        <v>168.26</v>
      </c>
      <c r="K98" s="43">
        <f>Table2[[#This Row],[السعر للبيع بدون الضريبة]]+Table2[[#This Row],[السعر للبيع بدون الضريبة]]*0.15</f>
        <v>193.499</v>
      </c>
      <c r="L98" s="44">
        <f>Table2[[#This Row],[الكمية]]*Table2[[#This Row],[السعر للشراء بدون ضريبة]]</f>
        <v>3480.3</v>
      </c>
      <c r="M98" s="43">
        <f>Table2[[#This Row],[الكمية]]*Table2[[#This Row],[السعر للبيع بدون الضريبة]]</f>
        <v>4543.0199999999995</v>
      </c>
      <c r="N98" s="43">
        <f>Table2[[#This Row],[إجمالي البيع]]-Table2[[#This Row],[إجمالي الشراء]]</f>
        <v>1062.7199999999993</v>
      </c>
    </row>
    <row r="99" spans="1:14" ht="24" customHeight="1" x14ac:dyDescent="0.3">
      <c r="A99" s="39" t="s">
        <v>222</v>
      </c>
      <c r="B99" s="39" t="s">
        <v>374</v>
      </c>
      <c r="C99" s="40" t="s">
        <v>193</v>
      </c>
      <c r="D99" s="41" t="str">
        <f>IF(Table2[[#This Row],[التاريخ]]="","",TEXT(Table2[[#This Row],[التاريخ]],"dddd"))</f>
        <v>Wednesday</v>
      </c>
      <c r="E99" s="39" t="s">
        <v>86</v>
      </c>
      <c r="F99" s="39" t="s">
        <v>87</v>
      </c>
      <c r="G99" s="42">
        <v>29</v>
      </c>
      <c r="H99" s="42">
        <v>189.52</v>
      </c>
      <c r="I99" s="43">
        <f>Table2[[#This Row],[السعر للشراء بدون ضريبة]]+Table2[[#This Row],[السعر للشراء بدون ضريبة]]*0.15</f>
        <v>217.94800000000001</v>
      </c>
      <c r="J99" s="42">
        <v>230.72</v>
      </c>
      <c r="K99" s="43">
        <f>Table2[[#This Row],[السعر للبيع بدون الضريبة]]+Table2[[#This Row],[السعر للبيع بدون الضريبة]]*0.15</f>
        <v>265.32799999999997</v>
      </c>
      <c r="L99" s="44">
        <f>Table2[[#This Row],[الكمية]]*Table2[[#This Row],[السعر للشراء بدون ضريبة]]</f>
        <v>5496.08</v>
      </c>
      <c r="M99" s="43">
        <f>Table2[[#This Row],[الكمية]]*Table2[[#This Row],[السعر للبيع بدون الضريبة]]</f>
        <v>6690.88</v>
      </c>
      <c r="N99" s="43">
        <f>Table2[[#This Row],[إجمالي البيع]]-Table2[[#This Row],[إجمالي الشراء]]</f>
        <v>1194.8000000000002</v>
      </c>
    </row>
    <row r="100" spans="1:14" ht="24" customHeight="1" x14ac:dyDescent="0.3">
      <c r="A100" s="39" t="s">
        <v>209</v>
      </c>
      <c r="B100" s="39" t="s">
        <v>375</v>
      </c>
      <c r="C100" s="40" t="s">
        <v>376</v>
      </c>
      <c r="D100" s="41" t="str">
        <f>IF(Table2[[#This Row],[التاريخ]]="","",TEXT(Table2[[#This Row],[التاريخ]],"dddd"))</f>
        <v>Saturday</v>
      </c>
      <c r="E100" s="39" t="s">
        <v>86</v>
      </c>
      <c r="F100" s="39" t="s">
        <v>99</v>
      </c>
      <c r="G100" s="42">
        <v>23</v>
      </c>
      <c r="H100" s="42">
        <v>80.790000000000006</v>
      </c>
      <c r="I100" s="43">
        <f>Table2[[#This Row],[السعر للشراء بدون ضريبة]]+Table2[[#This Row],[السعر للشراء بدون ضريبة]]*0.15</f>
        <v>92.908500000000004</v>
      </c>
      <c r="J100" s="42">
        <v>101.32</v>
      </c>
      <c r="K100" s="43">
        <f>Table2[[#This Row],[السعر للبيع بدون الضريبة]]+Table2[[#This Row],[السعر للبيع بدون الضريبة]]*0.15</f>
        <v>116.51799999999999</v>
      </c>
      <c r="L100" s="44">
        <f>Table2[[#This Row],[الكمية]]*Table2[[#This Row],[السعر للشراء بدون ضريبة]]</f>
        <v>1858.17</v>
      </c>
      <c r="M100" s="43">
        <f>Table2[[#This Row],[الكمية]]*Table2[[#This Row],[السعر للبيع بدون الضريبة]]</f>
        <v>2330.3599999999997</v>
      </c>
      <c r="N100" s="43">
        <f>Table2[[#This Row],[إجمالي البيع]]-Table2[[#This Row],[إجمالي الشراء]]</f>
        <v>472.1899999999996</v>
      </c>
    </row>
    <row r="101" spans="1:14" ht="24" customHeight="1" x14ac:dyDescent="0.3">
      <c r="A101" s="39" t="s">
        <v>218</v>
      </c>
      <c r="B101" s="39" t="s">
        <v>377</v>
      </c>
      <c r="C101" s="40" t="s">
        <v>378</v>
      </c>
      <c r="D101" s="41" t="str">
        <f>IF(Table2[[#This Row],[التاريخ]]="","",TEXT(Table2[[#This Row],[التاريخ]],"dddd"))</f>
        <v>Sunday</v>
      </c>
      <c r="E101" s="39" t="s">
        <v>83</v>
      </c>
      <c r="F101" s="39" t="s">
        <v>94</v>
      </c>
      <c r="G101" s="42">
        <v>29</v>
      </c>
      <c r="H101" s="42">
        <v>35.130000000000003</v>
      </c>
      <c r="I101" s="43">
        <f>Table2[[#This Row],[السعر للشراء بدون ضريبة]]+Table2[[#This Row],[السعر للشراء بدون ضريبة]]*0.15</f>
        <v>40.399500000000003</v>
      </c>
      <c r="J101" s="42">
        <v>44.9</v>
      </c>
      <c r="K101" s="43">
        <f>Table2[[#This Row],[السعر للبيع بدون الضريبة]]+Table2[[#This Row],[السعر للبيع بدون الضريبة]]*0.15</f>
        <v>51.634999999999998</v>
      </c>
      <c r="L101" s="44">
        <f>Table2[[#This Row],[الكمية]]*Table2[[#This Row],[السعر للشراء بدون ضريبة]]</f>
        <v>1018.7700000000001</v>
      </c>
      <c r="M101" s="43">
        <f>Table2[[#This Row],[الكمية]]*Table2[[#This Row],[السعر للبيع بدون الضريبة]]</f>
        <v>1302.0999999999999</v>
      </c>
      <c r="N101" s="43">
        <f>Table2[[#This Row],[إجمالي البيع]]-Table2[[#This Row],[إجمالي الشراء]]</f>
        <v>283.32999999999981</v>
      </c>
    </row>
    <row r="102" spans="1:14" ht="24" customHeight="1" x14ac:dyDescent="0.3">
      <c r="C102" s="40" t="s">
        <v>82</v>
      </c>
    </row>
  </sheetData>
  <phoneticPr fontId="6"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P101"/>
  <sheetViews>
    <sheetView rightToLeft="1" zoomScale="85" zoomScaleNormal="85" workbookViewId="0">
      <selection activeCell="I1" sqref="I1"/>
    </sheetView>
  </sheetViews>
  <sheetFormatPr defaultColWidth="8.77734375" defaultRowHeight="19.2" customHeight="1" x14ac:dyDescent="0.3"/>
  <cols>
    <col min="1" max="1" width="17.21875" style="13" customWidth="1"/>
    <col min="2" max="2" width="26.5546875" style="13" customWidth="1"/>
    <col min="3" max="3" width="10.5546875" style="24" bestFit="1" customWidth="1"/>
    <col min="4" max="4" width="10.5546875" style="13" customWidth="1"/>
    <col min="5" max="5" width="17.44140625" style="12" bestFit="1" customWidth="1"/>
    <col min="6" max="6" width="9.77734375" style="12" customWidth="1"/>
    <col min="7" max="7" width="17.109375" style="12" bestFit="1" customWidth="1"/>
    <col min="8" max="8" width="19.44140625" style="12" bestFit="1" customWidth="1"/>
    <col min="9" max="9" width="14.33203125" style="12" customWidth="1"/>
    <col min="10" max="10" width="16.44140625" style="12" customWidth="1"/>
    <col min="11" max="11" width="24.6640625" style="12" customWidth="1"/>
    <col min="12" max="12" width="21.88671875" style="13" customWidth="1"/>
    <col min="13" max="13" width="8.77734375" style="13"/>
    <col min="14" max="14" width="17.33203125" style="13" customWidth="1"/>
    <col min="15" max="15" width="15.109375" style="13" customWidth="1"/>
    <col min="16" max="16384" width="8.77734375" style="13"/>
  </cols>
  <sheetData>
    <row r="1" spans="1:16" ht="19.2" customHeight="1" x14ac:dyDescent="0.3">
      <c r="A1" s="13" t="s">
        <v>0</v>
      </c>
      <c r="B1" s="13" t="s">
        <v>1</v>
      </c>
      <c r="C1" s="24" t="s">
        <v>43</v>
      </c>
      <c r="D1" s="32" t="s">
        <v>52</v>
      </c>
      <c r="E1" s="12" t="s">
        <v>10</v>
      </c>
      <c r="F1" s="12" t="s">
        <v>11</v>
      </c>
      <c r="G1" s="12" t="s">
        <v>13</v>
      </c>
      <c r="H1" s="12" t="s">
        <v>12</v>
      </c>
      <c r="I1" s="12" t="s">
        <v>14</v>
      </c>
      <c r="J1" s="12" t="s">
        <v>15</v>
      </c>
      <c r="K1" s="12" t="s">
        <v>16</v>
      </c>
      <c r="L1" s="32" t="s">
        <v>17</v>
      </c>
    </row>
    <row r="2" spans="1:16" ht="19.2" customHeight="1" x14ac:dyDescent="0.3">
      <c r="A2" s="10" t="s">
        <v>103</v>
      </c>
      <c r="B2" s="10" t="s">
        <v>104</v>
      </c>
      <c r="C2" s="11" t="s">
        <v>379</v>
      </c>
      <c r="D2" s="33" t="str">
        <f>IF(Table3[[#This Row],[التاريخ]]="","",TEXT(Table3[[#This Row],[التاريخ]],"dddd"))</f>
        <v>Saturday</v>
      </c>
      <c r="E2" s="14">
        <v>47</v>
      </c>
      <c r="F2" s="14">
        <v>16</v>
      </c>
      <c r="G2" s="14">
        <v>45</v>
      </c>
      <c r="H2" s="14">
        <v>46</v>
      </c>
      <c r="I2" s="14">
        <v>17</v>
      </c>
      <c r="J2" s="14">
        <v>0</v>
      </c>
      <c r="K2" s="14">
        <v>0</v>
      </c>
      <c r="L2" s="34">
        <f>(Table3[[#This Row],[مخزون اول مدة]]+Table3[[#This Row],[المشتريات]])-(Table3[[#This Row],[المبيعات الفعلية]]+Table3[[#This Row],[المنتجات التالفة]]+Table3[[#This Row],[المنتجات المنتهية الصلاحية]])</f>
        <v>46</v>
      </c>
    </row>
    <row r="3" spans="1:16" ht="19.2" customHeight="1" x14ac:dyDescent="0.3">
      <c r="A3" s="10" t="s">
        <v>89</v>
      </c>
      <c r="B3" s="10" t="s">
        <v>92</v>
      </c>
      <c r="C3" s="11" t="s">
        <v>380</v>
      </c>
      <c r="D3" s="33" t="str">
        <f>IF(Table3[[#This Row],[التاريخ]]="","",TEXT(Table3[[#This Row],[التاريخ]],"dddd"))</f>
        <v>Friday</v>
      </c>
      <c r="E3" s="14">
        <v>42</v>
      </c>
      <c r="F3" s="14">
        <v>19</v>
      </c>
      <c r="G3" s="14">
        <v>51</v>
      </c>
      <c r="H3" s="14">
        <v>53</v>
      </c>
      <c r="I3" s="14">
        <v>15</v>
      </c>
      <c r="J3" s="14">
        <v>0</v>
      </c>
      <c r="K3" s="14">
        <v>0</v>
      </c>
      <c r="L3" s="34">
        <f>(Table3[[#This Row],[مخزون اول مدة]]+Table3[[#This Row],[المشتريات]])-(Table3[[#This Row],[المبيعات الفعلية]]+Table3[[#This Row],[المنتجات التالفة]]+Table3[[#This Row],[المنتجات المنتهية الصلاحية]])</f>
        <v>46</v>
      </c>
    </row>
    <row r="4" spans="1:16" ht="19.2" customHeight="1" x14ac:dyDescent="0.3">
      <c r="A4" s="10" t="s">
        <v>89</v>
      </c>
      <c r="B4" s="10" t="s">
        <v>131</v>
      </c>
      <c r="C4" s="11" t="s">
        <v>121</v>
      </c>
      <c r="D4" s="33" t="str">
        <f>IF(Table3[[#This Row],[التاريخ]]="","",TEXT(Table3[[#This Row],[التاريخ]],"dddd"))</f>
        <v>Wednesday</v>
      </c>
      <c r="E4" s="14">
        <v>53</v>
      </c>
      <c r="F4" s="14">
        <v>23</v>
      </c>
      <c r="G4" s="14">
        <v>60</v>
      </c>
      <c r="H4" s="14">
        <v>60</v>
      </c>
      <c r="I4" s="14">
        <v>14</v>
      </c>
      <c r="J4" s="14">
        <v>1</v>
      </c>
      <c r="K4" s="14">
        <v>0</v>
      </c>
      <c r="L4" s="34">
        <f>(Table3[[#This Row],[مخزون اول مدة]]+Table3[[#This Row],[المشتريات]])-(Table3[[#This Row],[المبيعات الفعلية]]+Table3[[#This Row],[المنتجات التالفة]]+Table3[[#This Row],[المنتجات المنتهية الصلاحية]])</f>
        <v>61</v>
      </c>
    </row>
    <row r="5" spans="1:16" ht="19.2" customHeight="1" x14ac:dyDescent="0.3">
      <c r="A5" s="10" t="s">
        <v>103</v>
      </c>
      <c r="B5" s="10" t="s">
        <v>104</v>
      </c>
      <c r="C5" s="11" t="s">
        <v>381</v>
      </c>
      <c r="D5" s="33" t="str">
        <f>IF(Table3[[#This Row],[التاريخ]]="","",TEXT(Table3[[#This Row],[التاريخ]],"dddd"))</f>
        <v>Sunday</v>
      </c>
      <c r="E5" s="14">
        <v>40</v>
      </c>
      <c r="F5" s="14">
        <v>26</v>
      </c>
      <c r="G5" s="14">
        <v>50</v>
      </c>
      <c r="H5" s="14">
        <v>50</v>
      </c>
      <c r="I5" s="14">
        <v>7</v>
      </c>
      <c r="J5" s="14">
        <v>0</v>
      </c>
      <c r="K5" s="14">
        <v>0</v>
      </c>
      <c r="L5" s="34">
        <f>(Table3[[#This Row],[مخزون اول مدة]]+Table3[[#This Row],[المشتريات]])-(Table3[[#This Row],[المبيعات الفعلية]]+Table3[[#This Row],[المنتجات التالفة]]+Table3[[#This Row],[المنتجات المنتهية الصلاحية]])</f>
        <v>59</v>
      </c>
    </row>
    <row r="6" spans="1:16" ht="19.2" customHeight="1" x14ac:dyDescent="0.3">
      <c r="A6" s="10" t="s">
        <v>86</v>
      </c>
      <c r="B6" s="10" t="s">
        <v>153</v>
      </c>
      <c r="C6" s="11" t="s">
        <v>382</v>
      </c>
      <c r="D6" s="33" t="str">
        <f>IF(Table3[[#This Row],[التاريخ]]="","",TEXT(Table3[[#This Row],[التاريخ]],"dddd"))</f>
        <v>Tuesday</v>
      </c>
      <c r="E6" s="14">
        <v>38</v>
      </c>
      <c r="F6" s="14">
        <v>20</v>
      </c>
      <c r="G6" s="14">
        <v>45</v>
      </c>
      <c r="H6" s="14">
        <v>43</v>
      </c>
      <c r="I6" s="14">
        <v>18</v>
      </c>
      <c r="J6" s="14">
        <v>0</v>
      </c>
      <c r="K6" s="14">
        <v>0</v>
      </c>
      <c r="L6" s="34">
        <f>(Table3[[#This Row],[مخزون اول مدة]]+Table3[[#This Row],[المشتريات]])-(Table3[[#This Row],[المبيعات الفعلية]]+Table3[[#This Row],[المنتجات التالفة]]+Table3[[#This Row],[المنتجات المنتهية الصلاحية]])</f>
        <v>40</v>
      </c>
      <c r="O6" s="23"/>
      <c r="P6" s="23"/>
    </row>
    <row r="7" spans="1:16" ht="19.2" customHeight="1" x14ac:dyDescent="0.3">
      <c r="A7" s="10" t="s">
        <v>89</v>
      </c>
      <c r="B7" s="10" t="s">
        <v>90</v>
      </c>
      <c r="C7" s="11" t="s">
        <v>383</v>
      </c>
      <c r="D7" s="33" t="str">
        <f>IF(Table3[[#This Row],[التاريخ]]="","",TEXT(Table3[[#This Row],[التاريخ]],"dddd"))</f>
        <v>Sunday</v>
      </c>
      <c r="E7" s="14">
        <v>33</v>
      </c>
      <c r="F7" s="14">
        <v>20</v>
      </c>
      <c r="G7" s="14">
        <v>32</v>
      </c>
      <c r="H7" s="14">
        <v>34</v>
      </c>
      <c r="I7" s="14">
        <v>16</v>
      </c>
      <c r="J7" s="14">
        <v>0</v>
      </c>
      <c r="K7" s="14">
        <v>0</v>
      </c>
      <c r="L7" s="34">
        <f>(Table3[[#This Row],[مخزون اول مدة]]+Table3[[#This Row],[المشتريات]])-(Table3[[#This Row],[المبيعات الفعلية]]+Table3[[#This Row],[المنتجات التالفة]]+Table3[[#This Row],[المنتجات المنتهية الصلاحية]])</f>
        <v>37</v>
      </c>
      <c r="O7" s="23"/>
      <c r="P7" s="23"/>
    </row>
    <row r="8" spans="1:16" ht="19.2" customHeight="1" x14ac:dyDescent="0.3">
      <c r="A8" s="10" t="s">
        <v>89</v>
      </c>
      <c r="B8" s="10" t="s">
        <v>92</v>
      </c>
      <c r="C8" s="11" t="s">
        <v>384</v>
      </c>
      <c r="D8" s="33" t="str">
        <f>IF(Table3[[#This Row],[التاريخ]]="","",TEXT(Table3[[#This Row],[التاريخ]],"dddd"))</f>
        <v>Saturday</v>
      </c>
      <c r="E8" s="14">
        <v>33</v>
      </c>
      <c r="F8" s="14">
        <v>20</v>
      </c>
      <c r="G8" s="14">
        <v>45</v>
      </c>
      <c r="H8" s="14">
        <v>47</v>
      </c>
      <c r="I8" s="14">
        <v>11</v>
      </c>
      <c r="J8" s="14">
        <v>0</v>
      </c>
      <c r="K8" s="14">
        <v>0</v>
      </c>
      <c r="L8" s="34">
        <f>(Table3[[#This Row],[مخزون اول مدة]]+Table3[[#This Row],[المشتريات]])-(Table3[[#This Row],[المبيعات الفعلية]]+Table3[[#This Row],[المنتجات التالفة]]+Table3[[#This Row],[المنتجات المنتهية الصلاحية]])</f>
        <v>42</v>
      </c>
      <c r="O8" s="23"/>
      <c r="P8" s="23"/>
    </row>
    <row r="9" spans="1:16" ht="19.2" customHeight="1" x14ac:dyDescent="0.3">
      <c r="A9" s="10" t="s">
        <v>107</v>
      </c>
      <c r="B9" s="10" t="s">
        <v>155</v>
      </c>
      <c r="C9" s="11" t="s">
        <v>336</v>
      </c>
      <c r="D9" s="33" t="str">
        <f>IF(Table3[[#This Row],[التاريخ]]="","",TEXT(Table3[[#This Row],[التاريخ]],"dddd"))</f>
        <v>Thursday</v>
      </c>
      <c r="E9" s="14">
        <v>42</v>
      </c>
      <c r="F9" s="14">
        <v>24</v>
      </c>
      <c r="G9" s="14">
        <v>51</v>
      </c>
      <c r="H9" s="14">
        <v>49</v>
      </c>
      <c r="I9" s="14">
        <v>14</v>
      </c>
      <c r="J9" s="14">
        <v>0</v>
      </c>
      <c r="K9" s="14">
        <v>0</v>
      </c>
      <c r="L9" s="34">
        <f>(Table3[[#This Row],[مخزون اول مدة]]+Table3[[#This Row],[المشتريات]])-(Table3[[#This Row],[المبيعات الفعلية]]+Table3[[#This Row],[المنتجات التالفة]]+Table3[[#This Row],[المنتجات المنتهية الصلاحية]])</f>
        <v>52</v>
      </c>
      <c r="O9" s="23"/>
      <c r="P9" s="23"/>
    </row>
    <row r="10" spans="1:16" ht="19.2" customHeight="1" x14ac:dyDescent="0.3">
      <c r="A10" s="10" t="s">
        <v>83</v>
      </c>
      <c r="B10" s="10" t="s">
        <v>119</v>
      </c>
      <c r="C10" s="11" t="s">
        <v>385</v>
      </c>
      <c r="D10" s="33" t="str">
        <f>IF(Table3[[#This Row],[التاريخ]]="","",TEXT(Table3[[#This Row],[التاريخ]],"dddd"))</f>
        <v>Thursday</v>
      </c>
      <c r="E10" s="14">
        <v>39</v>
      </c>
      <c r="F10" s="14">
        <v>22</v>
      </c>
      <c r="G10" s="14">
        <v>43</v>
      </c>
      <c r="H10" s="14">
        <v>43</v>
      </c>
      <c r="I10" s="14">
        <v>12</v>
      </c>
      <c r="J10" s="14">
        <v>0</v>
      </c>
      <c r="K10" s="14">
        <v>0</v>
      </c>
      <c r="L10" s="34">
        <f>(Table3[[#This Row],[مخزون اول مدة]]+Table3[[#This Row],[المشتريات]])-(Table3[[#This Row],[المبيعات الفعلية]]+Table3[[#This Row],[المنتجات التالفة]]+Table3[[#This Row],[المنتجات المنتهية الصلاحية]])</f>
        <v>49</v>
      </c>
      <c r="O10" s="23"/>
      <c r="P10" s="23"/>
    </row>
    <row r="11" spans="1:16" ht="19.2" customHeight="1" x14ac:dyDescent="0.3">
      <c r="A11" s="10" t="s">
        <v>83</v>
      </c>
      <c r="B11" s="10" t="s">
        <v>84</v>
      </c>
      <c r="C11" s="11" t="s">
        <v>386</v>
      </c>
      <c r="D11" s="33" t="str">
        <f>IF(Table3[[#This Row],[التاريخ]]="","",TEXT(Table3[[#This Row],[التاريخ]],"dddd"))</f>
        <v>Saturday</v>
      </c>
      <c r="E11" s="14">
        <v>47</v>
      </c>
      <c r="F11" s="14">
        <v>22</v>
      </c>
      <c r="G11" s="14">
        <v>60</v>
      </c>
      <c r="H11" s="14">
        <v>58</v>
      </c>
      <c r="I11" s="14">
        <v>19</v>
      </c>
      <c r="J11" s="14">
        <v>0</v>
      </c>
      <c r="K11" s="14">
        <v>0</v>
      </c>
      <c r="L11" s="34">
        <f>(Table3[[#This Row],[مخزون اول مدة]]+Table3[[#This Row],[المشتريات]])-(Table3[[#This Row],[المبيعات الفعلية]]+Table3[[#This Row],[المنتجات التالفة]]+Table3[[#This Row],[المنتجات المنتهية الصلاحية]])</f>
        <v>50</v>
      </c>
      <c r="O11" s="23"/>
      <c r="P11" s="23"/>
    </row>
    <row r="12" spans="1:16" ht="19.2" customHeight="1" x14ac:dyDescent="0.3">
      <c r="A12" s="10" t="s">
        <v>101</v>
      </c>
      <c r="B12" s="10" t="s">
        <v>111</v>
      </c>
      <c r="C12" s="11" t="s">
        <v>387</v>
      </c>
      <c r="D12" s="33" t="str">
        <f>IF(Table3[[#This Row],[التاريخ]]="","",TEXT(Table3[[#This Row],[التاريخ]],"dddd"))</f>
        <v>Saturday</v>
      </c>
      <c r="E12" s="14">
        <v>37</v>
      </c>
      <c r="F12" s="14">
        <v>16</v>
      </c>
      <c r="G12" s="14">
        <v>42</v>
      </c>
      <c r="H12" s="14">
        <v>40</v>
      </c>
      <c r="I12" s="14">
        <v>14</v>
      </c>
      <c r="J12" s="14">
        <v>1</v>
      </c>
      <c r="K12" s="14">
        <v>0</v>
      </c>
      <c r="L12" s="34">
        <f>(Table3[[#This Row],[مخزون اول مدة]]+Table3[[#This Row],[المشتريات]])-(Table3[[#This Row],[المبيعات الفعلية]]+Table3[[#This Row],[المنتجات التالفة]]+Table3[[#This Row],[المنتجات المنتهية الصلاحية]])</f>
        <v>38</v>
      </c>
      <c r="P12" s="23"/>
    </row>
    <row r="13" spans="1:16" ht="19.2" customHeight="1" x14ac:dyDescent="0.3">
      <c r="A13" s="10" t="s">
        <v>96</v>
      </c>
      <c r="B13" s="10" t="s">
        <v>129</v>
      </c>
      <c r="C13" s="11" t="s">
        <v>388</v>
      </c>
      <c r="D13" s="33" t="str">
        <f>IF(Table3[[#This Row],[التاريخ]]="","",TEXT(Table3[[#This Row],[التاريخ]],"dddd"))</f>
        <v>Thursday</v>
      </c>
      <c r="E13" s="14">
        <v>36</v>
      </c>
      <c r="F13" s="14">
        <v>21</v>
      </c>
      <c r="G13" s="14">
        <v>41</v>
      </c>
      <c r="H13" s="14">
        <v>40</v>
      </c>
      <c r="I13" s="14">
        <v>16</v>
      </c>
      <c r="J13" s="14">
        <v>0</v>
      </c>
      <c r="K13" s="14">
        <v>0</v>
      </c>
      <c r="L13" s="34">
        <f>(Table3[[#This Row],[مخزون اول مدة]]+Table3[[#This Row],[المشتريات]])-(Table3[[#This Row],[المبيعات الفعلية]]+Table3[[#This Row],[المنتجات التالفة]]+Table3[[#This Row],[المنتجات المنتهية الصلاحية]])</f>
        <v>41</v>
      </c>
      <c r="P13" s="23"/>
    </row>
    <row r="14" spans="1:16" ht="19.2" customHeight="1" x14ac:dyDescent="0.3">
      <c r="A14" s="10" t="s">
        <v>107</v>
      </c>
      <c r="B14" s="10" t="s">
        <v>135</v>
      </c>
      <c r="C14" s="11" t="s">
        <v>389</v>
      </c>
      <c r="D14" s="33" t="str">
        <f>IF(Table3[[#This Row],[التاريخ]]="","",TEXT(Table3[[#This Row],[التاريخ]],"dddd"))</f>
        <v>Sunday</v>
      </c>
      <c r="E14" s="14">
        <v>46</v>
      </c>
      <c r="F14" s="14">
        <v>26</v>
      </c>
      <c r="G14" s="14">
        <v>58</v>
      </c>
      <c r="H14" s="14">
        <v>58</v>
      </c>
      <c r="I14" s="14">
        <v>12</v>
      </c>
      <c r="J14" s="14">
        <v>0</v>
      </c>
      <c r="K14" s="14">
        <v>0</v>
      </c>
      <c r="L14" s="34">
        <f>(Table3[[#This Row],[مخزون اول مدة]]+Table3[[#This Row],[المشتريات]])-(Table3[[#This Row],[المبيعات الفعلية]]+Table3[[#This Row],[المنتجات التالفة]]+Table3[[#This Row],[المنتجات المنتهية الصلاحية]])</f>
        <v>60</v>
      </c>
      <c r="P14" s="23"/>
    </row>
    <row r="15" spans="1:16" ht="19.2" customHeight="1" x14ac:dyDescent="0.3">
      <c r="A15" s="10" t="s">
        <v>96</v>
      </c>
      <c r="B15" s="10" t="s">
        <v>129</v>
      </c>
      <c r="C15" s="11" t="s">
        <v>200</v>
      </c>
      <c r="D15" s="33" t="str">
        <f>IF(Table3[[#This Row],[التاريخ]]="","",TEXT(Table3[[#This Row],[التاريخ]],"dddd"))</f>
        <v>Monday</v>
      </c>
      <c r="E15" s="14">
        <v>33</v>
      </c>
      <c r="F15" s="14">
        <v>15</v>
      </c>
      <c r="G15" s="14">
        <v>39</v>
      </c>
      <c r="H15" s="14">
        <v>40</v>
      </c>
      <c r="I15" s="14">
        <v>12</v>
      </c>
      <c r="J15" s="14">
        <v>0</v>
      </c>
      <c r="K15" s="14">
        <v>0</v>
      </c>
      <c r="L15" s="34">
        <f>(Table3[[#This Row],[مخزون اول مدة]]+Table3[[#This Row],[المشتريات]])-(Table3[[#This Row],[المبيعات الفعلية]]+Table3[[#This Row],[المنتجات التالفة]]+Table3[[#This Row],[المنتجات المنتهية الصلاحية]])</f>
        <v>36</v>
      </c>
      <c r="P15" s="23"/>
    </row>
    <row r="16" spans="1:16" ht="19.2" customHeight="1" x14ac:dyDescent="0.3">
      <c r="A16" s="10" t="s">
        <v>83</v>
      </c>
      <c r="B16" s="10" t="s">
        <v>119</v>
      </c>
      <c r="C16" s="11" t="s">
        <v>390</v>
      </c>
      <c r="D16" s="33" t="str">
        <f>IF(Table3[[#This Row],[التاريخ]]="","",TEXT(Table3[[#This Row],[التاريخ]],"dddd"))</f>
        <v>Friday</v>
      </c>
      <c r="E16" s="14">
        <v>35</v>
      </c>
      <c r="F16" s="14">
        <v>26</v>
      </c>
      <c r="G16" s="14">
        <v>45</v>
      </c>
      <c r="H16" s="14">
        <v>44</v>
      </c>
      <c r="I16" s="14">
        <v>14</v>
      </c>
      <c r="J16" s="14">
        <v>0</v>
      </c>
      <c r="K16" s="14">
        <v>0</v>
      </c>
      <c r="L16" s="34">
        <f>(Table3[[#This Row],[مخزون اول مدة]]+Table3[[#This Row],[المشتريات]])-(Table3[[#This Row],[المبيعات الفعلية]]+Table3[[#This Row],[المنتجات التالفة]]+Table3[[#This Row],[المنتجات المنتهية الصلاحية]])</f>
        <v>47</v>
      </c>
      <c r="P16" s="23"/>
    </row>
    <row r="17" spans="1:16" ht="19.2" customHeight="1" x14ac:dyDescent="0.3">
      <c r="A17" s="10" t="s">
        <v>96</v>
      </c>
      <c r="B17" s="10" t="s">
        <v>97</v>
      </c>
      <c r="C17" s="11" t="s">
        <v>391</v>
      </c>
      <c r="D17" s="33" t="str">
        <f>IF(Table3[[#This Row],[التاريخ]]="","",TEXT(Table3[[#This Row],[التاريخ]],"dddd"))</f>
        <v>Tuesday</v>
      </c>
      <c r="E17" s="14">
        <v>34</v>
      </c>
      <c r="F17" s="14">
        <v>12</v>
      </c>
      <c r="G17" s="14">
        <v>34</v>
      </c>
      <c r="H17" s="14">
        <v>35</v>
      </c>
      <c r="I17" s="14">
        <v>12</v>
      </c>
      <c r="J17" s="14">
        <v>0</v>
      </c>
      <c r="K17" s="14">
        <v>0</v>
      </c>
      <c r="L17" s="34">
        <f>(Table3[[#This Row],[مخزون اول مدة]]+Table3[[#This Row],[المشتريات]])-(Table3[[#This Row],[المبيعات الفعلية]]+Table3[[#This Row],[المنتجات التالفة]]+Table3[[#This Row],[المنتجات المنتهية الصلاحية]])</f>
        <v>34</v>
      </c>
      <c r="P17" s="23"/>
    </row>
    <row r="18" spans="1:16" ht="19.2" customHeight="1" x14ac:dyDescent="0.3">
      <c r="A18" s="10" t="s">
        <v>107</v>
      </c>
      <c r="B18" s="10" t="s">
        <v>135</v>
      </c>
      <c r="C18" s="11" t="s">
        <v>392</v>
      </c>
      <c r="D18" s="33" t="str">
        <f>IF(Table3[[#This Row],[التاريخ]]="","",TEXT(Table3[[#This Row],[التاريخ]],"dddd"))</f>
        <v>Monday</v>
      </c>
      <c r="E18" s="14">
        <v>42</v>
      </c>
      <c r="F18" s="14">
        <v>23</v>
      </c>
      <c r="G18" s="14">
        <v>49</v>
      </c>
      <c r="H18" s="14">
        <v>47</v>
      </c>
      <c r="I18" s="14">
        <v>15</v>
      </c>
      <c r="J18" s="14">
        <v>0</v>
      </c>
      <c r="K18" s="14">
        <v>0</v>
      </c>
      <c r="L18" s="34">
        <f>(Table3[[#This Row],[مخزون اول مدة]]+Table3[[#This Row],[المشتريات]])-(Table3[[#This Row],[المبيعات الفعلية]]+Table3[[#This Row],[المنتجات التالفة]]+Table3[[#This Row],[المنتجات المنتهية الصلاحية]])</f>
        <v>50</v>
      </c>
      <c r="P18" s="23"/>
    </row>
    <row r="19" spans="1:16" ht="19.2" customHeight="1" x14ac:dyDescent="0.3">
      <c r="A19" s="10" t="s">
        <v>96</v>
      </c>
      <c r="B19" s="10" t="s">
        <v>97</v>
      </c>
      <c r="C19" s="11" t="s">
        <v>393</v>
      </c>
      <c r="D19" s="33" t="str">
        <f>IF(Table3[[#This Row],[التاريخ]]="","",TEXT(Table3[[#This Row],[التاريخ]],"dddd"))</f>
        <v>Saturday</v>
      </c>
      <c r="E19" s="14">
        <v>32</v>
      </c>
      <c r="F19" s="14">
        <v>23</v>
      </c>
      <c r="G19" s="14">
        <v>38</v>
      </c>
      <c r="H19" s="14">
        <v>38</v>
      </c>
      <c r="I19" s="14">
        <v>12</v>
      </c>
      <c r="J19" s="14">
        <v>0</v>
      </c>
      <c r="K19" s="14">
        <v>0</v>
      </c>
      <c r="L19" s="34">
        <f>(Table3[[#This Row],[مخزون اول مدة]]+Table3[[#This Row],[المشتريات]])-(Table3[[#This Row],[المبيعات الفعلية]]+Table3[[#This Row],[المنتجات التالفة]]+Table3[[#This Row],[المنتجات المنتهية الصلاحية]])</f>
        <v>43</v>
      </c>
      <c r="P19" s="23"/>
    </row>
    <row r="20" spans="1:16" ht="19.2" customHeight="1" x14ac:dyDescent="0.3">
      <c r="A20" s="10" t="s">
        <v>101</v>
      </c>
      <c r="B20" s="10" t="s">
        <v>141</v>
      </c>
      <c r="C20" s="11" t="s">
        <v>394</v>
      </c>
      <c r="D20" s="33" t="str">
        <f>IF(Table3[[#This Row],[التاريخ]]="","",TEXT(Table3[[#This Row],[التاريخ]],"dddd"))</f>
        <v>Monday</v>
      </c>
      <c r="E20" s="14">
        <v>36</v>
      </c>
      <c r="F20" s="14">
        <v>18</v>
      </c>
      <c r="G20" s="14">
        <v>32</v>
      </c>
      <c r="H20" s="14">
        <v>33</v>
      </c>
      <c r="I20" s="14">
        <v>24</v>
      </c>
      <c r="J20" s="14">
        <v>0</v>
      </c>
      <c r="K20" s="14">
        <v>0</v>
      </c>
      <c r="L20" s="34">
        <f>(Table3[[#This Row],[مخزون اول مدة]]+Table3[[#This Row],[المشتريات]])-(Table3[[#This Row],[المبيعات الفعلية]]+Table3[[#This Row],[المنتجات التالفة]]+Table3[[#This Row],[المنتجات المنتهية الصلاحية]])</f>
        <v>30</v>
      </c>
      <c r="P20" s="23"/>
    </row>
    <row r="21" spans="1:16" ht="19.2" customHeight="1" x14ac:dyDescent="0.3">
      <c r="A21" s="10" t="s">
        <v>101</v>
      </c>
      <c r="B21" s="10" t="s">
        <v>172</v>
      </c>
      <c r="C21" s="11" t="s">
        <v>113</v>
      </c>
      <c r="D21" s="33" t="str">
        <f>IF(Table3[[#This Row],[التاريخ]]="","",TEXT(Table3[[#This Row],[التاريخ]],"dddd"))</f>
        <v>Thursday</v>
      </c>
      <c r="E21" s="14">
        <v>49</v>
      </c>
      <c r="F21" s="14">
        <v>24</v>
      </c>
      <c r="G21" s="14">
        <v>56</v>
      </c>
      <c r="H21" s="14">
        <v>55</v>
      </c>
      <c r="I21" s="14">
        <v>12</v>
      </c>
      <c r="J21" s="14">
        <v>0</v>
      </c>
      <c r="K21" s="14">
        <v>1</v>
      </c>
      <c r="L21" s="34">
        <f>(Table3[[#This Row],[مخزون اول مدة]]+Table3[[#This Row],[المشتريات]])-(Table3[[#This Row],[المبيعات الفعلية]]+Table3[[#This Row],[المنتجات التالفة]]+Table3[[#This Row],[المنتجات المنتهية الصلاحية]])</f>
        <v>60</v>
      </c>
      <c r="P21" s="23"/>
    </row>
    <row r="22" spans="1:16" ht="19.2" customHeight="1" x14ac:dyDescent="0.3">
      <c r="A22" s="10" t="s">
        <v>101</v>
      </c>
      <c r="B22" s="10" t="s">
        <v>81</v>
      </c>
      <c r="C22" s="11" t="s">
        <v>395</v>
      </c>
      <c r="D22" s="33" t="str">
        <f>IF(Table3[[#This Row],[التاريخ]]="","",TEXT(Table3[[#This Row],[التاريخ]],"dddd"))</f>
        <v>Wednesday</v>
      </c>
      <c r="E22" s="14">
        <v>54</v>
      </c>
      <c r="F22" s="14">
        <v>15</v>
      </c>
      <c r="G22" s="14">
        <v>48</v>
      </c>
      <c r="H22" s="14">
        <v>48</v>
      </c>
      <c r="I22" s="14">
        <v>17</v>
      </c>
      <c r="J22" s="14">
        <v>1</v>
      </c>
      <c r="K22" s="14">
        <v>1</v>
      </c>
      <c r="L22" s="34">
        <f>(Table3[[#This Row],[مخزون اول مدة]]+Table3[[#This Row],[المشتريات]])-(Table3[[#This Row],[المبيعات الفعلية]]+Table3[[#This Row],[المنتجات التالفة]]+Table3[[#This Row],[المنتجات المنتهية الصلاحية]])</f>
        <v>50</v>
      </c>
      <c r="P22" s="23"/>
    </row>
    <row r="23" spans="1:16" ht="19.2" customHeight="1" x14ac:dyDescent="0.3">
      <c r="A23" s="10" t="s">
        <v>101</v>
      </c>
      <c r="B23" s="10" t="s">
        <v>172</v>
      </c>
      <c r="C23" s="11" t="s">
        <v>396</v>
      </c>
      <c r="D23" s="33" t="str">
        <f>IF(Table3[[#This Row],[التاريخ]]="","",TEXT(Table3[[#This Row],[التاريخ]],"dddd"))</f>
        <v>Sunday</v>
      </c>
      <c r="E23" s="14">
        <v>54</v>
      </c>
      <c r="F23" s="14">
        <v>17</v>
      </c>
      <c r="G23" s="14">
        <v>59</v>
      </c>
      <c r="H23" s="14">
        <v>60</v>
      </c>
      <c r="I23" s="14">
        <v>13</v>
      </c>
      <c r="J23" s="14">
        <v>0</v>
      </c>
      <c r="K23" s="14">
        <v>0</v>
      </c>
      <c r="L23" s="34">
        <f>(Table3[[#This Row],[مخزون اول مدة]]+Table3[[#This Row],[المشتريات]])-(Table3[[#This Row],[المبيعات الفعلية]]+Table3[[#This Row],[المنتجات التالفة]]+Table3[[#This Row],[المنتجات المنتهية الصلاحية]])</f>
        <v>58</v>
      </c>
      <c r="P23" s="23"/>
    </row>
    <row r="24" spans="1:16" ht="19.2" customHeight="1" x14ac:dyDescent="0.3">
      <c r="A24" s="10" t="s">
        <v>103</v>
      </c>
      <c r="B24" s="10" t="s">
        <v>125</v>
      </c>
      <c r="C24" s="11" t="s">
        <v>397</v>
      </c>
      <c r="D24" s="33" t="str">
        <f>IF(Table3[[#This Row],[التاريخ]]="","",TEXT(Table3[[#This Row],[التاريخ]],"dddd"))</f>
        <v>Friday</v>
      </c>
      <c r="E24" s="14">
        <v>42</v>
      </c>
      <c r="F24" s="14">
        <v>17</v>
      </c>
      <c r="G24" s="14">
        <v>39</v>
      </c>
      <c r="H24" s="14">
        <v>39</v>
      </c>
      <c r="I24" s="14">
        <v>12</v>
      </c>
      <c r="J24" s="14">
        <v>1</v>
      </c>
      <c r="K24" s="14">
        <v>0</v>
      </c>
      <c r="L24" s="34">
        <f>(Table3[[#This Row],[مخزون اول مدة]]+Table3[[#This Row],[المشتريات]])-(Table3[[#This Row],[المبيعات الفعلية]]+Table3[[#This Row],[المنتجات التالفة]]+Table3[[#This Row],[المنتجات المنتهية الصلاحية]])</f>
        <v>46</v>
      </c>
      <c r="P24" s="23"/>
    </row>
    <row r="25" spans="1:16" ht="19.2" customHeight="1" x14ac:dyDescent="0.3">
      <c r="A25" s="10" t="s">
        <v>86</v>
      </c>
      <c r="B25" s="10" t="s">
        <v>153</v>
      </c>
      <c r="C25" s="11" t="s">
        <v>398</v>
      </c>
      <c r="D25" s="33" t="str">
        <f>IF(Table3[[#This Row],[التاريخ]]="","",TEXT(Table3[[#This Row],[التاريخ]],"dddd"))</f>
        <v>Tuesday</v>
      </c>
      <c r="E25" s="14">
        <v>49</v>
      </c>
      <c r="F25" s="14">
        <v>24</v>
      </c>
      <c r="G25" s="14">
        <v>58</v>
      </c>
      <c r="H25" s="14">
        <v>59</v>
      </c>
      <c r="I25" s="14">
        <v>18</v>
      </c>
      <c r="J25" s="14">
        <v>0</v>
      </c>
      <c r="K25" s="14">
        <v>0</v>
      </c>
      <c r="L25" s="34">
        <f>(Table3[[#This Row],[مخزون اول مدة]]+Table3[[#This Row],[المشتريات]])-(Table3[[#This Row],[المبيعات الفعلية]]+Table3[[#This Row],[المنتجات التالفة]]+Table3[[#This Row],[المنتجات المنتهية الصلاحية]])</f>
        <v>55</v>
      </c>
      <c r="P25" s="23"/>
    </row>
    <row r="26" spans="1:16" ht="19.2" customHeight="1" x14ac:dyDescent="0.3">
      <c r="A26" s="10" t="s">
        <v>101</v>
      </c>
      <c r="B26" s="10" t="s">
        <v>81</v>
      </c>
      <c r="C26" s="11" t="s">
        <v>399</v>
      </c>
      <c r="D26" s="33" t="str">
        <f>IF(Table3[[#This Row],[التاريخ]]="","",TEXT(Table3[[#This Row],[التاريخ]],"dddd"))</f>
        <v>Saturday</v>
      </c>
      <c r="E26" s="14">
        <v>36</v>
      </c>
      <c r="F26" s="14">
        <v>18</v>
      </c>
      <c r="G26" s="14">
        <v>42</v>
      </c>
      <c r="H26" s="14">
        <v>43</v>
      </c>
      <c r="I26" s="14">
        <v>6</v>
      </c>
      <c r="J26" s="14">
        <v>1</v>
      </c>
      <c r="K26" s="14">
        <v>0</v>
      </c>
      <c r="L26" s="34">
        <f>(Table3[[#This Row],[مخزون اول مدة]]+Table3[[#This Row],[المشتريات]])-(Table3[[#This Row],[المبيعات الفعلية]]+Table3[[#This Row],[المنتجات التالفة]]+Table3[[#This Row],[المنتجات المنتهية الصلاحية]])</f>
        <v>47</v>
      </c>
      <c r="P26" s="23"/>
    </row>
    <row r="27" spans="1:16" ht="19.2" customHeight="1" x14ac:dyDescent="0.3">
      <c r="A27" s="10" t="s">
        <v>107</v>
      </c>
      <c r="B27" s="10" t="s">
        <v>155</v>
      </c>
      <c r="C27" s="11" t="s">
        <v>400</v>
      </c>
      <c r="D27" s="33" t="str">
        <f>IF(Table3[[#This Row],[التاريخ]]="","",TEXT(Table3[[#This Row],[التاريخ]],"dddd"))</f>
        <v>Saturday</v>
      </c>
      <c r="E27" s="14">
        <v>39</v>
      </c>
      <c r="F27" s="14">
        <v>24</v>
      </c>
      <c r="G27" s="14">
        <v>49</v>
      </c>
      <c r="H27" s="14">
        <v>48</v>
      </c>
      <c r="I27" s="14">
        <v>23</v>
      </c>
      <c r="J27" s="14">
        <v>0</v>
      </c>
      <c r="K27" s="14">
        <v>0</v>
      </c>
      <c r="L27" s="34">
        <f>(Table3[[#This Row],[مخزون اول مدة]]+Table3[[#This Row],[المشتريات]])-(Table3[[#This Row],[المبيعات الفعلية]]+Table3[[#This Row],[المنتجات التالفة]]+Table3[[#This Row],[المنتجات المنتهية الصلاحية]])</f>
        <v>40</v>
      </c>
      <c r="P27" s="23"/>
    </row>
    <row r="28" spans="1:16" ht="19.2" customHeight="1" x14ac:dyDescent="0.3">
      <c r="A28" s="10" t="s">
        <v>89</v>
      </c>
      <c r="B28" s="10" t="s">
        <v>90</v>
      </c>
      <c r="C28" s="11" t="s">
        <v>309</v>
      </c>
      <c r="D28" s="33" t="str">
        <f>IF(Table3[[#This Row],[التاريخ]]="","",TEXT(Table3[[#This Row],[التاريخ]],"dddd"))</f>
        <v>Wednesday</v>
      </c>
      <c r="E28" s="14">
        <v>54</v>
      </c>
      <c r="F28" s="14">
        <v>21</v>
      </c>
      <c r="G28" s="14">
        <v>63</v>
      </c>
      <c r="H28" s="14">
        <v>61</v>
      </c>
      <c r="I28" s="14">
        <v>11</v>
      </c>
      <c r="J28" s="14">
        <v>0</v>
      </c>
      <c r="K28" s="14">
        <v>0</v>
      </c>
      <c r="L28" s="34">
        <f>(Table3[[#This Row],[مخزون اول مدة]]+Table3[[#This Row],[المشتريات]])-(Table3[[#This Row],[المبيعات الفعلية]]+Table3[[#This Row],[المنتجات التالفة]]+Table3[[#This Row],[المنتجات المنتهية الصلاحية]])</f>
        <v>64</v>
      </c>
      <c r="P28" s="23"/>
    </row>
    <row r="29" spans="1:16" ht="19.2" customHeight="1" x14ac:dyDescent="0.3">
      <c r="A29" s="10" t="s">
        <v>107</v>
      </c>
      <c r="B29" s="10" t="s">
        <v>135</v>
      </c>
      <c r="C29" s="11" t="s">
        <v>161</v>
      </c>
      <c r="D29" s="33" t="str">
        <f>IF(Table3[[#This Row],[التاريخ]]="","",TEXT(Table3[[#This Row],[التاريخ]],"dddd"))</f>
        <v>Thursday</v>
      </c>
      <c r="E29" s="14">
        <v>39</v>
      </c>
      <c r="F29" s="14">
        <v>23</v>
      </c>
      <c r="G29" s="14">
        <v>43</v>
      </c>
      <c r="H29" s="14">
        <v>43</v>
      </c>
      <c r="I29" s="14">
        <v>11</v>
      </c>
      <c r="J29" s="14">
        <v>0</v>
      </c>
      <c r="K29" s="14">
        <v>0</v>
      </c>
      <c r="L29" s="34">
        <f>(Table3[[#This Row],[مخزون اول مدة]]+Table3[[#This Row],[المشتريات]])-(Table3[[#This Row],[المبيعات الفعلية]]+Table3[[#This Row],[المنتجات التالفة]]+Table3[[#This Row],[المنتجات المنتهية الصلاحية]])</f>
        <v>51</v>
      </c>
      <c r="P29" s="23"/>
    </row>
    <row r="30" spans="1:16" ht="19.2" customHeight="1" x14ac:dyDescent="0.3">
      <c r="A30" s="10" t="s">
        <v>101</v>
      </c>
      <c r="B30" s="10" t="s">
        <v>141</v>
      </c>
      <c r="C30" s="11" t="s">
        <v>400</v>
      </c>
      <c r="D30" s="33" t="str">
        <f>IF(Table3[[#This Row],[التاريخ]]="","",TEXT(Table3[[#This Row],[التاريخ]],"dddd"))</f>
        <v>Saturday</v>
      </c>
      <c r="E30" s="14">
        <v>31</v>
      </c>
      <c r="F30" s="14">
        <v>17</v>
      </c>
      <c r="G30" s="14">
        <v>31</v>
      </c>
      <c r="H30" s="14">
        <v>32</v>
      </c>
      <c r="I30" s="14">
        <v>9</v>
      </c>
      <c r="J30" s="14">
        <v>0</v>
      </c>
      <c r="K30" s="14">
        <v>0</v>
      </c>
      <c r="L30" s="34">
        <f>(Table3[[#This Row],[مخزون اول مدة]]+Table3[[#This Row],[المشتريات]])-(Table3[[#This Row],[المبيعات الفعلية]]+Table3[[#This Row],[المنتجات التالفة]]+Table3[[#This Row],[المنتجات المنتهية الصلاحية]])</f>
        <v>39</v>
      </c>
      <c r="P30" s="23"/>
    </row>
    <row r="31" spans="1:16" ht="19.2" customHeight="1" x14ac:dyDescent="0.3">
      <c r="A31" s="10" t="s">
        <v>86</v>
      </c>
      <c r="B31" s="10" t="s">
        <v>153</v>
      </c>
      <c r="C31" s="11" t="s">
        <v>401</v>
      </c>
      <c r="D31" s="33" t="str">
        <f>IF(Table3[[#This Row],[التاريخ]]="","",TEXT(Table3[[#This Row],[التاريخ]],"dddd"))</f>
        <v>Tuesday</v>
      </c>
      <c r="E31" s="14">
        <v>45</v>
      </c>
      <c r="F31" s="14">
        <v>12</v>
      </c>
      <c r="G31" s="14">
        <v>40</v>
      </c>
      <c r="H31" s="14">
        <v>41</v>
      </c>
      <c r="I31" s="14">
        <v>20</v>
      </c>
      <c r="J31" s="14">
        <v>0</v>
      </c>
      <c r="K31" s="14">
        <v>0</v>
      </c>
      <c r="L31" s="34">
        <f>(Table3[[#This Row],[مخزون اول مدة]]+Table3[[#This Row],[المشتريات]])-(Table3[[#This Row],[المبيعات الفعلية]]+Table3[[#This Row],[المنتجات التالفة]]+Table3[[#This Row],[المنتجات المنتهية الصلاحية]])</f>
        <v>37</v>
      </c>
      <c r="P31" s="23"/>
    </row>
    <row r="32" spans="1:16" ht="19.2" customHeight="1" x14ac:dyDescent="0.3">
      <c r="A32" s="10" t="s">
        <v>107</v>
      </c>
      <c r="B32" s="10" t="s">
        <v>135</v>
      </c>
      <c r="C32" s="11" t="s">
        <v>381</v>
      </c>
      <c r="D32" s="33" t="str">
        <f>IF(Table3[[#This Row],[التاريخ]]="","",TEXT(Table3[[#This Row],[التاريخ]],"dddd"))</f>
        <v>Sunday</v>
      </c>
      <c r="E32" s="14">
        <v>48</v>
      </c>
      <c r="F32" s="14">
        <v>22</v>
      </c>
      <c r="G32" s="14">
        <v>58</v>
      </c>
      <c r="H32" s="14">
        <v>59</v>
      </c>
      <c r="I32" s="14">
        <v>19</v>
      </c>
      <c r="J32" s="14">
        <v>1</v>
      </c>
      <c r="K32" s="14">
        <v>0</v>
      </c>
      <c r="L32" s="34">
        <f>(Table3[[#This Row],[مخزون اول مدة]]+Table3[[#This Row],[المشتريات]])-(Table3[[#This Row],[المبيعات الفعلية]]+Table3[[#This Row],[المنتجات التالفة]]+Table3[[#This Row],[المنتجات المنتهية الصلاحية]])</f>
        <v>50</v>
      </c>
      <c r="P32" s="23"/>
    </row>
    <row r="33" spans="1:16" ht="19.2" customHeight="1" x14ac:dyDescent="0.3">
      <c r="A33" s="10" t="s">
        <v>101</v>
      </c>
      <c r="B33" s="10" t="s">
        <v>172</v>
      </c>
      <c r="C33" s="11" t="s">
        <v>402</v>
      </c>
      <c r="D33" s="33" t="str">
        <f>IF(Table3[[#This Row],[التاريخ]]="","",TEXT(Table3[[#This Row],[التاريخ]],"dddd"))</f>
        <v>Wednesday</v>
      </c>
      <c r="E33" s="14">
        <v>45</v>
      </c>
      <c r="F33" s="14">
        <v>23</v>
      </c>
      <c r="G33" s="14">
        <v>52</v>
      </c>
      <c r="H33" s="14">
        <v>53</v>
      </c>
      <c r="I33" s="14">
        <v>20</v>
      </c>
      <c r="J33" s="14">
        <v>1</v>
      </c>
      <c r="K33" s="14">
        <v>0</v>
      </c>
      <c r="L33" s="34">
        <f>(Table3[[#This Row],[مخزون اول مدة]]+Table3[[#This Row],[المشتريات]])-(Table3[[#This Row],[المبيعات الفعلية]]+Table3[[#This Row],[المنتجات التالفة]]+Table3[[#This Row],[المنتجات المنتهية الصلاحية]])</f>
        <v>47</v>
      </c>
      <c r="P33" s="23"/>
    </row>
    <row r="34" spans="1:16" ht="19.2" customHeight="1" x14ac:dyDescent="0.3">
      <c r="A34" s="10" t="s">
        <v>101</v>
      </c>
      <c r="B34" s="10" t="s">
        <v>111</v>
      </c>
      <c r="C34" s="11" t="s">
        <v>403</v>
      </c>
      <c r="D34" s="33" t="str">
        <f>IF(Table3[[#This Row],[التاريخ]]="","",TEXT(Table3[[#This Row],[التاريخ]],"dddd"))</f>
        <v>Friday</v>
      </c>
      <c r="E34" s="14">
        <v>38</v>
      </c>
      <c r="F34" s="14">
        <v>15</v>
      </c>
      <c r="G34" s="14">
        <v>34</v>
      </c>
      <c r="H34" s="14">
        <v>33</v>
      </c>
      <c r="I34" s="14">
        <v>16</v>
      </c>
      <c r="J34" s="14">
        <v>0</v>
      </c>
      <c r="K34" s="14">
        <v>0</v>
      </c>
      <c r="L34" s="34">
        <f>(Table3[[#This Row],[مخزون اول مدة]]+Table3[[#This Row],[المشتريات]])-(Table3[[#This Row],[المبيعات الفعلية]]+Table3[[#This Row],[المنتجات التالفة]]+Table3[[#This Row],[المنتجات المنتهية الصلاحية]])</f>
        <v>37</v>
      </c>
      <c r="P34" s="23"/>
    </row>
    <row r="35" spans="1:16" ht="19.2" customHeight="1" x14ac:dyDescent="0.3">
      <c r="A35" s="10" t="s">
        <v>96</v>
      </c>
      <c r="B35" s="10" t="s">
        <v>129</v>
      </c>
      <c r="C35" s="11" t="s">
        <v>359</v>
      </c>
      <c r="D35" s="33" t="str">
        <f>IF(Table3[[#This Row],[التاريخ]]="","",TEXT(Table3[[#This Row],[التاريخ]],"dddd"))</f>
        <v>Tuesday</v>
      </c>
      <c r="E35" s="14">
        <v>47</v>
      </c>
      <c r="F35" s="14">
        <v>24</v>
      </c>
      <c r="G35" s="14">
        <v>46</v>
      </c>
      <c r="H35" s="14">
        <v>47</v>
      </c>
      <c r="I35" s="14">
        <v>17</v>
      </c>
      <c r="J35" s="14">
        <v>0</v>
      </c>
      <c r="K35" s="14">
        <v>0</v>
      </c>
      <c r="L35" s="34">
        <f>(Table3[[#This Row],[مخزون اول مدة]]+Table3[[#This Row],[المشتريات]])-(Table3[[#This Row],[المبيعات الفعلية]]+Table3[[#This Row],[المنتجات التالفة]]+Table3[[#This Row],[المنتجات المنتهية الصلاحية]])</f>
        <v>54</v>
      </c>
      <c r="P35" s="23"/>
    </row>
    <row r="36" spans="1:16" ht="19.2" customHeight="1" x14ac:dyDescent="0.3">
      <c r="A36" s="10" t="s">
        <v>107</v>
      </c>
      <c r="B36" s="10" t="s">
        <v>108</v>
      </c>
      <c r="C36" s="11" t="s">
        <v>383</v>
      </c>
      <c r="D36" s="33" t="str">
        <f>IF(Table3[[#This Row],[التاريخ]]="","",TEXT(Table3[[#This Row],[التاريخ]],"dddd"))</f>
        <v>Sunday</v>
      </c>
      <c r="E36" s="14">
        <v>29</v>
      </c>
      <c r="F36" s="14">
        <v>18</v>
      </c>
      <c r="G36" s="14">
        <v>29</v>
      </c>
      <c r="H36" s="14">
        <v>28</v>
      </c>
      <c r="I36" s="14">
        <v>18</v>
      </c>
      <c r="J36" s="14">
        <v>0</v>
      </c>
      <c r="K36" s="14">
        <v>0</v>
      </c>
      <c r="L36" s="34">
        <f>(Table3[[#This Row],[مخزون اول مدة]]+Table3[[#This Row],[المشتريات]])-(Table3[[#This Row],[المبيعات الفعلية]]+Table3[[#This Row],[المنتجات التالفة]]+Table3[[#This Row],[المنتجات المنتهية الصلاحية]])</f>
        <v>29</v>
      </c>
      <c r="P36" s="23"/>
    </row>
    <row r="37" spans="1:16" ht="19.2" customHeight="1" x14ac:dyDescent="0.3">
      <c r="A37" s="10" t="s">
        <v>96</v>
      </c>
      <c r="B37" s="10" t="s">
        <v>129</v>
      </c>
      <c r="C37" s="11" t="s">
        <v>404</v>
      </c>
      <c r="D37" s="33" t="str">
        <f>IF(Table3[[#This Row],[التاريخ]]="","",TEXT(Table3[[#This Row],[التاريخ]],"dddd"))</f>
        <v>Monday</v>
      </c>
      <c r="E37" s="14">
        <v>41</v>
      </c>
      <c r="F37" s="14">
        <v>22</v>
      </c>
      <c r="G37" s="14">
        <v>49</v>
      </c>
      <c r="H37" s="14">
        <v>49</v>
      </c>
      <c r="I37" s="14">
        <v>17</v>
      </c>
      <c r="J37" s="14">
        <v>0</v>
      </c>
      <c r="K37" s="14">
        <v>0</v>
      </c>
      <c r="L37" s="34">
        <f>(Table3[[#This Row],[مخزون اول مدة]]+Table3[[#This Row],[المشتريات]])-(Table3[[#This Row],[المبيعات الفعلية]]+Table3[[#This Row],[المنتجات التالفة]]+Table3[[#This Row],[المنتجات المنتهية الصلاحية]])</f>
        <v>46</v>
      </c>
      <c r="N37" s="23"/>
    </row>
    <row r="38" spans="1:16" ht="19.2" customHeight="1" x14ac:dyDescent="0.3">
      <c r="A38" s="10" t="s">
        <v>103</v>
      </c>
      <c r="B38" s="10" t="s">
        <v>104</v>
      </c>
      <c r="C38" s="11" t="s">
        <v>102</v>
      </c>
      <c r="D38" s="33" t="str">
        <f>IF(Table3[[#This Row],[التاريخ]]="","",TEXT(Table3[[#This Row],[التاريخ]],"dddd"))</f>
        <v>Friday</v>
      </c>
      <c r="E38" s="14">
        <v>44</v>
      </c>
      <c r="F38" s="14">
        <v>30</v>
      </c>
      <c r="G38" s="14">
        <v>60</v>
      </c>
      <c r="H38" s="14">
        <v>59</v>
      </c>
      <c r="I38" s="14">
        <v>14</v>
      </c>
      <c r="J38" s="14">
        <v>0</v>
      </c>
      <c r="K38" s="14">
        <v>0</v>
      </c>
      <c r="L38" s="34">
        <f>(Table3[[#This Row],[مخزون اول مدة]]+Table3[[#This Row],[المشتريات]])-(Table3[[#This Row],[المبيعات الفعلية]]+Table3[[#This Row],[المنتجات التالفة]]+Table3[[#This Row],[المنتجات المنتهية الصلاحية]])</f>
        <v>60</v>
      </c>
      <c r="N38" s="23"/>
    </row>
    <row r="39" spans="1:16" ht="19.2" customHeight="1" x14ac:dyDescent="0.3">
      <c r="A39" s="10" t="s">
        <v>83</v>
      </c>
      <c r="B39" s="10" t="s">
        <v>119</v>
      </c>
      <c r="C39" s="11" t="s">
        <v>112</v>
      </c>
      <c r="D39" s="33" t="str">
        <f>IF(Table3[[#This Row],[التاريخ]]="","",TEXT(Table3[[#This Row],[التاريخ]],"dddd"))</f>
        <v>Saturday</v>
      </c>
      <c r="E39" s="14">
        <v>50</v>
      </c>
      <c r="F39" s="14">
        <v>16</v>
      </c>
      <c r="G39" s="14">
        <v>49</v>
      </c>
      <c r="H39" s="14">
        <v>49</v>
      </c>
      <c r="I39" s="14">
        <v>20</v>
      </c>
      <c r="J39" s="14">
        <v>1</v>
      </c>
      <c r="K39" s="14">
        <v>0</v>
      </c>
      <c r="L39" s="34">
        <f>(Table3[[#This Row],[مخزون اول مدة]]+Table3[[#This Row],[المشتريات]])-(Table3[[#This Row],[المبيعات الفعلية]]+Table3[[#This Row],[المنتجات التالفة]]+Table3[[#This Row],[المنتجات المنتهية الصلاحية]])</f>
        <v>45</v>
      </c>
      <c r="N39" s="23"/>
    </row>
    <row r="40" spans="1:16" ht="19.2" customHeight="1" x14ac:dyDescent="0.3">
      <c r="A40" s="10" t="s">
        <v>103</v>
      </c>
      <c r="B40" s="10" t="s">
        <v>104</v>
      </c>
      <c r="C40" s="11" t="s">
        <v>405</v>
      </c>
      <c r="D40" s="33" t="str">
        <f>IF(Table3[[#This Row],[التاريخ]]="","",TEXT(Table3[[#This Row],[التاريخ]],"dddd"))</f>
        <v>Sunday</v>
      </c>
      <c r="E40" s="14">
        <v>49</v>
      </c>
      <c r="F40" s="14">
        <v>24</v>
      </c>
      <c r="G40" s="14">
        <v>63</v>
      </c>
      <c r="H40" s="14">
        <v>62</v>
      </c>
      <c r="I40" s="14">
        <v>22</v>
      </c>
      <c r="J40" s="14">
        <v>0</v>
      </c>
      <c r="K40" s="14">
        <v>0</v>
      </c>
      <c r="L40" s="34">
        <f>(Table3[[#This Row],[مخزون اول مدة]]+Table3[[#This Row],[المشتريات]])-(Table3[[#This Row],[المبيعات الفعلية]]+Table3[[#This Row],[المنتجات التالفة]]+Table3[[#This Row],[المنتجات المنتهية الصلاحية]])</f>
        <v>51</v>
      </c>
      <c r="N40" s="23"/>
    </row>
    <row r="41" spans="1:16" ht="19.2" customHeight="1" x14ac:dyDescent="0.3">
      <c r="A41" s="10" t="s">
        <v>89</v>
      </c>
      <c r="B41" s="10" t="s">
        <v>90</v>
      </c>
      <c r="C41" s="11" t="s">
        <v>250</v>
      </c>
      <c r="D41" s="33" t="str">
        <f>IF(Table3[[#This Row],[التاريخ]]="","",TEXT(Table3[[#This Row],[التاريخ]],"dddd"))</f>
        <v>Saturday</v>
      </c>
      <c r="E41" s="14">
        <v>32</v>
      </c>
      <c r="F41" s="14">
        <v>22</v>
      </c>
      <c r="G41" s="14">
        <v>43</v>
      </c>
      <c r="H41" s="14">
        <v>43</v>
      </c>
      <c r="I41" s="14">
        <v>12</v>
      </c>
      <c r="J41" s="14">
        <v>0</v>
      </c>
      <c r="K41" s="14">
        <v>0</v>
      </c>
      <c r="L41" s="34">
        <f>(Table3[[#This Row],[مخزون اول مدة]]+Table3[[#This Row],[المشتريات]])-(Table3[[#This Row],[المبيعات الفعلية]]+Table3[[#This Row],[المنتجات التالفة]]+Table3[[#This Row],[المنتجات المنتهية الصلاحية]])</f>
        <v>42</v>
      </c>
      <c r="N41" s="23"/>
    </row>
    <row r="42" spans="1:16" ht="19.2" customHeight="1" x14ac:dyDescent="0.3">
      <c r="A42" s="10" t="s">
        <v>83</v>
      </c>
      <c r="B42" s="10" t="s">
        <v>119</v>
      </c>
      <c r="C42" s="11" t="s">
        <v>152</v>
      </c>
      <c r="D42" s="33" t="str">
        <f>IF(Table3[[#This Row],[التاريخ]]="","",TEXT(Table3[[#This Row],[التاريخ]],"dddd"))</f>
        <v>Friday</v>
      </c>
      <c r="E42" s="14">
        <v>39</v>
      </c>
      <c r="F42" s="14">
        <v>21</v>
      </c>
      <c r="G42" s="14">
        <v>42</v>
      </c>
      <c r="H42" s="14">
        <v>40</v>
      </c>
      <c r="I42" s="14">
        <v>15</v>
      </c>
      <c r="J42" s="14">
        <v>0</v>
      </c>
      <c r="K42" s="14">
        <v>1</v>
      </c>
      <c r="L42" s="34">
        <f>(Table3[[#This Row],[مخزون اول مدة]]+Table3[[#This Row],[المشتريات]])-(Table3[[#This Row],[المبيعات الفعلية]]+Table3[[#This Row],[المنتجات التالفة]]+Table3[[#This Row],[المنتجات المنتهية الصلاحية]])</f>
        <v>44</v>
      </c>
    </row>
    <row r="43" spans="1:16" ht="19.2" customHeight="1" x14ac:dyDescent="0.3">
      <c r="A43" s="10" t="s">
        <v>107</v>
      </c>
      <c r="B43" s="10" t="s">
        <v>108</v>
      </c>
      <c r="C43" s="11" t="s">
        <v>406</v>
      </c>
      <c r="D43" s="33" t="str">
        <f>IF(Table3[[#This Row],[التاريخ]]="","",TEXT(Table3[[#This Row],[التاريخ]],"dddd"))</f>
        <v>Wednesday</v>
      </c>
      <c r="E43" s="14">
        <v>33</v>
      </c>
      <c r="F43" s="14">
        <v>22</v>
      </c>
      <c r="G43" s="14">
        <v>39</v>
      </c>
      <c r="H43" s="14">
        <v>41</v>
      </c>
      <c r="I43" s="14">
        <v>13</v>
      </c>
      <c r="J43" s="14">
        <v>0</v>
      </c>
      <c r="K43" s="14">
        <v>0</v>
      </c>
      <c r="L43" s="34">
        <f>(Table3[[#This Row],[مخزون اول مدة]]+Table3[[#This Row],[المشتريات]])-(Table3[[#This Row],[المبيعات الفعلية]]+Table3[[#This Row],[المنتجات التالفة]]+Table3[[#This Row],[المنتجات المنتهية الصلاحية]])</f>
        <v>42</v>
      </c>
    </row>
    <row r="44" spans="1:16" ht="19.2" customHeight="1" x14ac:dyDescent="0.3">
      <c r="A44" s="10" t="s">
        <v>103</v>
      </c>
      <c r="B44" s="10" t="s">
        <v>104</v>
      </c>
      <c r="C44" s="11" t="s">
        <v>122</v>
      </c>
      <c r="D44" s="33" t="str">
        <f>IF(Table3[[#This Row],[التاريخ]]="","",TEXT(Table3[[#This Row],[التاريخ]],"dddd"))</f>
        <v>Friday</v>
      </c>
      <c r="E44" s="14">
        <v>23</v>
      </c>
      <c r="F44" s="14">
        <v>19</v>
      </c>
      <c r="G44" s="14">
        <v>26</v>
      </c>
      <c r="H44" s="14">
        <v>26</v>
      </c>
      <c r="I44" s="14">
        <v>19</v>
      </c>
      <c r="J44" s="14">
        <v>0</v>
      </c>
      <c r="K44" s="14">
        <v>0</v>
      </c>
      <c r="L44" s="34">
        <f>(Table3[[#This Row],[مخزون اول مدة]]+Table3[[#This Row],[المشتريات]])-(Table3[[#This Row],[المبيعات الفعلية]]+Table3[[#This Row],[المنتجات التالفة]]+Table3[[#This Row],[المنتجات المنتهية الصلاحية]])</f>
        <v>23</v>
      </c>
    </row>
    <row r="45" spans="1:16" ht="19.2" customHeight="1" x14ac:dyDescent="0.3">
      <c r="A45" s="10" t="s">
        <v>83</v>
      </c>
      <c r="B45" s="10" t="s">
        <v>119</v>
      </c>
      <c r="C45" s="11" t="s">
        <v>146</v>
      </c>
      <c r="D45" s="33" t="str">
        <f>IF(Table3[[#This Row],[التاريخ]]="","",TEXT(Table3[[#This Row],[التاريخ]],"dddd"))</f>
        <v>Tuesday</v>
      </c>
      <c r="E45" s="14">
        <v>44</v>
      </c>
      <c r="F45" s="14">
        <v>23</v>
      </c>
      <c r="G45" s="14">
        <v>54</v>
      </c>
      <c r="H45" s="14">
        <v>56</v>
      </c>
      <c r="I45" s="14">
        <v>15</v>
      </c>
      <c r="J45" s="14">
        <v>0</v>
      </c>
      <c r="K45" s="14">
        <v>0</v>
      </c>
      <c r="L45" s="34">
        <f>(Table3[[#This Row],[مخزون اول مدة]]+Table3[[#This Row],[المشتريات]])-(Table3[[#This Row],[المبيعات الفعلية]]+Table3[[#This Row],[المنتجات التالفة]]+Table3[[#This Row],[المنتجات المنتهية الصلاحية]])</f>
        <v>52</v>
      </c>
    </row>
    <row r="46" spans="1:16" ht="19.2" customHeight="1" x14ac:dyDescent="0.3">
      <c r="A46" s="10" t="s">
        <v>101</v>
      </c>
      <c r="B46" s="10" t="s">
        <v>141</v>
      </c>
      <c r="C46" s="11" t="s">
        <v>244</v>
      </c>
      <c r="D46" s="33" t="str">
        <f>IF(Table3[[#This Row],[التاريخ]]="","",TEXT(Table3[[#This Row],[التاريخ]],"dddd"))</f>
        <v>Tuesday</v>
      </c>
      <c r="E46" s="14">
        <v>41</v>
      </c>
      <c r="F46" s="14">
        <v>12</v>
      </c>
      <c r="G46" s="14">
        <v>41</v>
      </c>
      <c r="H46" s="14">
        <v>39</v>
      </c>
      <c r="I46" s="14">
        <v>20</v>
      </c>
      <c r="J46" s="14">
        <v>1</v>
      </c>
      <c r="K46" s="14">
        <v>0</v>
      </c>
      <c r="L46" s="34">
        <f>(Table3[[#This Row],[مخزون اول مدة]]+Table3[[#This Row],[المشتريات]])-(Table3[[#This Row],[المبيعات الفعلية]]+Table3[[#This Row],[المنتجات التالفة]]+Table3[[#This Row],[المنتجات المنتهية الصلاحية]])</f>
        <v>32</v>
      </c>
    </row>
    <row r="47" spans="1:16" ht="19.2" customHeight="1" x14ac:dyDescent="0.3">
      <c r="A47" s="10" t="s">
        <v>86</v>
      </c>
      <c r="B47" s="10" t="s">
        <v>87</v>
      </c>
      <c r="C47" s="11" t="s">
        <v>407</v>
      </c>
      <c r="D47" s="33" t="str">
        <f>IF(Table3[[#This Row],[التاريخ]]="","",TEXT(Table3[[#This Row],[التاريخ]],"dddd"))</f>
        <v>Saturday</v>
      </c>
      <c r="E47" s="14">
        <v>34</v>
      </c>
      <c r="F47" s="14">
        <v>22</v>
      </c>
      <c r="G47" s="14">
        <v>40</v>
      </c>
      <c r="H47" s="14">
        <v>39</v>
      </c>
      <c r="I47" s="14">
        <v>11</v>
      </c>
      <c r="J47" s="14">
        <v>0</v>
      </c>
      <c r="K47" s="14">
        <v>0</v>
      </c>
      <c r="L47" s="34">
        <f>(Table3[[#This Row],[مخزون اول مدة]]+Table3[[#This Row],[المشتريات]])-(Table3[[#This Row],[المبيعات الفعلية]]+Table3[[#This Row],[المنتجات التالفة]]+Table3[[#This Row],[المنتجات المنتهية الصلاحية]])</f>
        <v>45</v>
      </c>
    </row>
    <row r="48" spans="1:16" ht="19.2" customHeight="1" x14ac:dyDescent="0.3">
      <c r="A48" s="10" t="s">
        <v>83</v>
      </c>
      <c r="B48" s="10" t="s">
        <v>119</v>
      </c>
      <c r="C48" s="11" t="s">
        <v>408</v>
      </c>
      <c r="D48" s="33" t="str">
        <f>IF(Table3[[#This Row],[التاريخ]]="","",TEXT(Table3[[#This Row],[التاريخ]],"dddd"))</f>
        <v>Thursday</v>
      </c>
      <c r="E48" s="14">
        <v>36</v>
      </c>
      <c r="F48" s="14">
        <v>23</v>
      </c>
      <c r="G48" s="14">
        <v>46</v>
      </c>
      <c r="H48" s="14">
        <v>46</v>
      </c>
      <c r="I48" s="14">
        <v>20</v>
      </c>
      <c r="J48" s="14">
        <v>0</v>
      </c>
      <c r="K48" s="14">
        <v>0</v>
      </c>
      <c r="L48" s="34">
        <f>(Table3[[#This Row],[مخزون اول مدة]]+Table3[[#This Row],[المشتريات]])-(Table3[[#This Row],[المبيعات الفعلية]]+Table3[[#This Row],[المنتجات التالفة]]+Table3[[#This Row],[المنتجات المنتهية الصلاحية]])</f>
        <v>39</v>
      </c>
    </row>
    <row r="49" spans="1:12" ht="19.2" customHeight="1" x14ac:dyDescent="0.3">
      <c r="A49" s="10" t="s">
        <v>83</v>
      </c>
      <c r="B49" s="10" t="s">
        <v>119</v>
      </c>
      <c r="C49" s="11" t="s">
        <v>409</v>
      </c>
      <c r="D49" s="33" t="str">
        <f>IF(Table3[[#This Row],[التاريخ]]="","",TEXT(Table3[[#This Row],[التاريخ]],"dddd"))</f>
        <v>Sunday</v>
      </c>
      <c r="E49" s="14">
        <v>41</v>
      </c>
      <c r="F49" s="14">
        <v>27</v>
      </c>
      <c r="G49" s="14">
        <v>56</v>
      </c>
      <c r="H49" s="14">
        <v>54</v>
      </c>
      <c r="I49" s="14">
        <v>21</v>
      </c>
      <c r="J49" s="14">
        <v>0</v>
      </c>
      <c r="K49" s="14">
        <v>0</v>
      </c>
      <c r="L49" s="34">
        <f>(Table3[[#This Row],[مخزون اول مدة]]+Table3[[#This Row],[المشتريات]])-(Table3[[#This Row],[المبيعات الفعلية]]+Table3[[#This Row],[المنتجات التالفة]]+Table3[[#This Row],[المنتجات المنتهية الصلاحية]])</f>
        <v>47</v>
      </c>
    </row>
    <row r="50" spans="1:12" ht="19.2" customHeight="1" x14ac:dyDescent="0.3">
      <c r="A50" s="10" t="s">
        <v>89</v>
      </c>
      <c r="B50" s="10" t="s">
        <v>92</v>
      </c>
      <c r="C50" s="11" t="s">
        <v>109</v>
      </c>
      <c r="D50" s="33" t="str">
        <f>IF(Table3[[#This Row],[التاريخ]]="","",TEXT(Table3[[#This Row],[التاريخ]],"dddd"))</f>
        <v>Friday</v>
      </c>
      <c r="E50" s="14">
        <v>46</v>
      </c>
      <c r="F50" s="14">
        <v>15</v>
      </c>
      <c r="G50" s="14">
        <v>34</v>
      </c>
      <c r="H50" s="14">
        <v>34</v>
      </c>
      <c r="I50" s="14">
        <v>20</v>
      </c>
      <c r="J50" s="14">
        <v>0</v>
      </c>
      <c r="K50" s="14">
        <v>0</v>
      </c>
      <c r="L50" s="34">
        <f>(Table3[[#This Row],[مخزون اول مدة]]+Table3[[#This Row],[المشتريات]])-(Table3[[#This Row],[المبيعات الفعلية]]+Table3[[#This Row],[المنتجات التالفة]]+Table3[[#This Row],[المنتجات المنتهية الصلاحية]])</f>
        <v>41</v>
      </c>
    </row>
    <row r="51" spans="1:12" ht="19.2" customHeight="1" x14ac:dyDescent="0.3">
      <c r="A51" s="10" t="s">
        <v>96</v>
      </c>
      <c r="B51" s="10" t="s">
        <v>97</v>
      </c>
      <c r="C51" s="11" t="s">
        <v>410</v>
      </c>
      <c r="D51" s="33" t="str">
        <f>IF(Table3[[#This Row],[التاريخ]]="","",TEXT(Table3[[#This Row],[التاريخ]],"dddd"))</f>
        <v>Saturday</v>
      </c>
      <c r="E51" s="14">
        <v>40</v>
      </c>
      <c r="F51" s="14">
        <v>18</v>
      </c>
      <c r="G51" s="14">
        <v>48</v>
      </c>
      <c r="H51" s="14">
        <v>47</v>
      </c>
      <c r="I51" s="14">
        <v>26</v>
      </c>
      <c r="J51" s="14">
        <v>0</v>
      </c>
      <c r="K51" s="14">
        <v>0</v>
      </c>
      <c r="L51" s="34">
        <f>(Table3[[#This Row],[مخزون اول مدة]]+Table3[[#This Row],[المشتريات]])-(Table3[[#This Row],[المبيعات الفعلية]]+Table3[[#This Row],[المنتجات التالفة]]+Table3[[#This Row],[المنتجات المنتهية الصلاحية]])</f>
        <v>32</v>
      </c>
    </row>
    <row r="52" spans="1:12" ht="19.2" customHeight="1" x14ac:dyDescent="0.3">
      <c r="A52" s="10" t="s">
        <v>96</v>
      </c>
      <c r="B52" s="10" t="s">
        <v>159</v>
      </c>
      <c r="C52" s="11" t="s">
        <v>411</v>
      </c>
      <c r="D52" s="33" t="str">
        <f>IF(Table3[[#This Row],[التاريخ]]="","",TEXT(Table3[[#This Row],[التاريخ]],"dddd"))</f>
        <v>Friday</v>
      </c>
      <c r="E52" s="14">
        <v>46</v>
      </c>
      <c r="F52" s="14">
        <v>33</v>
      </c>
      <c r="G52" s="14">
        <v>67</v>
      </c>
      <c r="H52" s="14">
        <v>66</v>
      </c>
      <c r="I52" s="14">
        <v>11</v>
      </c>
      <c r="J52" s="14">
        <v>0</v>
      </c>
      <c r="K52" s="14">
        <v>0</v>
      </c>
      <c r="L52" s="34">
        <f>(Table3[[#This Row],[مخزون اول مدة]]+Table3[[#This Row],[المشتريات]])-(Table3[[#This Row],[المبيعات الفعلية]]+Table3[[#This Row],[المنتجات التالفة]]+Table3[[#This Row],[المنتجات المنتهية الصلاحية]])</f>
        <v>68</v>
      </c>
    </row>
    <row r="53" spans="1:12" ht="19.2" customHeight="1" x14ac:dyDescent="0.3">
      <c r="A53" s="10" t="s">
        <v>107</v>
      </c>
      <c r="B53" s="10" t="s">
        <v>108</v>
      </c>
      <c r="C53" s="11" t="s">
        <v>412</v>
      </c>
      <c r="D53" s="33" t="str">
        <f>IF(Table3[[#This Row],[التاريخ]]="","",TEXT(Table3[[#This Row],[التاريخ]],"dddd"))</f>
        <v>Friday</v>
      </c>
      <c r="E53" s="14">
        <v>40</v>
      </c>
      <c r="F53" s="14">
        <v>22</v>
      </c>
      <c r="G53" s="14">
        <v>51</v>
      </c>
      <c r="H53" s="14">
        <v>50</v>
      </c>
      <c r="I53" s="14">
        <v>17</v>
      </c>
      <c r="J53" s="14">
        <v>1</v>
      </c>
      <c r="K53" s="14">
        <v>0</v>
      </c>
      <c r="L53" s="34">
        <f>(Table3[[#This Row],[مخزون اول مدة]]+Table3[[#This Row],[المشتريات]])-(Table3[[#This Row],[المبيعات الفعلية]]+Table3[[#This Row],[المنتجات التالفة]]+Table3[[#This Row],[المنتجات المنتهية الصلاحية]])</f>
        <v>44</v>
      </c>
    </row>
    <row r="54" spans="1:12" ht="19.2" customHeight="1" x14ac:dyDescent="0.3">
      <c r="A54" s="10" t="s">
        <v>96</v>
      </c>
      <c r="B54" s="10" t="s">
        <v>159</v>
      </c>
      <c r="C54" s="11" t="s">
        <v>93</v>
      </c>
      <c r="D54" s="33" t="str">
        <f>IF(Table3[[#This Row],[التاريخ]]="","",TEXT(Table3[[#This Row],[التاريخ]],"dddd"))</f>
        <v>Sunday</v>
      </c>
      <c r="E54" s="14">
        <v>43</v>
      </c>
      <c r="F54" s="14">
        <v>16</v>
      </c>
      <c r="G54" s="14">
        <v>47</v>
      </c>
      <c r="H54" s="14">
        <v>47</v>
      </c>
      <c r="I54" s="14">
        <v>5</v>
      </c>
      <c r="J54" s="14">
        <v>0</v>
      </c>
      <c r="K54" s="14">
        <v>0</v>
      </c>
      <c r="L54" s="34">
        <f>(Table3[[#This Row],[مخزون اول مدة]]+Table3[[#This Row],[المشتريات]])-(Table3[[#This Row],[المبيعات الفعلية]]+Table3[[#This Row],[المنتجات التالفة]]+Table3[[#This Row],[المنتجات المنتهية الصلاحية]])</f>
        <v>54</v>
      </c>
    </row>
    <row r="55" spans="1:12" ht="19.2" customHeight="1" x14ac:dyDescent="0.3">
      <c r="A55" s="10" t="s">
        <v>89</v>
      </c>
      <c r="B55" s="10" t="s">
        <v>92</v>
      </c>
      <c r="C55" s="11" t="s">
        <v>396</v>
      </c>
      <c r="D55" s="33" t="str">
        <f>IF(Table3[[#This Row],[التاريخ]]="","",TEXT(Table3[[#This Row],[التاريخ]],"dddd"))</f>
        <v>Sunday</v>
      </c>
      <c r="E55" s="14">
        <v>37</v>
      </c>
      <c r="F55" s="14">
        <v>9</v>
      </c>
      <c r="G55" s="14">
        <v>32</v>
      </c>
      <c r="H55" s="14">
        <v>33</v>
      </c>
      <c r="I55" s="14">
        <v>15</v>
      </c>
      <c r="J55" s="14">
        <v>0</v>
      </c>
      <c r="K55" s="14">
        <v>0</v>
      </c>
      <c r="L55" s="34">
        <f>(Table3[[#This Row],[مخزون اول مدة]]+Table3[[#This Row],[المشتريات]])-(Table3[[#This Row],[المبيعات الفعلية]]+Table3[[#This Row],[المنتجات التالفة]]+Table3[[#This Row],[المنتجات المنتهية الصلاحية]])</f>
        <v>31</v>
      </c>
    </row>
    <row r="56" spans="1:12" ht="19.2" customHeight="1" x14ac:dyDescent="0.3">
      <c r="A56" s="10" t="s">
        <v>96</v>
      </c>
      <c r="B56" s="10" t="s">
        <v>129</v>
      </c>
      <c r="C56" s="11" t="s">
        <v>413</v>
      </c>
      <c r="D56" s="33" t="str">
        <f>IF(Table3[[#This Row],[التاريخ]]="","",TEXT(Table3[[#This Row],[التاريخ]],"dddd"))</f>
        <v>Wednesday</v>
      </c>
      <c r="E56" s="14">
        <v>37</v>
      </c>
      <c r="F56" s="14">
        <v>16</v>
      </c>
      <c r="G56" s="14">
        <v>27</v>
      </c>
      <c r="H56" s="14">
        <v>29</v>
      </c>
      <c r="I56" s="14">
        <v>17</v>
      </c>
      <c r="J56" s="14">
        <v>1</v>
      </c>
      <c r="K56" s="14">
        <v>0</v>
      </c>
      <c r="L56" s="34">
        <f>(Table3[[#This Row],[مخزون اول مدة]]+Table3[[#This Row],[المشتريات]])-(Table3[[#This Row],[المبيعات الفعلية]]+Table3[[#This Row],[المنتجات التالفة]]+Table3[[#This Row],[المنتجات المنتهية الصلاحية]])</f>
        <v>35</v>
      </c>
    </row>
    <row r="57" spans="1:12" ht="19.2" customHeight="1" x14ac:dyDescent="0.3">
      <c r="A57" s="10" t="s">
        <v>107</v>
      </c>
      <c r="B57" s="10" t="s">
        <v>127</v>
      </c>
      <c r="C57" s="11" t="s">
        <v>414</v>
      </c>
      <c r="D57" s="33" t="str">
        <f>IF(Table3[[#This Row],[التاريخ]]="","",TEXT(Table3[[#This Row],[التاريخ]],"dddd"))</f>
        <v>Tuesday</v>
      </c>
      <c r="E57" s="14">
        <v>45</v>
      </c>
      <c r="F57" s="14">
        <v>29</v>
      </c>
      <c r="G57" s="14">
        <v>59</v>
      </c>
      <c r="H57" s="14">
        <v>60</v>
      </c>
      <c r="I57" s="14">
        <v>20</v>
      </c>
      <c r="J57" s="14">
        <v>0</v>
      </c>
      <c r="K57" s="14">
        <v>0</v>
      </c>
      <c r="L57" s="34">
        <f>(Table3[[#This Row],[مخزون اول مدة]]+Table3[[#This Row],[المشتريات]])-(Table3[[#This Row],[المبيعات الفعلية]]+Table3[[#This Row],[المنتجات التالفة]]+Table3[[#This Row],[المنتجات المنتهية الصلاحية]])</f>
        <v>54</v>
      </c>
    </row>
    <row r="58" spans="1:12" ht="19.2" customHeight="1" x14ac:dyDescent="0.3">
      <c r="A58" s="10" t="s">
        <v>83</v>
      </c>
      <c r="B58" s="10" t="s">
        <v>94</v>
      </c>
      <c r="C58" s="11" t="s">
        <v>280</v>
      </c>
      <c r="D58" s="33" t="str">
        <f>IF(Table3[[#This Row],[التاريخ]]="","",TEXT(Table3[[#This Row],[التاريخ]],"dddd"))</f>
        <v>Saturday</v>
      </c>
      <c r="E58" s="14">
        <v>45</v>
      </c>
      <c r="F58" s="14">
        <v>16</v>
      </c>
      <c r="G58" s="14">
        <v>47</v>
      </c>
      <c r="H58" s="14">
        <v>49</v>
      </c>
      <c r="I58" s="14">
        <v>9</v>
      </c>
      <c r="J58" s="14">
        <v>2</v>
      </c>
      <c r="K58" s="14">
        <v>0</v>
      </c>
      <c r="L58" s="34">
        <f>(Table3[[#This Row],[مخزون اول مدة]]+Table3[[#This Row],[المشتريات]])-(Table3[[#This Row],[المبيعات الفعلية]]+Table3[[#This Row],[المنتجات التالفة]]+Table3[[#This Row],[المنتجات المنتهية الصلاحية]])</f>
        <v>50</v>
      </c>
    </row>
    <row r="59" spans="1:12" ht="19.2" customHeight="1" x14ac:dyDescent="0.3">
      <c r="A59" s="10" t="s">
        <v>103</v>
      </c>
      <c r="B59" s="10" t="s">
        <v>125</v>
      </c>
      <c r="C59" s="11" t="s">
        <v>231</v>
      </c>
      <c r="D59" s="33" t="str">
        <f>IF(Table3[[#This Row],[التاريخ]]="","",TEXT(Table3[[#This Row],[التاريخ]],"dddd"))</f>
        <v>Saturday</v>
      </c>
      <c r="E59" s="14">
        <v>49</v>
      </c>
      <c r="F59" s="14">
        <v>21</v>
      </c>
      <c r="G59" s="14">
        <v>50</v>
      </c>
      <c r="H59" s="14">
        <v>48</v>
      </c>
      <c r="I59" s="14">
        <v>13</v>
      </c>
      <c r="J59" s="14">
        <v>0</v>
      </c>
      <c r="K59" s="14">
        <v>0</v>
      </c>
      <c r="L59" s="34">
        <f>(Table3[[#This Row],[مخزون اول مدة]]+Table3[[#This Row],[المشتريات]])-(Table3[[#This Row],[المبيعات الفعلية]]+Table3[[#This Row],[المنتجات التالفة]]+Table3[[#This Row],[المنتجات المنتهية الصلاحية]])</f>
        <v>57</v>
      </c>
    </row>
    <row r="60" spans="1:12" ht="19.2" customHeight="1" x14ac:dyDescent="0.3">
      <c r="A60" s="10" t="s">
        <v>86</v>
      </c>
      <c r="B60" s="10" t="s">
        <v>179</v>
      </c>
      <c r="C60" s="11" t="s">
        <v>190</v>
      </c>
      <c r="D60" s="33" t="str">
        <f>IF(Table3[[#This Row],[التاريخ]]="","",TEXT(Table3[[#This Row],[التاريخ]],"dddd"))</f>
        <v>Sunday</v>
      </c>
      <c r="E60" s="14">
        <v>47</v>
      </c>
      <c r="F60" s="14">
        <v>25</v>
      </c>
      <c r="G60" s="14">
        <v>57</v>
      </c>
      <c r="H60" s="14">
        <v>55</v>
      </c>
      <c r="I60" s="14">
        <v>13</v>
      </c>
      <c r="J60" s="14">
        <v>0</v>
      </c>
      <c r="K60" s="14">
        <v>0</v>
      </c>
      <c r="L60" s="34">
        <f>(Table3[[#This Row],[مخزون اول مدة]]+Table3[[#This Row],[المشتريات]])-(Table3[[#This Row],[المبيعات الفعلية]]+Table3[[#This Row],[المنتجات التالفة]]+Table3[[#This Row],[المنتجات المنتهية الصلاحية]])</f>
        <v>59</v>
      </c>
    </row>
    <row r="61" spans="1:12" ht="19.2" customHeight="1" x14ac:dyDescent="0.3">
      <c r="A61" s="10" t="s">
        <v>103</v>
      </c>
      <c r="B61" s="10" t="s">
        <v>125</v>
      </c>
      <c r="C61" s="11" t="s">
        <v>124</v>
      </c>
      <c r="D61" s="33" t="str">
        <f>IF(Table3[[#This Row],[التاريخ]]="","",TEXT(Table3[[#This Row],[التاريخ]],"dddd"))</f>
        <v>Monday</v>
      </c>
      <c r="E61" s="14">
        <v>39</v>
      </c>
      <c r="F61" s="14">
        <v>16</v>
      </c>
      <c r="G61" s="14">
        <v>43</v>
      </c>
      <c r="H61" s="14">
        <v>45</v>
      </c>
      <c r="I61" s="14">
        <v>16</v>
      </c>
      <c r="J61" s="14">
        <v>0</v>
      </c>
      <c r="K61" s="14">
        <v>0</v>
      </c>
      <c r="L61" s="34">
        <f>(Table3[[#This Row],[مخزون اول مدة]]+Table3[[#This Row],[المشتريات]])-(Table3[[#This Row],[المبيعات الفعلية]]+Table3[[#This Row],[المنتجات التالفة]]+Table3[[#This Row],[المنتجات المنتهية الصلاحية]])</f>
        <v>39</v>
      </c>
    </row>
    <row r="62" spans="1:12" ht="19.2" customHeight="1" x14ac:dyDescent="0.3">
      <c r="A62" s="10" t="s">
        <v>101</v>
      </c>
      <c r="B62" s="10" t="s">
        <v>111</v>
      </c>
      <c r="C62" s="11" t="s">
        <v>415</v>
      </c>
      <c r="D62" s="33" t="str">
        <f>IF(Table3[[#This Row],[التاريخ]]="","",TEXT(Table3[[#This Row],[التاريخ]],"dddd"))</f>
        <v>Thursday</v>
      </c>
      <c r="E62" s="14">
        <v>39</v>
      </c>
      <c r="F62" s="14">
        <v>20</v>
      </c>
      <c r="G62" s="14">
        <v>45</v>
      </c>
      <c r="H62" s="14">
        <v>47</v>
      </c>
      <c r="I62" s="14">
        <v>16</v>
      </c>
      <c r="J62" s="14">
        <v>0</v>
      </c>
      <c r="K62" s="14">
        <v>0</v>
      </c>
      <c r="L62" s="34">
        <f>(Table3[[#This Row],[مخزون اول مدة]]+Table3[[#This Row],[المشتريات]])-(Table3[[#This Row],[المبيعات الفعلية]]+Table3[[#This Row],[المنتجات التالفة]]+Table3[[#This Row],[المنتجات المنتهية الصلاحية]])</f>
        <v>43</v>
      </c>
    </row>
    <row r="63" spans="1:12" ht="19.2" customHeight="1" x14ac:dyDescent="0.3">
      <c r="A63" s="10" t="s">
        <v>86</v>
      </c>
      <c r="B63" s="10" t="s">
        <v>99</v>
      </c>
      <c r="C63" s="11" t="s">
        <v>416</v>
      </c>
      <c r="D63" s="33" t="str">
        <f>IF(Table3[[#This Row],[التاريخ]]="","",TEXT(Table3[[#This Row],[التاريخ]],"dddd"))</f>
        <v>Tuesday</v>
      </c>
      <c r="E63" s="14">
        <v>47</v>
      </c>
      <c r="F63" s="14">
        <v>31</v>
      </c>
      <c r="G63" s="14">
        <v>67</v>
      </c>
      <c r="H63" s="14">
        <v>69</v>
      </c>
      <c r="I63" s="14">
        <v>13</v>
      </c>
      <c r="J63" s="14">
        <v>0</v>
      </c>
      <c r="K63" s="14">
        <v>0</v>
      </c>
      <c r="L63" s="34">
        <f>(Table3[[#This Row],[مخزون اول مدة]]+Table3[[#This Row],[المشتريات]])-(Table3[[#This Row],[المبيعات الفعلية]]+Table3[[#This Row],[المنتجات التالفة]]+Table3[[#This Row],[المنتجات المنتهية الصلاحية]])</f>
        <v>65</v>
      </c>
    </row>
    <row r="64" spans="1:12" ht="19.2" customHeight="1" x14ac:dyDescent="0.3">
      <c r="A64" s="10" t="s">
        <v>96</v>
      </c>
      <c r="B64" s="10" t="s">
        <v>97</v>
      </c>
      <c r="C64" s="11" t="s">
        <v>298</v>
      </c>
      <c r="D64" s="33" t="str">
        <f>IF(Table3[[#This Row],[التاريخ]]="","",TEXT(Table3[[#This Row],[التاريخ]],"dddd"))</f>
        <v>Saturday</v>
      </c>
      <c r="E64" s="14">
        <v>37</v>
      </c>
      <c r="F64" s="14">
        <v>24</v>
      </c>
      <c r="G64" s="14">
        <v>48</v>
      </c>
      <c r="H64" s="14">
        <v>50</v>
      </c>
      <c r="I64" s="14">
        <v>18</v>
      </c>
      <c r="J64" s="14">
        <v>0</v>
      </c>
      <c r="K64" s="14">
        <v>0</v>
      </c>
      <c r="L64" s="34">
        <f>(Table3[[#This Row],[مخزون اول مدة]]+Table3[[#This Row],[المشتريات]])-(Table3[[#This Row],[المبيعات الفعلية]]+Table3[[#This Row],[المنتجات التالفة]]+Table3[[#This Row],[المنتجات المنتهية الصلاحية]])</f>
        <v>43</v>
      </c>
    </row>
    <row r="65" spans="1:12" ht="19.2" customHeight="1" x14ac:dyDescent="0.3">
      <c r="A65" s="10" t="s">
        <v>86</v>
      </c>
      <c r="B65" s="10" t="s">
        <v>179</v>
      </c>
      <c r="C65" s="11" t="s">
        <v>296</v>
      </c>
      <c r="D65" s="33" t="str">
        <f>IF(Table3[[#This Row],[التاريخ]]="","",TEXT(Table3[[#This Row],[التاريخ]],"dddd"))</f>
        <v>Saturday</v>
      </c>
      <c r="E65" s="14">
        <v>34</v>
      </c>
      <c r="F65" s="14">
        <v>15</v>
      </c>
      <c r="G65" s="14">
        <v>32</v>
      </c>
      <c r="H65" s="14">
        <v>31</v>
      </c>
      <c r="I65" s="14">
        <v>16</v>
      </c>
      <c r="J65" s="14">
        <v>1</v>
      </c>
      <c r="K65" s="14">
        <v>0</v>
      </c>
      <c r="L65" s="34">
        <f>(Table3[[#This Row],[مخزون اول مدة]]+Table3[[#This Row],[المشتريات]])-(Table3[[#This Row],[المبيعات الفعلية]]+Table3[[#This Row],[المنتجات التالفة]]+Table3[[#This Row],[المنتجات المنتهية الصلاحية]])</f>
        <v>32</v>
      </c>
    </row>
    <row r="66" spans="1:12" ht="19.2" customHeight="1" x14ac:dyDescent="0.3">
      <c r="A66" s="10" t="s">
        <v>101</v>
      </c>
      <c r="B66" s="10" t="s">
        <v>111</v>
      </c>
      <c r="C66" s="11" t="s">
        <v>254</v>
      </c>
      <c r="D66" s="33" t="str">
        <f>IF(Table3[[#This Row],[التاريخ]]="","",TEXT(Table3[[#This Row],[التاريخ]],"dddd"))</f>
        <v>Thursday</v>
      </c>
      <c r="E66" s="14">
        <v>47</v>
      </c>
      <c r="F66" s="14">
        <v>30</v>
      </c>
      <c r="G66" s="14">
        <v>65</v>
      </c>
      <c r="H66" s="14">
        <v>67</v>
      </c>
      <c r="I66" s="14">
        <v>16</v>
      </c>
      <c r="J66" s="14">
        <v>1</v>
      </c>
      <c r="K66" s="14">
        <v>0</v>
      </c>
      <c r="L66" s="34">
        <f>(Table3[[#This Row],[مخزون اول مدة]]+Table3[[#This Row],[المشتريات]])-(Table3[[#This Row],[المبيعات الفعلية]]+Table3[[#This Row],[المنتجات التالفة]]+Table3[[#This Row],[المنتجات المنتهية الصلاحية]])</f>
        <v>60</v>
      </c>
    </row>
    <row r="67" spans="1:12" ht="19.2" customHeight="1" x14ac:dyDescent="0.3">
      <c r="A67" s="10" t="s">
        <v>101</v>
      </c>
      <c r="B67" s="10" t="s">
        <v>172</v>
      </c>
      <c r="C67" s="11" t="s">
        <v>177</v>
      </c>
      <c r="D67" s="33" t="str">
        <f>IF(Table3[[#This Row],[التاريخ]]="","",TEXT(Table3[[#This Row],[التاريخ]],"dddd"))</f>
        <v>Thursday</v>
      </c>
      <c r="E67" s="14">
        <v>38</v>
      </c>
      <c r="F67" s="14">
        <v>24</v>
      </c>
      <c r="G67" s="14">
        <v>43</v>
      </c>
      <c r="H67" s="14">
        <v>42</v>
      </c>
      <c r="I67" s="14">
        <v>17</v>
      </c>
      <c r="J67" s="14">
        <v>0</v>
      </c>
      <c r="K67" s="14">
        <v>0</v>
      </c>
      <c r="L67" s="34">
        <f>(Table3[[#This Row],[مخزون اول مدة]]+Table3[[#This Row],[المشتريات]])-(Table3[[#This Row],[المبيعات الفعلية]]+Table3[[#This Row],[المنتجات التالفة]]+Table3[[#This Row],[المنتجات المنتهية الصلاحية]])</f>
        <v>45</v>
      </c>
    </row>
    <row r="68" spans="1:12" ht="19.2" customHeight="1" x14ac:dyDescent="0.3">
      <c r="A68" s="10" t="s">
        <v>83</v>
      </c>
      <c r="B68" s="10" t="s">
        <v>94</v>
      </c>
      <c r="C68" s="11" t="s">
        <v>417</v>
      </c>
      <c r="D68" s="33" t="str">
        <f>IF(Table3[[#This Row],[التاريخ]]="","",TEXT(Table3[[#This Row],[التاريخ]],"dddd"))</f>
        <v>Saturday</v>
      </c>
      <c r="E68" s="14">
        <v>43</v>
      </c>
      <c r="F68" s="14">
        <v>16</v>
      </c>
      <c r="G68" s="14">
        <v>43</v>
      </c>
      <c r="H68" s="14">
        <v>42</v>
      </c>
      <c r="I68" s="14">
        <v>12</v>
      </c>
      <c r="J68" s="14">
        <v>0</v>
      </c>
      <c r="K68" s="14">
        <v>0</v>
      </c>
      <c r="L68" s="34">
        <f>(Table3[[#This Row],[مخزون اول مدة]]+Table3[[#This Row],[المشتريات]])-(Table3[[#This Row],[المبيعات الفعلية]]+Table3[[#This Row],[المنتجات التالفة]]+Table3[[#This Row],[المنتجات المنتهية الصلاحية]])</f>
        <v>47</v>
      </c>
    </row>
    <row r="69" spans="1:12" ht="19.2" customHeight="1" x14ac:dyDescent="0.3">
      <c r="A69" s="10" t="s">
        <v>83</v>
      </c>
      <c r="B69" s="10" t="s">
        <v>119</v>
      </c>
      <c r="C69" s="11" t="s">
        <v>381</v>
      </c>
      <c r="D69" s="33" t="str">
        <f>IF(Table3[[#This Row],[التاريخ]]="","",TEXT(Table3[[#This Row],[التاريخ]],"dddd"))</f>
        <v>Sunday</v>
      </c>
      <c r="E69" s="14">
        <v>45</v>
      </c>
      <c r="F69" s="14">
        <v>19</v>
      </c>
      <c r="G69" s="14">
        <v>54</v>
      </c>
      <c r="H69" s="14">
        <v>56</v>
      </c>
      <c r="I69" s="14">
        <v>18</v>
      </c>
      <c r="J69" s="14">
        <v>0</v>
      </c>
      <c r="K69" s="14">
        <v>0</v>
      </c>
      <c r="L69" s="34">
        <f>(Table3[[#This Row],[مخزون اول مدة]]+Table3[[#This Row],[المشتريات]])-(Table3[[#This Row],[المبيعات الفعلية]]+Table3[[#This Row],[المنتجات التالفة]]+Table3[[#This Row],[المنتجات المنتهية الصلاحية]])</f>
        <v>46</v>
      </c>
    </row>
    <row r="70" spans="1:12" ht="19.2" customHeight="1" x14ac:dyDescent="0.3">
      <c r="A70" s="10" t="s">
        <v>107</v>
      </c>
      <c r="B70" s="10" t="s">
        <v>108</v>
      </c>
      <c r="C70" s="11" t="s">
        <v>418</v>
      </c>
      <c r="D70" s="33" t="str">
        <f>IF(Table3[[#This Row],[التاريخ]]="","",TEXT(Table3[[#This Row],[التاريخ]],"dddd"))</f>
        <v>Thursday</v>
      </c>
      <c r="E70" s="14">
        <v>35</v>
      </c>
      <c r="F70" s="14">
        <v>16</v>
      </c>
      <c r="G70" s="14">
        <v>43</v>
      </c>
      <c r="H70" s="14">
        <v>45</v>
      </c>
      <c r="I70" s="14">
        <v>8</v>
      </c>
      <c r="J70" s="14">
        <v>0</v>
      </c>
      <c r="K70" s="14">
        <v>0</v>
      </c>
      <c r="L70" s="34">
        <f>(Table3[[#This Row],[مخزون اول مدة]]+Table3[[#This Row],[المشتريات]])-(Table3[[#This Row],[المبيعات الفعلية]]+Table3[[#This Row],[المنتجات التالفة]]+Table3[[#This Row],[المنتجات المنتهية الصلاحية]])</f>
        <v>43</v>
      </c>
    </row>
    <row r="71" spans="1:12" ht="19.2" customHeight="1" x14ac:dyDescent="0.3">
      <c r="A71" s="10" t="s">
        <v>86</v>
      </c>
      <c r="B71" s="10" t="s">
        <v>99</v>
      </c>
      <c r="C71" s="11" t="s">
        <v>356</v>
      </c>
      <c r="D71" s="33" t="str">
        <f>IF(Table3[[#This Row],[التاريخ]]="","",TEXT(Table3[[#This Row],[التاريخ]],"dddd"))</f>
        <v>Friday</v>
      </c>
      <c r="E71" s="14">
        <v>50</v>
      </c>
      <c r="F71" s="14">
        <v>20</v>
      </c>
      <c r="G71" s="14">
        <v>57</v>
      </c>
      <c r="H71" s="14">
        <v>59</v>
      </c>
      <c r="I71" s="14">
        <v>16</v>
      </c>
      <c r="J71" s="14">
        <v>0</v>
      </c>
      <c r="K71" s="14">
        <v>0</v>
      </c>
      <c r="L71" s="34">
        <f>(Table3[[#This Row],[مخزون اول مدة]]+Table3[[#This Row],[المشتريات]])-(Table3[[#This Row],[المبيعات الفعلية]]+Table3[[#This Row],[المنتجات التالفة]]+Table3[[#This Row],[المنتجات المنتهية الصلاحية]])</f>
        <v>54</v>
      </c>
    </row>
    <row r="72" spans="1:12" ht="19.2" customHeight="1" x14ac:dyDescent="0.3">
      <c r="A72" s="10" t="s">
        <v>83</v>
      </c>
      <c r="B72" s="10" t="s">
        <v>94</v>
      </c>
      <c r="C72" s="11" t="s">
        <v>100</v>
      </c>
      <c r="D72" s="33" t="str">
        <f>IF(Table3[[#This Row],[التاريخ]]="","",TEXT(Table3[[#This Row],[التاريخ]],"dddd"))</f>
        <v>Tuesday</v>
      </c>
      <c r="E72" s="14">
        <v>34</v>
      </c>
      <c r="F72" s="14">
        <v>16</v>
      </c>
      <c r="G72" s="14">
        <v>41</v>
      </c>
      <c r="H72" s="14">
        <v>43</v>
      </c>
      <c r="I72" s="14">
        <v>18</v>
      </c>
      <c r="J72" s="14">
        <v>0</v>
      </c>
      <c r="K72" s="14">
        <v>0</v>
      </c>
      <c r="L72" s="34">
        <f>(Table3[[#This Row],[مخزون اول مدة]]+Table3[[#This Row],[المشتريات]])-(Table3[[#This Row],[المبيعات الفعلية]]+Table3[[#This Row],[المنتجات التالفة]]+Table3[[#This Row],[المنتجات المنتهية الصلاحية]])</f>
        <v>32</v>
      </c>
    </row>
    <row r="73" spans="1:12" ht="19.2" customHeight="1" x14ac:dyDescent="0.3">
      <c r="A73" s="10" t="s">
        <v>107</v>
      </c>
      <c r="B73" s="10" t="s">
        <v>127</v>
      </c>
      <c r="C73" s="11" t="s">
        <v>419</v>
      </c>
      <c r="D73" s="33" t="str">
        <f>IF(Table3[[#This Row],[التاريخ]]="","",TEXT(Table3[[#This Row],[التاريخ]],"dddd"))</f>
        <v>Sunday</v>
      </c>
      <c r="E73" s="14">
        <v>52</v>
      </c>
      <c r="F73" s="14">
        <v>19</v>
      </c>
      <c r="G73" s="14">
        <v>56</v>
      </c>
      <c r="H73" s="14">
        <v>54</v>
      </c>
      <c r="I73" s="14">
        <v>15</v>
      </c>
      <c r="J73" s="14">
        <v>0</v>
      </c>
      <c r="K73" s="14">
        <v>0</v>
      </c>
      <c r="L73" s="34">
        <f>(Table3[[#This Row],[مخزون اول مدة]]+Table3[[#This Row],[المشتريات]])-(Table3[[#This Row],[المبيعات الفعلية]]+Table3[[#This Row],[المنتجات التالفة]]+Table3[[#This Row],[المنتجات المنتهية الصلاحية]])</f>
        <v>56</v>
      </c>
    </row>
    <row r="74" spans="1:12" ht="19.2" customHeight="1" x14ac:dyDescent="0.3">
      <c r="A74" s="10" t="s">
        <v>83</v>
      </c>
      <c r="B74" s="10" t="s">
        <v>94</v>
      </c>
      <c r="C74" s="11" t="s">
        <v>139</v>
      </c>
      <c r="D74" s="33" t="str">
        <f>IF(Table3[[#This Row],[التاريخ]]="","",TEXT(Table3[[#This Row],[التاريخ]],"dddd"))</f>
        <v>Thursday</v>
      </c>
      <c r="E74" s="14">
        <v>33</v>
      </c>
      <c r="F74" s="14">
        <v>24</v>
      </c>
      <c r="G74" s="14">
        <v>45</v>
      </c>
      <c r="H74" s="14">
        <v>44</v>
      </c>
      <c r="I74" s="14">
        <v>9</v>
      </c>
      <c r="J74" s="14">
        <v>0</v>
      </c>
      <c r="K74" s="14">
        <v>0</v>
      </c>
      <c r="L74" s="34">
        <f>(Table3[[#This Row],[مخزون اول مدة]]+Table3[[#This Row],[المشتريات]])-(Table3[[#This Row],[المبيعات الفعلية]]+Table3[[#This Row],[المنتجات التالفة]]+Table3[[#This Row],[المنتجات المنتهية الصلاحية]])</f>
        <v>48</v>
      </c>
    </row>
    <row r="75" spans="1:12" ht="19.2" customHeight="1" x14ac:dyDescent="0.3">
      <c r="A75" s="10" t="s">
        <v>96</v>
      </c>
      <c r="B75" s="10" t="s">
        <v>129</v>
      </c>
      <c r="C75" s="11" t="s">
        <v>420</v>
      </c>
      <c r="D75" s="33" t="str">
        <f>IF(Table3[[#This Row],[التاريخ]]="","",TEXT(Table3[[#This Row],[التاريخ]],"dddd"))</f>
        <v>Wednesday</v>
      </c>
      <c r="E75" s="14">
        <v>39</v>
      </c>
      <c r="F75" s="14">
        <v>21</v>
      </c>
      <c r="G75" s="14">
        <v>38</v>
      </c>
      <c r="H75" s="14">
        <v>40</v>
      </c>
      <c r="I75" s="14">
        <v>14</v>
      </c>
      <c r="J75" s="14">
        <v>1</v>
      </c>
      <c r="K75" s="14">
        <v>0</v>
      </c>
      <c r="L75" s="34">
        <f>(Table3[[#This Row],[مخزون اول مدة]]+Table3[[#This Row],[المشتريات]])-(Table3[[#This Row],[المبيعات الفعلية]]+Table3[[#This Row],[المنتجات التالفة]]+Table3[[#This Row],[المنتجات المنتهية الصلاحية]])</f>
        <v>45</v>
      </c>
    </row>
    <row r="76" spans="1:12" ht="19.2" customHeight="1" x14ac:dyDescent="0.3">
      <c r="A76" s="10" t="s">
        <v>83</v>
      </c>
      <c r="B76" s="10" t="s">
        <v>84</v>
      </c>
      <c r="C76" s="11" t="s">
        <v>421</v>
      </c>
      <c r="D76" s="33" t="str">
        <f>IF(Table3[[#This Row],[التاريخ]]="","",TEXT(Table3[[#This Row],[التاريخ]],"dddd"))</f>
        <v>Thursday</v>
      </c>
      <c r="E76" s="14">
        <v>47</v>
      </c>
      <c r="F76" s="14">
        <v>12</v>
      </c>
      <c r="G76" s="14">
        <v>48</v>
      </c>
      <c r="H76" s="14">
        <v>50</v>
      </c>
      <c r="I76" s="14">
        <v>22</v>
      </c>
      <c r="J76" s="14">
        <v>0</v>
      </c>
      <c r="K76" s="14">
        <v>0</v>
      </c>
      <c r="L76" s="34">
        <f>(Table3[[#This Row],[مخزون اول مدة]]+Table3[[#This Row],[المشتريات]])-(Table3[[#This Row],[المبيعات الفعلية]]+Table3[[#This Row],[المنتجات التالفة]]+Table3[[#This Row],[المنتجات المنتهية الصلاحية]])</f>
        <v>37</v>
      </c>
    </row>
    <row r="77" spans="1:12" ht="19.2" customHeight="1" x14ac:dyDescent="0.3">
      <c r="A77" s="10" t="s">
        <v>101</v>
      </c>
      <c r="B77" s="10" t="s">
        <v>81</v>
      </c>
      <c r="C77" s="11" t="s">
        <v>422</v>
      </c>
      <c r="D77" s="33" t="str">
        <f>IF(Table3[[#This Row],[التاريخ]]="","",TEXT(Table3[[#This Row],[التاريخ]],"dddd"))</f>
        <v>Thursday</v>
      </c>
      <c r="E77" s="14">
        <v>34</v>
      </c>
      <c r="F77" s="14">
        <v>19</v>
      </c>
      <c r="G77" s="14">
        <v>40</v>
      </c>
      <c r="H77" s="14">
        <v>39</v>
      </c>
      <c r="I77" s="14">
        <v>25</v>
      </c>
      <c r="J77" s="14">
        <v>1</v>
      </c>
      <c r="K77" s="14">
        <v>0</v>
      </c>
      <c r="L77" s="34">
        <f>(Table3[[#This Row],[مخزون اول مدة]]+Table3[[#This Row],[المشتريات]])-(Table3[[#This Row],[المبيعات الفعلية]]+Table3[[#This Row],[المنتجات التالفة]]+Table3[[#This Row],[المنتجات المنتهية الصلاحية]])</f>
        <v>27</v>
      </c>
    </row>
    <row r="78" spans="1:12" ht="19.2" customHeight="1" x14ac:dyDescent="0.3">
      <c r="A78" s="10" t="s">
        <v>96</v>
      </c>
      <c r="B78" s="10" t="s">
        <v>129</v>
      </c>
      <c r="C78" s="11" t="s">
        <v>423</v>
      </c>
      <c r="D78" s="33" t="str">
        <f>IF(Table3[[#This Row],[التاريخ]]="","",TEXT(Table3[[#This Row],[التاريخ]],"dddd"))</f>
        <v>Tuesday</v>
      </c>
      <c r="E78" s="14">
        <v>37</v>
      </c>
      <c r="F78" s="14">
        <v>19</v>
      </c>
      <c r="G78" s="14">
        <v>39</v>
      </c>
      <c r="H78" s="14">
        <v>39</v>
      </c>
      <c r="I78" s="14">
        <v>16</v>
      </c>
      <c r="J78" s="14">
        <v>0</v>
      </c>
      <c r="K78" s="14">
        <v>0</v>
      </c>
      <c r="L78" s="34">
        <f>(Table3[[#This Row],[مخزون اول مدة]]+Table3[[#This Row],[المشتريات]])-(Table3[[#This Row],[المبيعات الفعلية]]+Table3[[#This Row],[المنتجات التالفة]]+Table3[[#This Row],[المنتجات المنتهية الصلاحية]])</f>
        <v>40</v>
      </c>
    </row>
    <row r="79" spans="1:12" ht="19.2" customHeight="1" x14ac:dyDescent="0.3">
      <c r="A79" s="10" t="s">
        <v>103</v>
      </c>
      <c r="B79" s="10" t="s">
        <v>104</v>
      </c>
      <c r="C79" s="11" t="s">
        <v>424</v>
      </c>
      <c r="D79" s="33" t="str">
        <f>IF(Table3[[#This Row],[التاريخ]]="","",TEXT(Table3[[#This Row],[التاريخ]],"dddd"))</f>
        <v>Thursday</v>
      </c>
      <c r="E79" s="14">
        <v>47</v>
      </c>
      <c r="F79" s="14">
        <v>11</v>
      </c>
      <c r="G79" s="14">
        <v>48</v>
      </c>
      <c r="H79" s="14">
        <v>46</v>
      </c>
      <c r="I79" s="14">
        <v>13</v>
      </c>
      <c r="J79" s="14">
        <v>0</v>
      </c>
      <c r="K79" s="14">
        <v>0</v>
      </c>
      <c r="L79" s="34">
        <f>(Table3[[#This Row],[مخزون اول مدة]]+Table3[[#This Row],[المشتريات]])-(Table3[[#This Row],[المبيعات الفعلية]]+Table3[[#This Row],[المنتجات التالفة]]+Table3[[#This Row],[المنتجات المنتهية الصلاحية]])</f>
        <v>45</v>
      </c>
    </row>
    <row r="80" spans="1:12" ht="19.2" customHeight="1" x14ac:dyDescent="0.3">
      <c r="A80" s="10" t="s">
        <v>86</v>
      </c>
      <c r="B80" s="10" t="s">
        <v>153</v>
      </c>
      <c r="C80" s="11" t="s">
        <v>425</v>
      </c>
      <c r="D80" s="33" t="str">
        <f>IF(Table3[[#This Row],[التاريخ]]="","",TEXT(Table3[[#This Row],[التاريخ]],"dddd"))</f>
        <v>Thursday</v>
      </c>
      <c r="E80" s="14">
        <v>47</v>
      </c>
      <c r="F80" s="14">
        <v>17</v>
      </c>
      <c r="G80" s="14">
        <v>49</v>
      </c>
      <c r="H80" s="14">
        <v>50</v>
      </c>
      <c r="I80" s="14">
        <v>14</v>
      </c>
      <c r="J80" s="14">
        <v>0</v>
      </c>
      <c r="K80" s="14">
        <v>0</v>
      </c>
      <c r="L80" s="34">
        <f>(Table3[[#This Row],[مخزون اول مدة]]+Table3[[#This Row],[المشتريات]])-(Table3[[#This Row],[المبيعات الفعلية]]+Table3[[#This Row],[المنتجات التالفة]]+Table3[[#This Row],[المنتجات المنتهية الصلاحية]])</f>
        <v>50</v>
      </c>
    </row>
    <row r="81" spans="1:12" ht="19.2" customHeight="1" x14ac:dyDescent="0.3">
      <c r="A81" s="10" t="s">
        <v>103</v>
      </c>
      <c r="B81" s="10" t="s">
        <v>148</v>
      </c>
      <c r="C81" s="11" t="s">
        <v>130</v>
      </c>
      <c r="D81" s="33" t="str">
        <f>IF(Table3[[#This Row],[التاريخ]]="","",TEXT(Table3[[#This Row],[التاريخ]],"dddd"))</f>
        <v>Sunday</v>
      </c>
      <c r="E81" s="14">
        <v>48</v>
      </c>
      <c r="F81" s="14">
        <v>24</v>
      </c>
      <c r="G81" s="14">
        <v>58</v>
      </c>
      <c r="H81" s="14">
        <v>60</v>
      </c>
      <c r="I81" s="14">
        <v>18</v>
      </c>
      <c r="J81" s="14">
        <v>0</v>
      </c>
      <c r="K81" s="14">
        <v>0</v>
      </c>
      <c r="L81" s="34">
        <f>(Table3[[#This Row],[مخزون اول مدة]]+Table3[[#This Row],[المشتريات]])-(Table3[[#This Row],[المبيعات الفعلية]]+Table3[[#This Row],[المنتجات التالفة]]+Table3[[#This Row],[المنتجات المنتهية الصلاحية]])</f>
        <v>54</v>
      </c>
    </row>
    <row r="82" spans="1:12" ht="19.2" customHeight="1" x14ac:dyDescent="0.3">
      <c r="A82" s="10" t="s">
        <v>86</v>
      </c>
      <c r="B82" s="10" t="s">
        <v>179</v>
      </c>
      <c r="C82" s="11" t="s">
        <v>426</v>
      </c>
      <c r="D82" s="33" t="str">
        <f>IF(Table3[[#This Row],[التاريخ]]="","",TEXT(Table3[[#This Row],[التاريخ]],"dddd"))</f>
        <v>Thursday</v>
      </c>
      <c r="E82" s="14">
        <v>57</v>
      </c>
      <c r="F82" s="14">
        <v>13</v>
      </c>
      <c r="G82" s="14">
        <v>56</v>
      </c>
      <c r="H82" s="14">
        <v>56</v>
      </c>
      <c r="I82" s="14">
        <v>9</v>
      </c>
      <c r="J82" s="14">
        <v>0</v>
      </c>
      <c r="K82" s="14">
        <v>0</v>
      </c>
      <c r="L82" s="34">
        <f>(Table3[[#This Row],[مخزون اول مدة]]+Table3[[#This Row],[المشتريات]])-(Table3[[#This Row],[المبيعات الفعلية]]+Table3[[#This Row],[المنتجات التالفة]]+Table3[[#This Row],[المنتجات المنتهية الصلاحية]])</f>
        <v>61</v>
      </c>
    </row>
    <row r="83" spans="1:12" ht="19.2" customHeight="1" x14ac:dyDescent="0.3">
      <c r="A83" s="10" t="s">
        <v>103</v>
      </c>
      <c r="B83" s="10" t="s">
        <v>148</v>
      </c>
      <c r="C83" s="11" t="s">
        <v>112</v>
      </c>
      <c r="D83" s="33" t="str">
        <f>IF(Table3[[#This Row],[التاريخ]]="","",TEXT(Table3[[#This Row],[التاريخ]],"dddd"))</f>
        <v>Saturday</v>
      </c>
      <c r="E83" s="14">
        <v>46</v>
      </c>
      <c r="F83" s="14">
        <v>18</v>
      </c>
      <c r="G83" s="14">
        <v>50</v>
      </c>
      <c r="H83" s="14">
        <v>52</v>
      </c>
      <c r="I83" s="14">
        <v>19</v>
      </c>
      <c r="J83" s="14">
        <v>0</v>
      </c>
      <c r="K83" s="14">
        <v>0</v>
      </c>
      <c r="L83" s="34">
        <f>(Table3[[#This Row],[مخزون اول مدة]]+Table3[[#This Row],[المشتريات]])-(Table3[[#This Row],[المبيعات الفعلية]]+Table3[[#This Row],[المنتجات التالفة]]+Table3[[#This Row],[المنتجات المنتهية الصلاحية]])</f>
        <v>45</v>
      </c>
    </row>
    <row r="84" spans="1:12" ht="19.2" customHeight="1" x14ac:dyDescent="0.3">
      <c r="A84" s="10" t="s">
        <v>89</v>
      </c>
      <c r="B84" s="10" t="s">
        <v>131</v>
      </c>
      <c r="C84" s="11" t="s">
        <v>426</v>
      </c>
      <c r="D84" s="33" t="str">
        <f>IF(Table3[[#This Row],[التاريخ]]="","",TEXT(Table3[[#This Row],[التاريخ]],"dddd"))</f>
        <v>Thursday</v>
      </c>
      <c r="E84" s="14">
        <v>36</v>
      </c>
      <c r="F84" s="14">
        <v>19</v>
      </c>
      <c r="G84" s="14">
        <v>38</v>
      </c>
      <c r="H84" s="14">
        <v>37</v>
      </c>
      <c r="I84" s="14">
        <v>8</v>
      </c>
      <c r="J84" s="14">
        <v>0</v>
      </c>
      <c r="K84" s="14">
        <v>0</v>
      </c>
      <c r="L84" s="34">
        <f>(Table3[[#This Row],[مخزون اول مدة]]+Table3[[#This Row],[المشتريات]])-(Table3[[#This Row],[المبيعات الفعلية]]+Table3[[#This Row],[المنتجات التالفة]]+Table3[[#This Row],[المنتجات المنتهية الصلاحية]])</f>
        <v>47</v>
      </c>
    </row>
    <row r="85" spans="1:12" ht="19.2" customHeight="1" x14ac:dyDescent="0.3">
      <c r="A85" s="10" t="s">
        <v>103</v>
      </c>
      <c r="B85" s="10" t="s">
        <v>104</v>
      </c>
      <c r="C85" s="11" t="s">
        <v>427</v>
      </c>
      <c r="D85" s="33" t="str">
        <f>IF(Table3[[#This Row],[التاريخ]]="","",TEXT(Table3[[#This Row],[التاريخ]],"dddd"))</f>
        <v>Wednesday</v>
      </c>
      <c r="E85" s="14">
        <v>41</v>
      </c>
      <c r="F85" s="14">
        <v>9</v>
      </c>
      <c r="G85" s="14">
        <v>32</v>
      </c>
      <c r="H85" s="14">
        <v>33</v>
      </c>
      <c r="I85" s="14">
        <v>8</v>
      </c>
      <c r="J85" s="14">
        <v>1</v>
      </c>
      <c r="K85" s="14">
        <v>0</v>
      </c>
      <c r="L85" s="34">
        <f>(Table3[[#This Row],[مخزون اول مدة]]+Table3[[#This Row],[المشتريات]])-(Table3[[#This Row],[المبيعات الفعلية]]+Table3[[#This Row],[المنتجات التالفة]]+Table3[[#This Row],[المنتجات المنتهية الصلاحية]])</f>
        <v>41</v>
      </c>
    </row>
    <row r="86" spans="1:12" ht="19.2" customHeight="1" x14ac:dyDescent="0.3">
      <c r="A86" s="10" t="s">
        <v>86</v>
      </c>
      <c r="B86" s="10" t="s">
        <v>99</v>
      </c>
      <c r="C86" s="11" t="s">
        <v>376</v>
      </c>
      <c r="D86" s="33" t="str">
        <f>IF(Table3[[#This Row],[التاريخ]]="","",TEXT(Table3[[#This Row],[التاريخ]],"dddd"))</f>
        <v>Saturday</v>
      </c>
      <c r="E86" s="14">
        <v>38</v>
      </c>
      <c r="F86" s="14">
        <v>18</v>
      </c>
      <c r="G86" s="14">
        <v>39</v>
      </c>
      <c r="H86" s="14">
        <v>37</v>
      </c>
      <c r="I86" s="14">
        <v>11</v>
      </c>
      <c r="J86" s="14">
        <v>0</v>
      </c>
      <c r="K86" s="14">
        <v>0</v>
      </c>
      <c r="L86" s="34">
        <f>(Table3[[#This Row],[مخزون اول مدة]]+Table3[[#This Row],[المشتريات]])-(Table3[[#This Row],[المبيعات الفعلية]]+Table3[[#This Row],[المنتجات التالفة]]+Table3[[#This Row],[المنتجات المنتهية الصلاحية]])</f>
        <v>45</v>
      </c>
    </row>
    <row r="87" spans="1:12" ht="19.2" customHeight="1" x14ac:dyDescent="0.3">
      <c r="A87" s="10" t="s">
        <v>101</v>
      </c>
      <c r="B87" s="10" t="s">
        <v>141</v>
      </c>
      <c r="C87" s="11" t="s">
        <v>428</v>
      </c>
      <c r="D87" s="33" t="str">
        <f>IF(Table3[[#This Row],[التاريخ]]="","",TEXT(Table3[[#This Row],[التاريخ]],"dddd"))</f>
        <v>Saturday</v>
      </c>
      <c r="E87" s="14">
        <v>36</v>
      </c>
      <c r="F87" s="14">
        <v>17</v>
      </c>
      <c r="G87" s="14">
        <v>37</v>
      </c>
      <c r="H87" s="14">
        <v>38</v>
      </c>
      <c r="I87" s="14">
        <v>11</v>
      </c>
      <c r="J87" s="14">
        <v>0</v>
      </c>
      <c r="K87" s="14">
        <v>0</v>
      </c>
      <c r="L87" s="34">
        <f>(Table3[[#This Row],[مخزون اول مدة]]+Table3[[#This Row],[المشتريات]])-(Table3[[#This Row],[المبيعات الفعلية]]+Table3[[#This Row],[المنتجات التالفة]]+Table3[[#This Row],[المنتجات المنتهية الصلاحية]])</f>
        <v>42</v>
      </c>
    </row>
    <row r="88" spans="1:12" ht="19.2" customHeight="1" x14ac:dyDescent="0.3">
      <c r="A88" s="10" t="s">
        <v>86</v>
      </c>
      <c r="B88" s="10" t="s">
        <v>99</v>
      </c>
      <c r="C88" s="11" t="s">
        <v>238</v>
      </c>
      <c r="D88" s="33" t="str">
        <f>IF(Table3[[#This Row],[التاريخ]]="","",TEXT(Table3[[#This Row],[التاريخ]],"dddd"))</f>
        <v>Sunday</v>
      </c>
      <c r="E88" s="14">
        <v>44</v>
      </c>
      <c r="F88" s="14">
        <v>24</v>
      </c>
      <c r="G88" s="14">
        <v>52</v>
      </c>
      <c r="H88" s="14">
        <v>54</v>
      </c>
      <c r="I88" s="14">
        <v>19</v>
      </c>
      <c r="J88" s="14">
        <v>0</v>
      </c>
      <c r="K88" s="14">
        <v>0</v>
      </c>
      <c r="L88" s="34">
        <f>(Table3[[#This Row],[مخزون اول مدة]]+Table3[[#This Row],[المشتريات]])-(Table3[[#This Row],[المبيعات الفعلية]]+Table3[[#This Row],[المنتجات التالفة]]+Table3[[#This Row],[المنتجات المنتهية الصلاحية]])</f>
        <v>49</v>
      </c>
    </row>
    <row r="89" spans="1:12" ht="19.2" customHeight="1" x14ac:dyDescent="0.3">
      <c r="A89" s="10" t="s">
        <v>83</v>
      </c>
      <c r="B89" s="10" t="s">
        <v>119</v>
      </c>
      <c r="C89" s="11" t="s">
        <v>429</v>
      </c>
      <c r="D89" s="33" t="str">
        <f>IF(Table3[[#This Row],[التاريخ]]="","",TEXT(Table3[[#This Row],[التاريخ]],"dddd"))</f>
        <v>Sunday</v>
      </c>
      <c r="E89" s="14">
        <v>52</v>
      </c>
      <c r="F89" s="14">
        <v>18</v>
      </c>
      <c r="G89" s="14">
        <v>56</v>
      </c>
      <c r="H89" s="14">
        <v>55</v>
      </c>
      <c r="I89" s="14">
        <v>23</v>
      </c>
      <c r="J89" s="14">
        <v>0</v>
      </c>
      <c r="K89" s="14">
        <v>0</v>
      </c>
      <c r="L89" s="34">
        <f>(Table3[[#This Row],[مخزون اول مدة]]+Table3[[#This Row],[المشتريات]])-(Table3[[#This Row],[المبيعات الفعلية]]+Table3[[#This Row],[المنتجات التالفة]]+Table3[[#This Row],[المنتجات المنتهية الصلاحية]])</f>
        <v>47</v>
      </c>
    </row>
    <row r="90" spans="1:12" ht="19.2" customHeight="1" x14ac:dyDescent="0.3">
      <c r="A90" s="10" t="s">
        <v>103</v>
      </c>
      <c r="B90" s="10" t="s">
        <v>125</v>
      </c>
      <c r="C90" s="11" t="s">
        <v>406</v>
      </c>
      <c r="D90" s="33" t="str">
        <f>IF(Table3[[#This Row],[التاريخ]]="","",TEXT(Table3[[#This Row],[التاريخ]],"dddd"))</f>
        <v>Wednesday</v>
      </c>
      <c r="E90" s="14">
        <v>50</v>
      </c>
      <c r="F90" s="14">
        <v>17</v>
      </c>
      <c r="G90" s="14">
        <v>45</v>
      </c>
      <c r="H90" s="14">
        <v>45</v>
      </c>
      <c r="I90" s="14">
        <v>18</v>
      </c>
      <c r="J90" s="14">
        <v>1</v>
      </c>
      <c r="K90" s="14">
        <v>0</v>
      </c>
      <c r="L90" s="34">
        <f>(Table3[[#This Row],[مخزون اول مدة]]+Table3[[#This Row],[المشتريات]])-(Table3[[#This Row],[المبيعات الفعلية]]+Table3[[#This Row],[المنتجات التالفة]]+Table3[[#This Row],[المنتجات المنتهية الصلاحية]])</f>
        <v>48</v>
      </c>
    </row>
    <row r="91" spans="1:12" ht="19.2" customHeight="1" x14ac:dyDescent="0.3">
      <c r="A91" s="10" t="s">
        <v>103</v>
      </c>
      <c r="B91" s="10" t="s">
        <v>104</v>
      </c>
      <c r="C91" s="11" t="s">
        <v>123</v>
      </c>
      <c r="D91" s="33" t="str">
        <f>IF(Table3[[#This Row],[التاريخ]]="","",TEXT(Table3[[#This Row],[التاريخ]],"dddd"))</f>
        <v>Tuesday</v>
      </c>
      <c r="E91" s="14">
        <v>47</v>
      </c>
      <c r="F91" s="14">
        <v>15</v>
      </c>
      <c r="G91" s="14">
        <v>56</v>
      </c>
      <c r="H91" s="14">
        <v>57</v>
      </c>
      <c r="I91" s="14">
        <v>10</v>
      </c>
      <c r="J91" s="14">
        <v>1</v>
      </c>
      <c r="K91" s="14">
        <v>0</v>
      </c>
      <c r="L91" s="34">
        <f>(Table3[[#This Row],[مخزون اول مدة]]+Table3[[#This Row],[المشتريات]])-(Table3[[#This Row],[المبيعات الفعلية]]+Table3[[#This Row],[المنتجات التالفة]]+Table3[[#This Row],[المنتجات المنتهية الصلاحية]])</f>
        <v>51</v>
      </c>
    </row>
    <row r="92" spans="1:12" ht="19.2" customHeight="1" x14ac:dyDescent="0.3">
      <c r="A92" s="10" t="s">
        <v>89</v>
      </c>
      <c r="B92" s="10" t="s">
        <v>90</v>
      </c>
      <c r="C92" s="11" t="s">
        <v>430</v>
      </c>
      <c r="D92" s="33" t="str">
        <f>IF(Table3[[#This Row],[التاريخ]]="","",TEXT(Table3[[#This Row],[التاريخ]],"dddd"))</f>
        <v>Tuesday</v>
      </c>
      <c r="E92" s="14">
        <v>41</v>
      </c>
      <c r="F92" s="14">
        <v>23</v>
      </c>
      <c r="G92" s="14">
        <v>48</v>
      </c>
      <c r="H92" s="14">
        <v>47</v>
      </c>
      <c r="I92" s="14">
        <v>12</v>
      </c>
      <c r="J92" s="14">
        <v>0</v>
      </c>
      <c r="K92" s="14">
        <v>0</v>
      </c>
      <c r="L92" s="34">
        <f>(Table3[[#This Row],[مخزون اول مدة]]+Table3[[#This Row],[المشتريات]])-(Table3[[#This Row],[المبيعات الفعلية]]+Table3[[#This Row],[المنتجات التالفة]]+Table3[[#This Row],[المنتجات المنتهية الصلاحية]])</f>
        <v>52</v>
      </c>
    </row>
    <row r="93" spans="1:12" ht="19.2" customHeight="1" x14ac:dyDescent="0.3">
      <c r="A93" s="10" t="s">
        <v>89</v>
      </c>
      <c r="B93" s="10" t="s">
        <v>90</v>
      </c>
      <c r="C93" s="11" t="s">
        <v>395</v>
      </c>
      <c r="D93" s="33" t="str">
        <f>IF(Table3[[#This Row],[التاريخ]]="","",TEXT(Table3[[#This Row],[التاريخ]],"dddd"))</f>
        <v>Wednesday</v>
      </c>
      <c r="E93" s="14">
        <v>44</v>
      </c>
      <c r="F93" s="14">
        <v>15</v>
      </c>
      <c r="G93" s="14">
        <v>50</v>
      </c>
      <c r="H93" s="14">
        <v>48</v>
      </c>
      <c r="I93" s="14">
        <v>19</v>
      </c>
      <c r="J93" s="14">
        <v>0</v>
      </c>
      <c r="K93" s="14">
        <v>0</v>
      </c>
      <c r="L93" s="34">
        <f>(Table3[[#This Row],[مخزون اول مدة]]+Table3[[#This Row],[المشتريات]])-(Table3[[#This Row],[المبيعات الفعلية]]+Table3[[#This Row],[المنتجات التالفة]]+Table3[[#This Row],[المنتجات المنتهية الصلاحية]])</f>
        <v>40</v>
      </c>
    </row>
    <row r="94" spans="1:12" ht="19.2" customHeight="1" x14ac:dyDescent="0.3">
      <c r="A94" s="10" t="s">
        <v>101</v>
      </c>
      <c r="B94" s="10" t="s">
        <v>141</v>
      </c>
      <c r="C94" s="11" t="s">
        <v>274</v>
      </c>
      <c r="D94" s="33" t="str">
        <f>IF(Table3[[#This Row],[التاريخ]]="","",TEXT(Table3[[#This Row],[التاريخ]],"dddd"))</f>
        <v>Tuesday</v>
      </c>
      <c r="E94" s="14">
        <v>43</v>
      </c>
      <c r="F94" s="14">
        <v>18</v>
      </c>
      <c r="G94" s="14">
        <v>45</v>
      </c>
      <c r="H94" s="14">
        <v>46</v>
      </c>
      <c r="I94" s="14">
        <v>18</v>
      </c>
      <c r="J94" s="14">
        <v>0</v>
      </c>
      <c r="K94" s="14">
        <v>0</v>
      </c>
      <c r="L94" s="34">
        <f>(Table3[[#This Row],[مخزون اول مدة]]+Table3[[#This Row],[المشتريات]])-(Table3[[#This Row],[المبيعات الفعلية]]+Table3[[#This Row],[المنتجات التالفة]]+Table3[[#This Row],[المنتجات المنتهية الصلاحية]])</f>
        <v>43</v>
      </c>
    </row>
    <row r="95" spans="1:12" ht="19.2" customHeight="1" x14ac:dyDescent="0.3">
      <c r="A95" s="10" t="s">
        <v>101</v>
      </c>
      <c r="B95" s="10" t="s">
        <v>172</v>
      </c>
      <c r="C95" s="11" t="s">
        <v>431</v>
      </c>
      <c r="D95" s="33" t="str">
        <f>IF(Table3[[#This Row],[التاريخ]]="","",TEXT(Table3[[#This Row],[التاريخ]],"dddd"))</f>
        <v>Sunday</v>
      </c>
      <c r="E95" s="14">
        <v>57</v>
      </c>
      <c r="F95" s="14">
        <v>18</v>
      </c>
      <c r="G95" s="14">
        <v>62</v>
      </c>
      <c r="H95" s="14">
        <v>63</v>
      </c>
      <c r="I95" s="14">
        <v>14</v>
      </c>
      <c r="J95" s="14">
        <v>1</v>
      </c>
      <c r="K95" s="14">
        <v>0</v>
      </c>
      <c r="L95" s="34">
        <f>(Table3[[#This Row],[مخزون اول مدة]]+Table3[[#This Row],[المشتريات]])-(Table3[[#This Row],[المبيعات الفعلية]]+Table3[[#This Row],[المنتجات التالفة]]+Table3[[#This Row],[المنتجات المنتهية الصلاحية]])</f>
        <v>60</v>
      </c>
    </row>
    <row r="96" spans="1:12" ht="19.2" customHeight="1" x14ac:dyDescent="0.3">
      <c r="A96" s="10" t="s">
        <v>86</v>
      </c>
      <c r="B96" s="10" t="s">
        <v>179</v>
      </c>
      <c r="C96" s="11" t="s">
        <v>404</v>
      </c>
      <c r="D96" s="33" t="str">
        <f>IF(Table3[[#This Row],[التاريخ]]="","",TEXT(Table3[[#This Row],[التاريخ]],"dddd"))</f>
        <v>Monday</v>
      </c>
      <c r="E96" s="14">
        <v>39</v>
      </c>
      <c r="F96" s="14">
        <v>23</v>
      </c>
      <c r="G96" s="14">
        <v>46</v>
      </c>
      <c r="H96" s="14">
        <v>47</v>
      </c>
      <c r="I96" s="14">
        <v>19</v>
      </c>
      <c r="J96" s="14">
        <v>0</v>
      </c>
      <c r="K96" s="14">
        <v>0</v>
      </c>
      <c r="L96" s="34">
        <f>(Table3[[#This Row],[مخزون اول مدة]]+Table3[[#This Row],[المشتريات]])-(Table3[[#This Row],[المبيعات الفعلية]]+Table3[[#This Row],[المنتجات التالفة]]+Table3[[#This Row],[المنتجات المنتهية الصلاحية]])</f>
        <v>43</v>
      </c>
    </row>
    <row r="97" spans="1:12" ht="19.2" customHeight="1" x14ac:dyDescent="0.3">
      <c r="A97" s="10" t="s">
        <v>101</v>
      </c>
      <c r="B97" s="10" t="s">
        <v>172</v>
      </c>
      <c r="C97" s="11" t="s">
        <v>432</v>
      </c>
      <c r="D97" s="33" t="str">
        <f>IF(Table3[[#This Row],[التاريخ]]="","",TEXT(Table3[[#This Row],[التاريخ]],"dddd"))</f>
        <v>Thursday</v>
      </c>
      <c r="E97" s="14">
        <v>44</v>
      </c>
      <c r="F97" s="14">
        <v>21</v>
      </c>
      <c r="G97" s="14">
        <v>49</v>
      </c>
      <c r="H97" s="14">
        <v>47</v>
      </c>
      <c r="I97" s="14">
        <v>17</v>
      </c>
      <c r="J97" s="14">
        <v>0</v>
      </c>
      <c r="K97" s="14">
        <v>0</v>
      </c>
      <c r="L97" s="34">
        <f>(Table3[[#This Row],[مخزون اول مدة]]+Table3[[#This Row],[المشتريات]])-(Table3[[#This Row],[المبيعات الفعلية]]+Table3[[#This Row],[المنتجات التالفة]]+Table3[[#This Row],[المنتجات المنتهية الصلاحية]])</f>
        <v>48</v>
      </c>
    </row>
    <row r="98" spans="1:12" ht="19.2" customHeight="1" x14ac:dyDescent="0.3">
      <c r="A98" s="10" t="s">
        <v>89</v>
      </c>
      <c r="B98" s="10" t="s">
        <v>92</v>
      </c>
      <c r="C98" s="11" t="s">
        <v>433</v>
      </c>
      <c r="D98" s="33" t="str">
        <f>IF(Table3[[#This Row],[التاريخ]]="","",TEXT(Table3[[#This Row],[التاريخ]],"dddd"))</f>
        <v>Friday</v>
      </c>
      <c r="E98" s="14">
        <v>41</v>
      </c>
      <c r="F98" s="14">
        <v>11</v>
      </c>
      <c r="G98" s="14">
        <v>33</v>
      </c>
      <c r="H98" s="14">
        <v>33</v>
      </c>
      <c r="I98" s="14">
        <v>14</v>
      </c>
      <c r="J98" s="14">
        <v>0</v>
      </c>
      <c r="K98" s="14">
        <v>0</v>
      </c>
      <c r="L98" s="34">
        <f>(Table3[[#This Row],[مخزون اول مدة]]+Table3[[#This Row],[المشتريات]])-(Table3[[#This Row],[المبيعات الفعلية]]+Table3[[#This Row],[المنتجات التالفة]]+Table3[[#This Row],[المنتجات المنتهية الصلاحية]])</f>
        <v>38</v>
      </c>
    </row>
    <row r="99" spans="1:12" ht="19.2" customHeight="1" x14ac:dyDescent="0.3">
      <c r="A99" s="10" t="s">
        <v>89</v>
      </c>
      <c r="B99" s="10" t="s">
        <v>90</v>
      </c>
      <c r="C99" s="11" t="s">
        <v>434</v>
      </c>
      <c r="D99" s="33" t="str">
        <f>IF(Table3[[#This Row],[التاريخ]]="","",TEXT(Table3[[#This Row],[التاريخ]],"dddd"))</f>
        <v>Thursday</v>
      </c>
      <c r="E99" s="14">
        <v>31</v>
      </c>
      <c r="F99" s="14">
        <v>21</v>
      </c>
      <c r="G99" s="14">
        <v>35</v>
      </c>
      <c r="H99" s="14">
        <v>36</v>
      </c>
      <c r="I99" s="14">
        <v>17</v>
      </c>
      <c r="J99" s="14">
        <v>0</v>
      </c>
      <c r="K99" s="14">
        <v>0</v>
      </c>
      <c r="L99" s="34">
        <f>(Table3[[#This Row],[مخزون اول مدة]]+Table3[[#This Row],[المشتريات]])-(Table3[[#This Row],[المبيعات الفعلية]]+Table3[[#This Row],[المنتجات التالفة]]+Table3[[#This Row],[المنتجات المنتهية الصلاحية]])</f>
        <v>35</v>
      </c>
    </row>
    <row r="100" spans="1:12" ht="19.2" customHeight="1" x14ac:dyDescent="0.3">
      <c r="A100" s="10" t="s">
        <v>89</v>
      </c>
      <c r="B100" s="10" t="s">
        <v>90</v>
      </c>
      <c r="C100" s="11" t="s">
        <v>156</v>
      </c>
      <c r="D100" s="33" t="str">
        <f>IF(Table3[[#This Row],[التاريخ]]="","",TEXT(Table3[[#This Row],[التاريخ]],"dddd"))</f>
        <v>Friday</v>
      </c>
      <c r="E100" s="14">
        <v>48</v>
      </c>
      <c r="F100" s="14">
        <v>21</v>
      </c>
      <c r="G100" s="14">
        <v>58</v>
      </c>
      <c r="H100" s="14">
        <v>58</v>
      </c>
      <c r="I100" s="14">
        <v>13</v>
      </c>
      <c r="J100" s="14">
        <v>0</v>
      </c>
      <c r="K100" s="14">
        <v>0</v>
      </c>
      <c r="L100" s="34">
        <f>(Table3[[#This Row],[مخزون اول مدة]]+Table3[[#This Row],[المشتريات]])-(Table3[[#This Row],[المبيعات الفعلية]]+Table3[[#This Row],[المنتجات التالفة]]+Table3[[#This Row],[المنتجات المنتهية الصلاحية]])</f>
        <v>56</v>
      </c>
    </row>
    <row r="101" spans="1:12" ht="19.2" customHeight="1" x14ac:dyDescent="0.3">
      <c r="A101" s="10" t="s">
        <v>96</v>
      </c>
      <c r="B101" s="10" t="s">
        <v>129</v>
      </c>
      <c r="C101" s="11" t="s">
        <v>124</v>
      </c>
      <c r="D101" s="33" t="str">
        <f>IF(Table3[[#This Row],[التاريخ]]="","",TEXT(Table3[[#This Row],[التاريخ]],"dddd"))</f>
        <v>Monday</v>
      </c>
      <c r="E101" s="14">
        <v>36</v>
      </c>
      <c r="F101" s="14">
        <v>17</v>
      </c>
      <c r="G101" s="14">
        <v>42</v>
      </c>
      <c r="H101" s="14">
        <v>44</v>
      </c>
      <c r="I101" s="14">
        <v>14</v>
      </c>
      <c r="J101" s="14">
        <v>0</v>
      </c>
      <c r="K101" s="14">
        <v>0</v>
      </c>
      <c r="L101" s="34">
        <f>(Table3[[#This Row],[مخزون اول مدة]]+Table3[[#This Row],[المشتريات]])-(Table3[[#This Row],[المبيعات الفعلية]]+Table3[[#This Row],[المنتجات التالفة]]+Table3[[#This Row],[المنتجات المنتهية الصلاحية]])</f>
        <v>39</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K101"/>
  <sheetViews>
    <sheetView rightToLeft="1" topLeftCell="A2" workbookViewId="0">
      <selection activeCell="J61" sqref="J61"/>
    </sheetView>
  </sheetViews>
  <sheetFormatPr defaultRowHeight="14.4" x14ac:dyDescent="0.3"/>
  <cols>
    <col min="1" max="1" width="9" customWidth="1"/>
    <col min="3" max="3" width="10.5546875" style="25" bestFit="1" customWidth="1"/>
    <col min="4" max="4" width="10.5546875" style="9" customWidth="1"/>
    <col min="6" max="7" width="12" customWidth="1"/>
    <col min="8" max="8" width="15.6640625" customWidth="1"/>
    <col min="9" max="9" width="14.5546875" customWidth="1"/>
    <col min="10" max="10" width="11.33203125" customWidth="1"/>
    <col min="11" max="11" width="16.44140625" customWidth="1"/>
    <col min="12" max="12" width="13.33203125" customWidth="1"/>
    <col min="13" max="13" width="12.109375" customWidth="1"/>
  </cols>
  <sheetData>
    <row r="1" spans="1:11" ht="28.8" x14ac:dyDescent="0.3">
      <c r="A1" s="1" t="s">
        <v>0</v>
      </c>
      <c r="B1" s="1" t="s">
        <v>1</v>
      </c>
      <c r="C1" s="7" t="s">
        <v>43</v>
      </c>
      <c r="D1" s="30" t="s">
        <v>52</v>
      </c>
      <c r="E1" s="1" t="s">
        <v>22</v>
      </c>
      <c r="F1" s="1" t="s">
        <v>41</v>
      </c>
      <c r="G1" s="1" t="s">
        <v>42</v>
      </c>
      <c r="H1" s="1" t="s">
        <v>23</v>
      </c>
      <c r="I1" s="1" t="s">
        <v>24</v>
      </c>
      <c r="J1" s="2" t="s">
        <v>25</v>
      </c>
      <c r="K1" s="1" t="s">
        <v>26</v>
      </c>
    </row>
    <row r="2" spans="1:11" x14ac:dyDescent="0.3">
      <c r="A2" s="2" t="s">
        <v>107</v>
      </c>
      <c r="B2" s="4" t="s">
        <v>155</v>
      </c>
      <c r="C2" s="49" t="s">
        <v>428</v>
      </c>
      <c r="D2" s="31" t="str">
        <f>IF(Table5[[#This Row],[التاريخ]]="","",TEXT(Table5[[#This Row],[التاريخ]],"dddd"))</f>
        <v>Saturday</v>
      </c>
      <c r="E2" s="4">
        <v>14</v>
      </c>
      <c r="F2" s="4">
        <v>84.58</v>
      </c>
      <c r="G2" s="2">
        <v>133.07</v>
      </c>
      <c r="H2" s="28">
        <f>Table5[[#This Row],[سعر البيع للمنتج]]-Table5[[#This Row],[سعر الشراء للمنتج]]</f>
        <v>48.489999999999995</v>
      </c>
      <c r="I2" s="28">
        <f>Table5[[#This Row],[الكمية المباعة]]*Table5[[#This Row],[سعر الشراء للمنتج]]</f>
        <v>1184.1199999999999</v>
      </c>
      <c r="J2" s="28">
        <f>Table5[[#This Row],[الكمية المباعة]]*Table5[[#This Row],[سعر البيع للمنتج]]</f>
        <v>1862.98</v>
      </c>
      <c r="K2" s="28">
        <f>Table5[[#This Row],[قيمة البيع الاجمالي ]]-Table5[[#This Row],[تكلفة الشراء الاجمالي]]</f>
        <v>678.86000000000013</v>
      </c>
    </row>
    <row r="3" spans="1:11" x14ac:dyDescent="0.3">
      <c r="A3" s="2" t="s">
        <v>107</v>
      </c>
      <c r="B3" s="4" t="s">
        <v>135</v>
      </c>
      <c r="C3" s="49" t="s">
        <v>435</v>
      </c>
      <c r="D3" s="31" t="str">
        <f>IF(Table5[[#This Row],[التاريخ]]="","",TEXT(Table5[[#This Row],[التاريخ]],"dddd"))</f>
        <v>Sunday</v>
      </c>
      <c r="E3" s="4">
        <v>19</v>
      </c>
      <c r="F3" s="4">
        <v>91.46</v>
      </c>
      <c r="G3" s="2">
        <v>143.85</v>
      </c>
      <c r="H3" s="28">
        <f>Table5[[#This Row],[سعر البيع للمنتج]]-Table5[[#This Row],[سعر الشراء للمنتج]]</f>
        <v>52.39</v>
      </c>
      <c r="I3" s="28">
        <f>Table5[[#This Row],[الكمية المباعة]]*Table5[[#This Row],[سعر الشراء للمنتج]]</f>
        <v>1737.7399999999998</v>
      </c>
      <c r="J3" s="28">
        <f>Table5[[#This Row],[الكمية المباعة]]*Table5[[#This Row],[سعر البيع للمنتج]]</f>
        <v>2733.15</v>
      </c>
      <c r="K3" s="28">
        <f>Table5[[#This Row],[قيمة البيع الاجمالي ]]-Table5[[#This Row],[تكلفة الشراء الاجمالي]]</f>
        <v>995.41000000000031</v>
      </c>
    </row>
    <row r="4" spans="1:11" x14ac:dyDescent="0.3">
      <c r="A4" s="2" t="s">
        <v>96</v>
      </c>
      <c r="B4" s="4" t="s">
        <v>159</v>
      </c>
      <c r="C4" s="49" t="s">
        <v>151</v>
      </c>
      <c r="D4" s="31" t="str">
        <f>IF(Table5[[#This Row],[التاريخ]]="","",TEXT(Table5[[#This Row],[التاريخ]],"dddd"))</f>
        <v>Friday</v>
      </c>
      <c r="E4" s="4">
        <v>5</v>
      </c>
      <c r="F4" s="4">
        <v>196.28</v>
      </c>
      <c r="G4" s="2">
        <v>245.75</v>
      </c>
      <c r="H4" s="28">
        <f>Table5[[#This Row],[سعر البيع للمنتج]]-Table5[[#This Row],[سعر الشراء للمنتج]]</f>
        <v>49.47</v>
      </c>
      <c r="I4" s="28">
        <f>Table5[[#This Row],[الكمية المباعة]]*Table5[[#This Row],[سعر الشراء للمنتج]]</f>
        <v>981.4</v>
      </c>
      <c r="J4" s="28">
        <f>Table5[[#This Row],[الكمية المباعة]]*Table5[[#This Row],[سعر البيع للمنتج]]</f>
        <v>1228.75</v>
      </c>
      <c r="K4" s="28">
        <f>Table5[[#This Row],[قيمة البيع الاجمالي ]]-Table5[[#This Row],[تكلفة الشراء الاجمالي]]</f>
        <v>247.35000000000002</v>
      </c>
    </row>
    <row r="5" spans="1:11" x14ac:dyDescent="0.3">
      <c r="A5" s="2" t="s">
        <v>83</v>
      </c>
      <c r="B5" s="4" t="s">
        <v>119</v>
      </c>
      <c r="C5" s="49" t="s">
        <v>436</v>
      </c>
      <c r="D5" s="31" t="str">
        <f>IF(Table5[[#This Row],[التاريخ]]="","",TEXT(Table5[[#This Row],[التاريخ]],"dddd"))</f>
        <v>Wednesday</v>
      </c>
      <c r="E5" s="4">
        <v>12</v>
      </c>
      <c r="F5" s="4">
        <v>82.64</v>
      </c>
      <c r="G5" s="2">
        <v>95.4</v>
      </c>
      <c r="H5" s="28">
        <f>Table5[[#This Row],[سعر البيع للمنتج]]-Table5[[#This Row],[سعر الشراء للمنتج]]</f>
        <v>12.760000000000005</v>
      </c>
      <c r="I5" s="28">
        <f>Table5[[#This Row],[الكمية المباعة]]*Table5[[#This Row],[سعر الشراء للمنتج]]</f>
        <v>991.68000000000006</v>
      </c>
      <c r="J5" s="28">
        <f>Table5[[#This Row],[الكمية المباعة]]*Table5[[#This Row],[سعر البيع للمنتج]]</f>
        <v>1144.8000000000002</v>
      </c>
      <c r="K5" s="28">
        <f>Table5[[#This Row],[قيمة البيع الاجمالي ]]-Table5[[#This Row],[تكلفة الشراء الاجمالي]]</f>
        <v>153.12000000000012</v>
      </c>
    </row>
    <row r="6" spans="1:11" x14ac:dyDescent="0.3">
      <c r="A6" s="2" t="s">
        <v>107</v>
      </c>
      <c r="B6" s="4" t="s">
        <v>155</v>
      </c>
      <c r="C6" s="49" t="s">
        <v>123</v>
      </c>
      <c r="D6" s="31" t="str">
        <f>IF(Table5[[#This Row],[التاريخ]]="","",TEXT(Table5[[#This Row],[التاريخ]],"dddd"))</f>
        <v>Tuesday</v>
      </c>
      <c r="E6" s="4">
        <v>14</v>
      </c>
      <c r="F6" s="4">
        <v>134.24</v>
      </c>
      <c r="G6" s="2">
        <v>188.33</v>
      </c>
      <c r="H6" s="28">
        <f>Table5[[#This Row],[سعر البيع للمنتج]]-Table5[[#This Row],[سعر الشراء للمنتج]]</f>
        <v>54.09</v>
      </c>
      <c r="I6" s="28">
        <f>Table5[[#This Row],[الكمية المباعة]]*Table5[[#This Row],[سعر الشراء للمنتج]]</f>
        <v>1879.3600000000001</v>
      </c>
      <c r="J6" s="28">
        <f>Table5[[#This Row],[الكمية المباعة]]*Table5[[#This Row],[سعر البيع للمنتج]]</f>
        <v>2636.6200000000003</v>
      </c>
      <c r="K6" s="28">
        <f>Table5[[#This Row],[قيمة البيع الاجمالي ]]-Table5[[#This Row],[تكلفة الشراء الاجمالي]]</f>
        <v>757.26000000000022</v>
      </c>
    </row>
    <row r="7" spans="1:11" x14ac:dyDescent="0.3">
      <c r="A7" s="2" t="s">
        <v>89</v>
      </c>
      <c r="B7" s="4" t="s">
        <v>131</v>
      </c>
      <c r="C7" s="49" t="s">
        <v>437</v>
      </c>
      <c r="D7" s="31" t="str">
        <f>IF(Table5[[#This Row],[التاريخ]]="","",TEXT(Table5[[#This Row],[التاريخ]],"dddd"))</f>
        <v>Tuesday</v>
      </c>
      <c r="E7" s="4">
        <v>17</v>
      </c>
      <c r="F7" s="4">
        <v>158.41999999999999</v>
      </c>
      <c r="G7" s="2">
        <v>187.56</v>
      </c>
      <c r="H7" s="28">
        <f>Table5[[#This Row],[سعر البيع للمنتج]]-Table5[[#This Row],[سعر الشراء للمنتج]]</f>
        <v>29.140000000000015</v>
      </c>
      <c r="I7" s="28">
        <f>Table5[[#This Row],[الكمية المباعة]]*Table5[[#This Row],[سعر الشراء للمنتج]]</f>
        <v>2693.14</v>
      </c>
      <c r="J7" s="28">
        <f>Table5[[#This Row],[الكمية المباعة]]*Table5[[#This Row],[سعر البيع للمنتج]]</f>
        <v>3188.52</v>
      </c>
      <c r="K7" s="28">
        <f>Table5[[#This Row],[قيمة البيع الاجمالي ]]-Table5[[#This Row],[تكلفة الشراء الاجمالي]]</f>
        <v>495.38000000000011</v>
      </c>
    </row>
    <row r="8" spans="1:11" x14ac:dyDescent="0.3">
      <c r="A8" s="2" t="s">
        <v>86</v>
      </c>
      <c r="B8" s="4" t="s">
        <v>99</v>
      </c>
      <c r="C8" s="49" t="s">
        <v>164</v>
      </c>
      <c r="D8" s="31" t="str">
        <f>IF(Table5[[#This Row],[التاريخ]]="","",TEXT(Table5[[#This Row],[التاريخ]],"dddd"))</f>
        <v>Saturday</v>
      </c>
      <c r="E8" s="4">
        <v>12</v>
      </c>
      <c r="F8" s="4">
        <v>166.81</v>
      </c>
      <c r="G8" s="2">
        <v>226</v>
      </c>
      <c r="H8" s="28">
        <f>Table5[[#This Row],[سعر البيع للمنتج]]-Table5[[#This Row],[سعر الشراء للمنتج]]</f>
        <v>59.19</v>
      </c>
      <c r="I8" s="28">
        <f>Table5[[#This Row],[الكمية المباعة]]*Table5[[#This Row],[سعر الشراء للمنتج]]</f>
        <v>2001.72</v>
      </c>
      <c r="J8" s="28">
        <f>Table5[[#This Row],[الكمية المباعة]]*Table5[[#This Row],[سعر البيع للمنتج]]</f>
        <v>2712</v>
      </c>
      <c r="K8" s="28">
        <f>Table5[[#This Row],[قيمة البيع الاجمالي ]]-Table5[[#This Row],[تكلفة الشراء الاجمالي]]</f>
        <v>710.28</v>
      </c>
    </row>
    <row r="9" spans="1:11" x14ac:dyDescent="0.3">
      <c r="A9" s="2" t="s">
        <v>89</v>
      </c>
      <c r="B9" s="4" t="s">
        <v>131</v>
      </c>
      <c r="C9" s="49" t="s">
        <v>438</v>
      </c>
      <c r="D9" s="31" t="str">
        <f>IF(Table5[[#This Row],[التاريخ]]="","",TEXT(Table5[[#This Row],[التاريخ]],"dddd"))</f>
        <v>Saturday</v>
      </c>
      <c r="E9" s="4">
        <v>17</v>
      </c>
      <c r="F9" s="4">
        <v>69.069999999999993</v>
      </c>
      <c r="G9" s="2">
        <v>78.13</v>
      </c>
      <c r="H9" s="28">
        <f>Table5[[#This Row],[سعر البيع للمنتج]]-Table5[[#This Row],[سعر الشراء للمنتج]]</f>
        <v>9.0600000000000023</v>
      </c>
      <c r="I9" s="28">
        <f>Table5[[#This Row],[الكمية المباعة]]*Table5[[#This Row],[سعر الشراء للمنتج]]</f>
        <v>1174.1899999999998</v>
      </c>
      <c r="J9" s="28">
        <f>Table5[[#This Row],[الكمية المباعة]]*Table5[[#This Row],[سعر البيع للمنتج]]</f>
        <v>1328.21</v>
      </c>
      <c r="K9" s="28">
        <f>Table5[[#This Row],[قيمة البيع الاجمالي ]]-Table5[[#This Row],[تكلفة الشراء الاجمالي]]</f>
        <v>154.02000000000021</v>
      </c>
    </row>
    <row r="10" spans="1:11" x14ac:dyDescent="0.3">
      <c r="A10" s="2" t="s">
        <v>89</v>
      </c>
      <c r="B10" s="4" t="s">
        <v>131</v>
      </c>
      <c r="C10" s="49" t="s">
        <v>178</v>
      </c>
      <c r="D10" s="31" t="str">
        <f>IF(Table5[[#This Row],[التاريخ]]="","",TEXT(Table5[[#This Row],[التاريخ]],"dddd"))</f>
        <v>Friday</v>
      </c>
      <c r="E10" s="4">
        <v>12</v>
      </c>
      <c r="F10" s="4">
        <v>172.39</v>
      </c>
      <c r="G10" s="2">
        <v>194.73</v>
      </c>
      <c r="H10" s="28">
        <f>Table5[[#This Row],[سعر البيع للمنتج]]-Table5[[#This Row],[سعر الشراء للمنتج]]</f>
        <v>22.340000000000003</v>
      </c>
      <c r="I10" s="28">
        <f>Table5[[#This Row],[الكمية المباعة]]*Table5[[#This Row],[سعر الشراء للمنتج]]</f>
        <v>2068.6799999999998</v>
      </c>
      <c r="J10" s="28">
        <f>Table5[[#This Row],[الكمية المباعة]]*Table5[[#This Row],[سعر البيع للمنتج]]</f>
        <v>2336.7599999999998</v>
      </c>
      <c r="K10" s="28">
        <f>Table5[[#This Row],[قيمة البيع الاجمالي ]]-Table5[[#This Row],[تكلفة الشراء الاجمالي]]</f>
        <v>268.07999999999993</v>
      </c>
    </row>
    <row r="11" spans="1:11" x14ac:dyDescent="0.3">
      <c r="A11" s="2" t="s">
        <v>86</v>
      </c>
      <c r="B11" s="4" t="s">
        <v>179</v>
      </c>
      <c r="C11" s="49" t="s">
        <v>200</v>
      </c>
      <c r="D11" s="31" t="str">
        <f>IF(Table5[[#This Row],[التاريخ]]="","",TEXT(Table5[[#This Row],[التاريخ]],"dddd"))</f>
        <v>Monday</v>
      </c>
      <c r="E11" s="4">
        <v>21</v>
      </c>
      <c r="F11" s="4">
        <v>26.44</v>
      </c>
      <c r="G11" s="2">
        <v>40.36</v>
      </c>
      <c r="H11" s="28">
        <f>Table5[[#This Row],[سعر البيع للمنتج]]-Table5[[#This Row],[سعر الشراء للمنتج]]</f>
        <v>13.919999999999998</v>
      </c>
      <c r="I11" s="28">
        <f>Table5[[#This Row],[الكمية المباعة]]*Table5[[#This Row],[سعر الشراء للمنتج]]</f>
        <v>555.24</v>
      </c>
      <c r="J11" s="28">
        <f>Table5[[#This Row],[الكمية المباعة]]*Table5[[#This Row],[سعر البيع للمنتج]]</f>
        <v>847.56</v>
      </c>
      <c r="K11" s="28">
        <f>Table5[[#This Row],[قيمة البيع الاجمالي ]]-Table5[[#This Row],[تكلفة الشراء الاجمالي]]</f>
        <v>292.31999999999994</v>
      </c>
    </row>
    <row r="12" spans="1:11" x14ac:dyDescent="0.3">
      <c r="A12" s="2" t="s">
        <v>86</v>
      </c>
      <c r="B12" s="4" t="s">
        <v>87</v>
      </c>
      <c r="C12" s="49" t="s">
        <v>182</v>
      </c>
      <c r="D12" s="31" t="str">
        <f>IF(Table5[[#This Row],[التاريخ]]="","",TEXT(Table5[[#This Row],[التاريخ]],"dddd"))</f>
        <v>Friday</v>
      </c>
      <c r="E12" s="4">
        <v>10</v>
      </c>
      <c r="F12" s="4">
        <v>159.05000000000001</v>
      </c>
      <c r="G12" s="2">
        <v>187.82</v>
      </c>
      <c r="H12" s="28">
        <f>Table5[[#This Row],[سعر البيع للمنتج]]-Table5[[#This Row],[سعر الشراء للمنتج]]</f>
        <v>28.769999999999982</v>
      </c>
      <c r="I12" s="28">
        <f>Table5[[#This Row],[الكمية المباعة]]*Table5[[#This Row],[سعر الشراء للمنتج]]</f>
        <v>1590.5</v>
      </c>
      <c r="J12" s="28">
        <f>Table5[[#This Row],[الكمية المباعة]]*Table5[[#This Row],[سعر البيع للمنتج]]</f>
        <v>1878.1999999999998</v>
      </c>
      <c r="K12" s="28">
        <f>Table5[[#This Row],[قيمة البيع الاجمالي ]]-Table5[[#This Row],[تكلفة الشراء الاجمالي]]</f>
        <v>287.69999999999982</v>
      </c>
    </row>
    <row r="13" spans="1:11" x14ac:dyDescent="0.3">
      <c r="A13" s="2" t="s">
        <v>101</v>
      </c>
      <c r="B13" s="4" t="s">
        <v>172</v>
      </c>
      <c r="C13" s="49" t="s">
        <v>200</v>
      </c>
      <c r="D13" s="31" t="str">
        <f>IF(Table5[[#This Row],[التاريخ]]="","",TEXT(Table5[[#This Row],[التاريخ]],"dddd"))</f>
        <v>Monday</v>
      </c>
      <c r="E13" s="4">
        <v>14</v>
      </c>
      <c r="F13" s="4">
        <v>56.75</v>
      </c>
      <c r="G13" s="2">
        <v>63.54</v>
      </c>
      <c r="H13" s="28">
        <f>Table5[[#This Row],[سعر البيع للمنتج]]-Table5[[#This Row],[سعر الشراء للمنتج]]</f>
        <v>6.7899999999999991</v>
      </c>
      <c r="I13" s="28">
        <f>Table5[[#This Row],[الكمية المباعة]]*Table5[[#This Row],[سعر الشراء للمنتج]]</f>
        <v>794.5</v>
      </c>
      <c r="J13" s="28">
        <f>Table5[[#This Row],[الكمية المباعة]]*Table5[[#This Row],[سعر البيع للمنتج]]</f>
        <v>889.56</v>
      </c>
      <c r="K13" s="28">
        <f>Table5[[#This Row],[قيمة البيع الاجمالي ]]-Table5[[#This Row],[تكلفة الشراء الاجمالي]]</f>
        <v>95.059999999999945</v>
      </c>
    </row>
    <row r="14" spans="1:11" x14ac:dyDescent="0.3">
      <c r="A14" s="2" t="s">
        <v>103</v>
      </c>
      <c r="B14" s="4" t="s">
        <v>104</v>
      </c>
      <c r="C14" s="49" t="s">
        <v>391</v>
      </c>
      <c r="D14" s="31" t="str">
        <f>IF(Table5[[#This Row],[التاريخ]]="","",TEXT(Table5[[#This Row],[التاريخ]],"dddd"))</f>
        <v>Tuesday</v>
      </c>
      <c r="E14" s="4">
        <v>8</v>
      </c>
      <c r="F14" s="4">
        <v>97.87</v>
      </c>
      <c r="G14" s="2">
        <v>144.63999999999999</v>
      </c>
      <c r="H14" s="28">
        <f>Table5[[#This Row],[سعر البيع للمنتج]]-Table5[[#This Row],[سعر الشراء للمنتج]]</f>
        <v>46.769999999999982</v>
      </c>
      <c r="I14" s="28">
        <f>Table5[[#This Row],[الكمية المباعة]]*Table5[[#This Row],[سعر الشراء للمنتج]]</f>
        <v>782.96</v>
      </c>
      <c r="J14" s="28">
        <f>Table5[[#This Row],[الكمية المباعة]]*Table5[[#This Row],[سعر البيع للمنتج]]</f>
        <v>1157.1199999999999</v>
      </c>
      <c r="K14" s="28">
        <f>Table5[[#This Row],[قيمة البيع الاجمالي ]]-Table5[[#This Row],[تكلفة الشراء الاجمالي]]</f>
        <v>374.15999999999985</v>
      </c>
    </row>
    <row r="15" spans="1:11" x14ac:dyDescent="0.3">
      <c r="A15" s="2" t="s">
        <v>89</v>
      </c>
      <c r="B15" s="4" t="s">
        <v>92</v>
      </c>
      <c r="C15" s="49" t="s">
        <v>431</v>
      </c>
      <c r="D15" s="31" t="str">
        <f>IF(Table5[[#This Row],[التاريخ]]="","",TEXT(Table5[[#This Row],[التاريخ]],"dddd"))</f>
        <v>Sunday</v>
      </c>
      <c r="E15" s="4">
        <v>13</v>
      </c>
      <c r="F15" s="4">
        <v>93.14</v>
      </c>
      <c r="G15" s="2">
        <v>109.15</v>
      </c>
      <c r="H15" s="28">
        <f>Table5[[#This Row],[سعر البيع للمنتج]]-Table5[[#This Row],[سعر الشراء للمنتج]]</f>
        <v>16.010000000000005</v>
      </c>
      <c r="I15" s="28">
        <f>Table5[[#This Row],[الكمية المباعة]]*Table5[[#This Row],[سعر الشراء للمنتج]]</f>
        <v>1210.82</v>
      </c>
      <c r="J15" s="28">
        <f>Table5[[#This Row],[الكمية المباعة]]*Table5[[#This Row],[سعر البيع للمنتج]]</f>
        <v>1418.95</v>
      </c>
      <c r="K15" s="28">
        <f>Table5[[#This Row],[قيمة البيع الاجمالي ]]-Table5[[#This Row],[تكلفة الشراء الاجمالي]]</f>
        <v>208.13000000000011</v>
      </c>
    </row>
    <row r="16" spans="1:11" x14ac:dyDescent="0.3">
      <c r="A16" s="2" t="s">
        <v>89</v>
      </c>
      <c r="B16" s="4" t="s">
        <v>131</v>
      </c>
      <c r="C16" s="49" t="s">
        <v>356</v>
      </c>
      <c r="D16" s="31" t="str">
        <f>IF(Table5[[#This Row],[التاريخ]]="","",TEXT(Table5[[#This Row],[التاريخ]],"dddd"))</f>
        <v>Friday</v>
      </c>
      <c r="E16" s="4">
        <v>13</v>
      </c>
      <c r="F16" s="4">
        <v>106.68</v>
      </c>
      <c r="G16" s="2">
        <v>138.88999999999999</v>
      </c>
      <c r="H16" s="28">
        <f>Table5[[#This Row],[سعر البيع للمنتج]]-Table5[[#This Row],[سعر الشراء للمنتج]]</f>
        <v>32.20999999999998</v>
      </c>
      <c r="I16" s="28">
        <f>Table5[[#This Row],[الكمية المباعة]]*Table5[[#This Row],[سعر الشراء للمنتج]]</f>
        <v>1386.8400000000001</v>
      </c>
      <c r="J16" s="28">
        <f>Table5[[#This Row],[الكمية المباعة]]*Table5[[#This Row],[سعر البيع للمنتج]]</f>
        <v>1805.5699999999997</v>
      </c>
      <c r="K16" s="28">
        <f>Table5[[#This Row],[قيمة البيع الاجمالي ]]-Table5[[#This Row],[تكلفة الشراء الاجمالي]]</f>
        <v>418.72999999999956</v>
      </c>
    </row>
    <row r="17" spans="1:11" x14ac:dyDescent="0.3">
      <c r="A17" s="2" t="s">
        <v>107</v>
      </c>
      <c r="B17" s="4" t="s">
        <v>127</v>
      </c>
      <c r="C17" s="49" t="s">
        <v>280</v>
      </c>
      <c r="D17" s="31" t="str">
        <f>IF(Table5[[#This Row],[التاريخ]]="","",TEXT(Table5[[#This Row],[التاريخ]],"dddd"))</f>
        <v>Saturday</v>
      </c>
      <c r="E17" s="4">
        <v>13</v>
      </c>
      <c r="F17" s="4">
        <v>170.22</v>
      </c>
      <c r="G17" s="2">
        <v>218.64</v>
      </c>
      <c r="H17" s="28">
        <f>Table5[[#This Row],[سعر البيع للمنتج]]-Table5[[#This Row],[سعر الشراء للمنتج]]</f>
        <v>48.419999999999987</v>
      </c>
      <c r="I17" s="28">
        <f>Table5[[#This Row],[الكمية المباعة]]*Table5[[#This Row],[سعر الشراء للمنتج]]</f>
        <v>2212.86</v>
      </c>
      <c r="J17" s="28">
        <f>Table5[[#This Row],[الكمية المباعة]]*Table5[[#This Row],[سعر البيع للمنتج]]</f>
        <v>2842.3199999999997</v>
      </c>
      <c r="K17" s="28">
        <f>Table5[[#This Row],[قيمة البيع الاجمالي ]]-Table5[[#This Row],[تكلفة الشراء الاجمالي]]</f>
        <v>629.45999999999958</v>
      </c>
    </row>
    <row r="18" spans="1:11" x14ac:dyDescent="0.3">
      <c r="A18" s="2" t="s">
        <v>107</v>
      </c>
      <c r="B18" s="4" t="s">
        <v>155</v>
      </c>
      <c r="C18" s="49" t="s">
        <v>410</v>
      </c>
      <c r="D18" s="31" t="str">
        <f>IF(Table5[[#This Row],[التاريخ]]="","",TEXT(Table5[[#This Row],[التاريخ]],"dddd"))</f>
        <v>Saturday</v>
      </c>
      <c r="E18" s="4">
        <v>18</v>
      </c>
      <c r="F18" s="4">
        <v>182.39</v>
      </c>
      <c r="G18" s="2">
        <v>198.88</v>
      </c>
      <c r="H18" s="28">
        <f>Table5[[#This Row],[سعر البيع للمنتج]]-Table5[[#This Row],[سعر الشراء للمنتج]]</f>
        <v>16.490000000000009</v>
      </c>
      <c r="I18" s="28">
        <f>Table5[[#This Row],[الكمية المباعة]]*Table5[[#This Row],[سعر الشراء للمنتج]]</f>
        <v>3283.0199999999995</v>
      </c>
      <c r="J18" s="28">
        <f>Table5[[#This Row],[الكمية المباعة]]*Table5[[#This Row],[سعر البيع للمنتج]]</f>
        <v>3579.84</v>
      </c>
      <c r="K18" s="28">
        <f>Table5[[#This Row],[قيمة البيع الاجمالي ]]-Table5[[#This Row],[تكلفة الشراء الاجمالي]]</f>
        <v>296.82000000000062</v>
      </c>
    </row>
    <row r="19" spans="1:11" x14ac:dyDescent="0.3">
      <c r="A19" s="2" t="s">
        <v>107</v>
      </c>
      <c r="B19" s="4" t="s">
        <v>135</v>
      </c>
      <c r="C19" s="49" t="s">
        <v>439</v>
      </c>
      <c r="D19" s="31" t="str">
        <f>IF(Table5[[#This Row],[التاريخ]]="","",TEXT(Table5[[#This Row],[التاريخ]],"dddd"))</f>
        <v>Wednesday</v>
      </c>
      <c r="E19" s="4">
        <v>8</v>
      </c>
      <c r="F19" s="4">
        <v>33.93</v>
      </c>
      <c r="G19" s="2">
        <v>37.979999999999997</v>
      </c>
      <c r="H19" s="28">
        <f>Table5[[#This Row],[سعر البيع للمنتج]]-Table5[[#This Row],[سعر الشراء للمنتج]]</f>
        <v>4.0499999999999972</v>
      </c>
      <c r="I19" s="28">
        <f>Table5[[#This Row],[الكمية المباعة]]*Table5[[#This Row],[سعر الشراء للمنتج]]</f>
        <v>271.44</v>
      </c>
      <c r="J19" s="28">
        <f>Table5[[#This Row],[الكمية المباعة]]*Table5[[#This Row],[سعر البيع للمنتج]]</f>
        <v>303.83999999999997</v>
      </c>
      <c r="K19" s="28">
        <f>Table5[[#This Row],[قيمة البيع الاجمالي ]]-Table5[[#This Row],[تكلفة الشراء الاجمالي]]</f>
        <v>32.399999999999977</v>
      </c>
    </row>
    <row r="20" spans="1:11" x14ac:dyDescent="0.3">
      <c r="A20" s="2" t="s">
        <v>89</v>
      </c>
      <c r="B20" s="4" t="s">
        <v>92</v>
      </c>
      <c r="C20" s="49" t="s">
        <v>440</v>
      </c>
      <c r="D20" s="31" t="str">
        <f>IF(Table5[[#This Row],[التاريخ]]="","",TEXT(Table5[[#This Row],[التاريخ]],"dddd"))</f>
        <v>Monday</v>
      </c>
      <c r="E20" s="4">
        <v>16</v>
      </c>
      <c r="F20" s="4">
        <v>111.93</v>
      </c>
      <c r="G20" s="2">
        <v>137.55000000000001</v>
      </c>
      <c r="H20" s="28">
        <f>Table5[[#This Row],[سعر البيع للمنتج]]-Table5[[#This Row],[سعر الشراء للمنتج]]</f>
        <v>25.620000000000005</v>
      </c>
      <c r="I20" s="28">
        <f>Table5[[#This Row],[الكمية المباعة]]*Table5[[#This Row],[سعر الشراء للمنتج]]</f>
        <v>1790.88</v>
      </c>
      <c r="J20" s="28">
        <f>Table5[[#This Row],[الكمية المباعة]]*Table5[[#This Row],[سعر البيع للمنتج]]</f>
        <v>2200.8000000000002</v>
      </c>
      <c r="K20" s="28">
        <f>Table5[[#This Row],[قيمة البيع الاجمالي ]]-Table5[[#This Row],[تكلفة الشراء الاجمالي]]</f>
        <v>409.92000000000007</v>
      </c>
    </row>
    <row r="21" spans="1:11" x14ac:dyDescent="0.3">
      <c r="A21" s="2" t="s">
        <v>89</v>
      </c>
      <c r="B21" s="4" t="s">
        <v>92</v>
      </c>
      <c r="C21" s="49" t="s">
        <v>441</v>
      </c>
      <c r="D21" s="31" t="str">
        <f>IF(Table5[[#This Row],[التاريخ]]="","",TEXT(Table5[[#This Row],[التاريخ]],"dddd"))</f>
        <v>Wednesday</v>
      </c>
      <c r="E21" s="4">
        <v>15</v>
      </c>
      <c r="F21" s="4">
        <v>93.47</v>
      </c>
      <c r="G21" s="2">
        <v>129.27000000000001</v>
      </c>
      <c r="H21" s="28">
        <f>Table5[[#This Row],[سعر البيع للمنتج]]-Table5[[#This Row],[سعر الشراء للمنتج]]</f>
        <v>35.800000000000011</v>
      </c>
      <c r="I21" s="28">
        <f>Table5[[#This Row],[الكمية المباعة]]*Table5[[#This Row],[سعر الشراء للمنتج]]</f>
        <v>1402.05</v>
      </c>
      <c r="J21" s="28">
        <f>Table5[[#This Row],[الكمية المباعة]]*Table5[[#This Row],[سعر البيع للمنتج]]</f>
        <v>1939.0500000000002</v>
      </c>
      <c r="K21" s="28">
        <f>Table5[[#This Row],[قيمة البيع الاجمالي ]]-Table5[[#This Row],[تكلفة الشراء الاجمالي]]</f>
        <v>537.00000000000023</v>
      </c>
    </row>
    <row r="22" spans="1:11" x14ac:dyDescent="0.3">
      <c r="A22" s="2" t="s">
        <v>107</v>
      </c>
      <c r="B22" s="4" t="s">
        <v>127</v>
      </c>
      <c r="C22" s="49" t="s">
        <v>202</v>
      </c>
      <c r="D22" s="31" t="str">
        <f>IF(Table5[[#This Row],[التاريخ]]="","",TEXT(Table5[[#This Row],[التاريخ]],"dddd"))</f>
        <v>Sunday</v>
      </c>
      <c r="E22" s="4">
        <v>8</v>
      </c>
      <c r="F22" s="4">
        <v>131.93</v>
      </c>
      <c r="G22" s="2">
        <v>194.32</v>
      </c>
      <c r="H22" s="28">
        <f>Table5[[#This Row],[سعر البيع للمنتج]]-Table5[[#This Row],[سعر الشراء للمنتج]]</f>
        <v>62.389999999999986</v>
      </c>
      <c r="I22" s="28">
        <f>Table5[[#This Row],[الكمية المباعة]]*Table5[[#This Row],[سعر الشراء للمنتج]]</f>
        <v>1055.44</v>
      </c>
      <c r="J22" s="28">
        <f>Table5[[#This Row],[الكمية المباعة]]*Table5[[#This Row],[سعر البيع للمنتج]]</f>
        <v>1554.56</v>
      </c>
      <c r="K22" s="28">
        <f>Table5[[#This Row],[قيمة البيع الاجمالي ]]-Table5[[#This Row],[تكلفة الشراء الاجمالي]]</f>
        <v>499.11999999999989</v>
      </c>
    </row>
    <row r="23" spans="1:11" x14ac:dyDescent="0.3">
      <c r="A23" s="2" t="s">
        <v>83</v>
      </c>
      <c r="B23" s="4" t="s">
        <v>84</v>
      </c>
      <c r="C23" s="49" t="s">
        <v>442</v>
      </c>
      <c r="D23" s="31" t="str">
        <f>IF(Table5[[#This Row],[التاريخ]]="","",TEXT(Table5[[#This Row],[التاريخ]],"dddd"))</f>
        <v>Wednesday</v>
      </c>
      <c r="E23" s="4">
        <v>11</v>
      </c>
      <c r="F23" s="4">
        <v>93.05</v>
      </c>
      <c r="G23" s="2">
        <v>109.4</v>
      </c>
      <c r="H23" s="28">
        <f>Table5[[#This Row],[سعر البيع للمنتج]]-Table5[[#This Row],[سعر الشراء للمنتج]]</f>
        <v>16.350000000000009</v>
      </c>
      <c r="I23" s="28">
        <f>Table5[[#This Row],[الكمية المباعة]]*Table5[[#This Row],[سعر الشراء للمنتج]]</f>
        <v>1023.55</v>
      </c>
      <c r="J23" s="28">
        <f>Table5[[#This Row],[الكمية المباعة]]*Table5[[#This Row],[سعر البيع للمنتج]]</f>
        <v>1203.4000000000001</v>
      </c>
      <c r="K23" s="28">
        <f>Table5[[#This Row],[قيمة البيع الاجمالي ]]-Table5[[#This Row],[تكلفة الشراء الاجمالي]]</f>
        <v>179.85000000000014</v>
      </c>
    </row>
    <row r="24" spans="1:11" x14ac:dyDescent="0.3">
      <c r="A24" s="2" t="s">
        <v>101</v>
      </c>
      <c r="B24" s="4" t="s">
        <v>141</v>
      </c>
      <c r="C24" s="49" t="s">
        <v>443</v>
      </c>
      <c r="D24" s="31" t="str">
        <f>IF(Table5[[#This Row],[التاريخ]]="","",TEXT(Table5[[#This Row],[التاريخ]],"dddd"))</f>
        <v>Friday</v>
      </c>
      <c r="E24" s="4">
        <v>12</v>
      </c>
      <c r="F24" s="4">
        <v>86.12</v>
      </c>
      <c r="G24" s="2">
        <v>94.93</v>
      </c>
      <c r="H24" s="28">
        <f>Table5[[#This Row],[سعر البيع للمنتج]]-Table5[[#This Row],[سعر الشراء للمنتج]]</f>
        <v>8.8100000000000023</v>
      </c>
      <c r="I24" s="28">
        <f>Table5[[#This Row],[الكمية المباعة]]*Table5[[#This Row],[سعر الشراء للمنتج]]</f>
        <v>1033.44</v>
      </c>
      <c r="J24" s="28">
        <f>Table5[[#This Row],[الكمية المباعة]]*Table5[[#This Row],[سعر البيع للمنتج]]</f>
        <v>1139.1600000000001</v>
      </c>
      <c r="K24" s="28">
        <f>Table5[[#This Row],[قيمة البيع الاجمالي ]]-Table5[[#This Row],[تكلفة الشراء الاجمالي]]</f>
        <v>105.72000000000003</v>
      </c>
    </row>
    <row r="25" spans="1:11" x14ac:dyDescent="0.3">
      <c r="A25" s="2" t="s">
        <v>103</v>
      </c>
      <c r="B25" s="4" t="s">
        <v>117</v>
      </c>
      <c r="C25" s="49" t="s">
        <v>444</v>
      </c>
      <c r="D25" s="31" t="str">
        <f>IF(Table5[[#This Row],[التاريخ]]="","",TEXT(Table5[[#This Row],[التاريخ]],"dddd"))</f>
        <v>Tuesday</v>
      </c>
      <c r="E25" s="4">
        <v>18</v>
      </c>
      <c r="F25" s="4">
        <v>54.7</v>
      </c>
      <c r="G25" s="2">
        <v>86.12</v>
      </c>
      <c r="H25" s="28">
        <f>Table5[[#This Row],[سعر البيع للمنتج]]-Table5[[#This Row],[سعر الشراء للمنتج]]</f>
        <v>31.42</v>
      </c>
      <c r="I25" s="28">
        <f>Table5[[#This Row],[الكمية المباعة]]*Table5[[#This Row],[سعر الشراء للمنتج]]</f>
        <v>984.6</v>
      </c>
      <c r="J25" s="28">
        <f>Table5[[#This Row],[الكمية المباعة]]*Table5[[#This Row],[سعر البيع للمنتج]]</f>
        <v>1550.16</v>
      </c>
      <c r="K25" s="28">
        <f>Table5[[#This Row],[قيمة البيع الاجمالي ]]-Table5[[#This Row],[تكلفة الشراء الاجمالي]]</f>
        <v>565.56000000000006</v>
      </c>
    </row>
    <row r="26" spans="1:11" x14ac:dyDescent="0.3">
      <c r="A26" s="2" t="s">
        <v>83</v>
      </c>
      <c r="B26" s="4" t="s">
        <v>119</v>
      </c>
      <c r="C26" s="49" t="s">
        <v>383</v>
      </c>
      <c r="D26" s="31" t="str">
        <f>IF(Table5[[#This Row],[التاريخ]]="","",TEXT(Table5[[#This Row],[التاريخ]],"dddd"))</f>
        <v>Sunday</v>
      </c>
      <c r="E26" s="4">
        <v>13</v>
      </c>
      <c r="F26" s="4">
        <v>22.79</v>
      </c>
      <c r="G26" s="2">
        <v>25</v>
      </c>
      <c r="H26" s="28">
        <f>Table5[[#This Row],[سعر البيع للمنتج]]-Table5[[#This Row],[سعر الشراء للمنتج]]</f>
        <v>2.2100000000000009</v>
      </c>
      <c r="I26" s="28">
        <f>Table5[[#This Row],[الكمية المباعة]]*Table5[[#This Row],[سعر الشراء للمنتج]]</f>
        <v>296.27</v>
      </c>
      <c r="J26" s="28">
        <f>Table5[[#This Row],[الكمية المباعة]]*Table5[[#This Row],[سعر البيع للمنتج]]</f>
        <v>325</v>
      </c>
      <c r="K26" s="28">
        <f>Table5[[#This Row],[قيمة البيع الاجمالي ]]-Table5[[#This Row],[تكلفة الشراء الاجمالي]]</f>
        <v>28.730000000000018</v>
      </c>
    </row>
    <row r="27" spans="1:11" x14ac:dyDescent="0.3">
      <c r="A27" s="2" t="s">
        <v>103</v>
      </c>
      <c r="B27" s="4" t="s">
        <v>104</v>
      </c>
      <c r="C27" s="49" t="s">
        <v>445</v>
      </c>
      <c r="D27" s="31" t="str">
        <f>IF(Table5[[#This Row],[التاريخ]]="","",TEXT(Table5[[#This Row],[التاريخ]],"dddd"))</f>
        <v>Friday</v>
      </c>
      <c r="E27" s="4">
        <v>12</v>
      </c>
      <c r="F27" s="4">
        <v>163.30000000000001</v>
      </c>
      <c r="G27" s="2">
        <v>221.44</v>
      </c>
      <c r="H27" s="28">
        <f>Table5[[#This Row],[سعر البيع للمنتج]]-Table5[[#This Row],[سعر الشراء للمنتج]]</f>
        <v>58.139999999999986</v>
      </c>
      <c r="I27" s="28">
        <f>Table5[[#This Row],[الكمية المباعة]]*Table5[[#This Row],[سعر الشراء للمنتج]]</f>
        <v>1959.6000000000001</v>
      </c>
      <c r="J27" s="28">
        <f>Table5[[#This Row],[الكمية المباعة]]*Table5[[#This Row],[سعر البيع للمنتج]]</f>
        <v>2657.2799999999997</v>
      </c>
      <c r="K27" s="28">
        <f>Table5[[#This Row],[قيمة البيع الاجمالي ]]-Table5[[#This Row],[تكلفة الشراء الاجمالي]]</f>
        <v>697.67999999999961</v>
      </c>
    </row>
    <row r="28" spans="1:11" x14ac:dyDescent="0.3">
      <c r="A28" s="2" t="s">
        <v>89</v>
      </c>
      <c r="B28" s="4" t="s">
        <v>92</v>
      </c>
      <c r="C28" s="49" t="s">
        <v>446</v>
      </c>
      <c r="D28" s="31" t="str">
        <f>IF(Table5[[#This Row],[التاريخ]]="","",TEXT(Table5[[#This Row],[التاريخ]],"dddd"))</f>
        <v>Saturday</v>
      </c>
      <c r="E28" s="4">
        <v>13</v>
      </c>
      <c r="F28" s="4">
        <v>69.28</v>
      </c>
      <c r="G28" s="2">
        <v>77.400000000000006</v>
      </c>
      <c r="H28" s="28">
        <f>Table5[[#This Row],[سعر البيع للمنتج]]-Table5[[#This Row],[سعر الشراء للمنتج]]</f>
        <v>8.1200000000000045</v>
      </c>
      <c r="I28" s="28">
        <f>Table5[[#This Row],[الكمية المباعة]]*Table5[[#This Row],[سعر الشراء للمنتج]]</f>
        <v>900.64</v>
      </c>
      <c r="J28" s="28">
        <f>Table5[[#This Row],[الكمية المباعة]]*Table5[[#This Row],[سعر البيع للمنتج]]</f>
        <v>1006.2</v>
      </c>
      <c r="K28" s="28">
        <f>Table5[[#This Row],[قيمة البيع الاجمالي ]]-Table5[[#This Row],[تكلفة الشراء الاجمالي]]</f>
        <v>105.56000000000006</v>
      </c>
    </row>
    <row r="29" spans="1:11" x14ac:dyDescent="0.3">
      <c r="A29" s="2" t="s">
        <v>101</v>
      </c>
      <c r="B29" s="4" t="s">
        <v>141</v>
      </c>
      <c r="C29" s="49" t="s">
        <v>315</v>
      </c>
      <c r="D29" s="31" t="str">
        <f>IF(Table5[[#This Row],[التاريخ]]="","",TEXT(Table5[[#This Row],[التاريخ]],"dddd"))</f>
        <v>Monday</v>
      </c>
      <c r="E29" s="4">
        <v>13</v>
      </c>
      <c r="F29" s="4">
        <v>193.84</v>
      </c>
      <c r="G29" s="2">
        <v>267.54000000000002</v>
      </c>
      <c r="H29" s="28">
        <f>Table5[[#This Row],[سعر البيع للمنتج]]-Table5[[#This Row],[سعر الشراء للمنتج]]</f>
        <v>73.700000000000017</v>
      </c>
      <c r="I29" s="28">
        <f>Table5[[#This Row],[الكمية المباعة]]*Table5[[#This Row],[سعر الشراء للمنتج]]</f>
        <v>2519.92</v>
      </c>
      <c r="J29" s="28">
        <f>Table5[[#This Row],[الكمية المباعة]]*Table5[[#This Row],[سعر البيع للمنتج]]</f>
        <v>3478.0200000000004</v>
      </c>
      <c r="K29" s="28">
        <f>Table5[[#This Row],[قيمة البيع الاجمالي ]]-Table5[[#This Row],[تكلفة الشراء الاجمالي]]</f>
        <v>958.10000000000036</v>
      </c>
    </row>
    <row r="30" spans="1:11" x14ac:dyDescent="0.3">
      <c r="A30" s="2" t="s">
        <v>101</v>
      </c>
      <c r="B30" s="4" t="s">
        <v>172</v>
      </c>
      <c r="C30" s="49" t="s">
        <v>447</v>
      </c>
      <c r="D30" s="31" t="str">
        <f>IF(Table5[[#This Row],[التاريخ]]="","",TEXT(Table5[[#This Row],[التاريخ]],"dddd"))</f>
        <v>Friday</v>
      </c>
      <c r="E30" s="4">
        <v>14</v>
      </c>
      <c r="F30" s="4">
        <v>103.95</v>
      </c>
      <c r="G30" s="2">
        <v>117.99</v>
      </c>
      <c r="H30" s="28">
        <f>Table5[[#This Row],[سعر البيع للمنتج]]-Table5[[#This Row],[سعر الشراء للمنتج]]</f>
        <v>14.039999999999992</v>
      </c>
      <c r="I30" s="28">
        <f>Table5[[#This Row],[الكمية المباعة]]*Table5[[#This Row],[سعر الشراء للمنتج]]</f>
        <v>1455.3</v>
      </c>
      <c r="J30" s="28">
        <f>Table5[[#This Row],[الكمية المباعة]]*Table5[[#This Row],[سعر البيع للمنتج]]</f>
        <v>1651.86</v>
      </c>
      <c r="K30" s="28">
        <f>Table5[[#This Row],[قيمة البيع الاجمالي ]]-Table5[[#This Row],[تكلفة الشراء الاجمالي]]</f>
        <v>196.55999999999995</v>
      </c>
    </row>
    <row r="31" spans="1:11" x14ac:dyDescent="0.3">
      <c r="A31" s="2" t="s">
        <v>103</v>
      </c>
      <c r="B31" s="4" t="s">
        <v>148</v>
      </c>
      <c r="C31" s="49" t="s">
        <v>431</v>
      </c>
      <c r="D31" s="31" t="str">
        <f>IF(Table5[[#This Row],[التاريخ]]="","",TEXT(Table5[[#This Row],[التاريخ]],"dddd"))</f>
        <v>Sunday</v>
      </c>
      <c r="E31" s="4">
        <v>7</v>
      </c>
      <c r="F31" s="4">
        <v>73.27</v>
      </c>
      <c r="G31" s="2">
        <v>99.35</v>
      </c>
      <c r="H31" s="28">
        <f>Table5[[#This Row],[سعر البيع للمنتج]]-Table5[[#This Row],[سعر الشراء للمنتج]]</f>
        <v>26.08</v>
      </c>
      <c r="I31" s="28">
        <f>Table5[[#This Row],[الكمية المباعة]]*Table5[[#This Row],[سعر الشراء للمنتج]]</f>
        <v>512.89</v>
      </c>
      <c r="J31" s="28">
        <f>Table5[[#This Row],[الكمية المباعة]]*Table5[[#This Row],[سعر البيع للمنتج]]</f>
        <v>695.44999999999993</v>
      </c>
      <c r="K31" s="28">
        <f>Table5[[#This Row],[قيمة البيع الاجمالي ]]-Table5[[#This Row],[تكلفة الشراء الاجمالي]]</f>
        <v>182.55999999999995</v>
      </c>
    </row>
    <row r="32" spans="1:11" x14ac:dyDescent="0.3">
      <c r="A32" s="2" t="s">
        <v>107</v>
      </c>
      <c r="B32" s="4" t="s">
        <v>135</v>
      </c>
      <c r="C32" s="49" t="s">
        <v>405</v>
      </c>
      <c r="D32" s="31" t="str">
        <f>IF(Table5[[#This Row],[التاريخ]]="","",TEXT(Table5[[#This Row],[التاريخ]],"dddd"))</f>
        <v>Sunday</v>
      </c>
      <c r="E32" s="4">
        <v>8</v>
      </c>
      <c r="F32" s="4">
        <v>49.1</v>
      </c>
      <c r="G32" s="2">
        <v>63.14</v>
      </c>
      <c r="H32" s="28">
        <f>Table5[[#This Row],[سعر البيع للمنتج]]-Table5[[#This Row],[سعر الشراء للمنتج]]</f>
        <v>14.04</v>
      </c>
      <c r="I32" s="28">
        <f>Table5[[#This Row],[الكمية المباعة]]*Table5[[#This Row],[سعر الشراء للمنتج]]</f>
        <v>392.8</v>
      </c>
      <c r="J32" s="28">
        <f>Table5[[#This Row],[الكمية المباعة]]*Table5[[#This Row],[سعر البيع للمنتج]]</f>
        <v>505.12</v>
      </c>
      <c r="K32" s="28">
        <f>Table5[[#This Row],[قيمة البيع الاجمالي ]]-Table5[[#This Row],[تكلفة الشراء الاجمالي]]</f>
        <v>112.32</v>
      </c>
    </row>
    <row r="33" spans="1:11" x14ac:dyDescent="0.3">
      <c r="A33" s="2" t="s">
        <v>89</v>
      </c>
      <c r="B33" s="4" t="s">
        <v>92</v>
      </c>
      <c r="C33" s="49" t="s">
        <v>381</v>
      </c>
      <c r="D33" s="31" t="str">
        <f>IF(Table5[[#This Row],[التاريخ]]="","",TEXT(Table5[[#This Row],[التاريخ]],"dddd"))</f>
        <v>Sunday</v>
      </c>
      <c r="E33" s="4">
        <v>9</v>
      </c>
      <c r="F33" s="4">
        <v>136.62</v>
      </c>
      <c r="G33" s="2">
        <v>185.28</v>
      </c>
      <c r="H33" s="28">
        <f>Table5[[#This Row],[سعر البيع للمنتج]]-Table5[[#This Row],[سعر الشراء للمنتج]]</f>
        <v>48.66</v>
      </c>
      <c r="I33" s="28">
        <f>Table5[[#This Row],[الكمية المباعة]]*Table5[[#This Row],[سعر الشراء للمنتج]]</f>
        <v>1229.58</v>
      </c>
      <c r="J33" s="28">
        <f>Table5[[#This Row],[الكمية المباعة]]*Table5[[#This Row],[سعر البيع للمنتج]]</f>
        <v>1667.52</v>
      </c>
      <c r="K33" s="28">
        <f>Table5[[#This Row],[قيمة البيع الاجمالي ]]-Table5[[#This Row],[تكلفة الشراء الاجمالي]]</f>
        <v>437.94000000000005</v>
      </c>
    </row>
    <row r="34" spans="1:11" x14ac:dyDescent="0.3">
      <c r="A34" s="2" t="s">
        <v>89</v>
      </c>
      <c r="B34" s="4" t="s">
        <v>92</v>
      </c>
      <c r="C34" s="49" t="s">
        <v>448</v>
      </c>
      <c r="D34" s="31" t="str">
        <f>IF(Table5[[#This Row],[التاريخ]]="","",TEXT(Table5[[#This Row],[التاريخ]],"dddd"))</f>
        <v>Monday</v>
      </c>
      <c r="E34" s="4">
        <v>18</v>
      </c>
      <c r="F34" s="4">
        <v>57.15</v>
      </c>
      <c r="G34" s="2">
        <v>65.680000000000007</v>
      </c>
      <c r="H34" s="28">
        <f>Table5[[#This Row],[سعر البيع للمنتج]]-Table5[[#This Row],[سعر الشراء للمنتج]]</f>
        <v>8.5300000000000082</v>
      </c>
      <c r="I34" s="28">
        <f>Table5[[#This Row],[الكمية المباعة]]*Table5[[#This Row],[سعر الشراء للمنتج]]</f>
        <v>1028.7</v>
      </c>
      <c r="J34" s="28">
        <f>Table5[[#This Row],[الكمية المباعة]]*Table5[[#This Row],[سعر البيع للمنتج]]</f>
        <v>1182.2400000000002</v>
      </c>
      <c r="K34" s="28">
        <f>Table5[[#This Row],[قيمة البيع الاجمالي ]]-Table5[[#This Row],[تكلفة الشراء الاجمالي]]</f>
        <v>153.54000000000019</v>
      </c>
    </row>
    <row r="35" spans="1:11" x14ac:dyDescent="0.3">
      <c r="A35" s="2" t="s">
        <v>83</v>
      </c>
      <c r="B35" s="4" t="s">
        <v>119</v>
      </c>
      <c r="C35" s="49" t="s">
        <v>367</v>
      </c>
      <c r="D35" s="31" t="str">
        <f>IF(Table5[[#This Row],[التاريخ]]="","",TEXT(Table5[[#This Row],[التاريخ]],"dddd"))</f>
        <v>Monday</v>
      </c>
      <c r="E35" s="4">
        <v>15</v>
      </c>
      <c r="F35" s="4">
        <v>73.45</v>
      </c>
      <c r="G35" s="2">
        <v>84.45</v>
      </c>
      <c r="H35" s="28">
        <f>Table5[[#This Row],[سعر البيع للمنتج]]-Table5[[#This Row],[سعر الشراء للمنتج]]</f>
        <v>11</v>
      </c>
      <c r="I35" s="28">
        <f>Table5[[#This Row],[الكمية المباعة]]*Table5[[#This Row],[سعر الشراء للمنتج]]</f>
        <v>1101.75</v>
      </c>
      <c r="J35" s="28">
        <f>Table5[[#This Row],[الكمية المباعة]]*Table5[[#This Row],[سعر البيع للمنتج]]</f>
        <v>1266.75</v>
      </c>
      <c r="K35" s="28">
        <f>Table5[[#This Row],[قيمة البيع الاجمالي ]]-Table5[[#This Row],[تكلفة الشراء الاجمالي]]</f>
        <v>165</v>
      </c>
    </row>
    <row r="36" spans="1:11" x14ac:dyDescent="0.3">
      <c r="A36" s="2" t="s">
        <v>86</v>
      </c>
      <c r="B36" s="4" t="s">
        <v>153</v>
      </c>
      <c r="C36" s="49" t="s">
        <v>164</v>
      </c>
      <c r="D36" s="31" t="str">
        <f>IF(Table5[[#This Row],[التاريخ]]="","",TEXT(Table5[[#This Row],[التاريخ]],"dddd"))</f>
        <v>Saturday</v>
      </c>
      <c r="E36" s="4">
        <v>9</v>
      </c>
      <c r="F36" s="4">
        <v>32.67</v>
      </c>
      <c r="G36" s="2">
        <v>45.68</v>
      </c>
      <c r="H36" s="28">
        <f>Table5[[#This Row],[سعر البيع للمنتج]]-Table5[[#This Row],[سعر الشراء للمنتج]]</f>
        <v>13.009999999999998</v>
      </c>
      <c r="I36" s="28">
        <f>Table5[[#This Row],[الكمية المباعة]]*Table5[[#This Row],[سعر الشراء للمنتج]]</f>
        <v>294.03000000000003</v>
      </c>
      <c r="J36" s="28">
        <f>Table5[[#This Row],[الكمية المباعة]]*Table5[[#This Row],[سعر البيع للمنتج]]</f>
        <v>411.12</v>
      </c>
      <c r="K36" s="28">
        <f>Table5[[#This Row],[قيمة البيع الاجمالي ]]-Table5[[#This Row],[تكلفة الشراء الاجمالي]]</f>
        <v>117.08999999999997</v>
      </c>
    </row>
    <row r="37" spans="1:11" x14ac:dyDescent="0.3">
      <c r="A37" s="2" t="s">
        <v>107</v>
      </c>
      <c r="B37" s="4" t="s">
        <v>127</v>
      </c>
      <c r="C37" s="49" t="s">
        <v>449</v>
      </c>
      <c r="D37" s="31" t="str">
        <f>IF(Table5[[#This Row],[التاريخ]]="","",TEXT(Table5[[#This Row],[التاريخ]],"dddd"))</f>
        <v>Monday</v>
      </c>
      <c r="E37" s="4">
        <v>9</v>
      </c>
      <c r="F37" s="4">
        <v>46.95</v>
      </c>
      <c r="G37" s="2">
        <v>60.14</v>
      </c>
      <c r="H37" s="28">
        <f>Table5[[#This Row],[سعر البيع للمنتج]]-Table5[[#This Row],[سعر الشراء للمنتج]]</f>
        <v>13.189999999999998</v>
      </c>
      <c r="I37" s="28">
        <f>Table5[[#This Row],[الكمية المباعة]]*Table5[[#This Row],[سعر الشراء للمنتج]]</f>
        <v>422.55</v>
      </c>
      <c r="J37" s="28">
        <f>Table5[[#This Row],[الكمية المباعة]]*Table5[[#This Row],[سعر البيع للمنتج]]</f>
        <v>541.26</v>
      </c>
      <c r="K37" s="28">
        <f>Table5[[#This Row],[قيمة البيع الاجمالي ]]-Table5[[#This Row],[تكلفة الشراء الاجمالي]]</f>
        <v>118.70999999999998</v>
      </c>
    </row>
    <row r="38" spans="1:11" x14ac:dyDescent="0.3">
      <c r="A38" s="2" t="s">
        <v>101</v>
      </c>
      <c r="B38" s="4" t="s">
        <v>111</v>
      </c>
      <c r="C38" s="49" t="s">
        <v>112</v>
      </c>
      <c r="D38" s="31" t="str">
        <f>IF(Table5[[#This Row],[التاريخ]]="","",TEXT(Table5[[#This Row],[التاريخ]],"dddd"))</f>
        <v>Saturday</v>
      </c>
      <c r="E38" s="4">
        <v>9</v>
      </c>
      <c r="F38" s="4">
        <v>65.77</v>
      </c>
      <c r="G38" s="2">
        <v>80.790000000000006</v>
      </c>
      <c r="H38" s="28">
        <f>Table5[[#This Row],[سعر البيع للمنتج]]-Table5[[#This Row],[سعر الشراء للمنتج]]</f>
        <v>15.02000000000001</v>
      </c>
      <c r="I38" s="28">
        <f>Table5[[#This Row],[الكمية المباعة]]*Table5[[#This Row],[سعر الشراء للمنتج]]</f>
        <v>591.92999999999995</v>
      </c>
      <c r="J38" s="28">
        <f>Table5[[#This Row],[الكمية المباعة]]*Table5[[#This Row],[سعر البيع للمنتج]]</f>
        <v>727.11</v>
      </c>
      <c r="K38" s="28">
        <f>Table5[[#This Row],[قيمة البيع الاجمالي ]]-Table5[[#This Row],[تكلفة الشراء الاجمالي]]</f>
        <v>135.18000000000006</v>
      </c>
    </row>
    <row r="39" spans="1:11" x14ac:dyDescent="0.3">
      <c r="A39" s="2" t="s">
        <v>89</v>
      </c>
      <c r="B39" s="4" t="s">
        <v>92</v>
      </c>
      <c r="C39" s="49" t="s">
        <v>137</v>
      </c>
      <c r="D39" s="31" t="str">
        <f>IF(Table5[[#This Row],[التاريخ]]="","",TEXT(Table5[[#This Row],[التاريخ]],"dddd"))</f>
        <v>Friday</v>
      </c>
      <c r="E39" s="4">
        <v>8</v>
      </c>
      <c r="F39" s="4">
        <v>177.25</v>
      </c>
      <c r="G39" s="2">
        <v>201.28</v>
      </c>
      <c r="H39" s="28">
        <f>Table5[[#This Row],[سعر البيع للمنتج]]-Table5[[#This Row],[سعر الشراء للمنتج]]</f>
        <v>24.03</v>
      </c>
      <c r="I39" s="28">
        <f>Table5[[#This Row],[الكمية المباعة]]*Table5[[#This Row],[سعر الشراء للمنتج]]</f>
        <v>1418</v>
      </c>
      <c r="J39" s="28">
        <f>Table5[[#This Row],[الكمية المباعة]]*Table5[[#This Row],[سعر البيع للمنتج]]</f>
        <v>1610.24</v>
      </c>
      <c r="K39" s="28">
        <f>Table5[[#This Row],[قيمة البيع الاجمالي ]]-Table5[[#This Row],[تكلفة الشراء الاجمالي]]</f>
        <v>192.24</v>
      </c>
    </row>
    <row r="40" spans="1:11" x14ac:dyDescent="0.3">
      <c r="A40" s="2" t="s">
        <v>96</v>
      </c>
      <c r="B40" s="4" t="s">
        <v>129</v>
      </c>
      <c r="C40" s="49" t="s">
        <v>437</v>
      </c>
      <c r="D40" s="31" t="str">
        <f>IF(Table5[[#This Row],[التاريخ]]="","",TEXT(Table5[[#This Row],[التاريخ]],"dddd"))</f>
        <v>Tuesday</v>
      </c>
      <c r="E40" s="4">
        <v>10</v>
      </c>
      <c r="F40" s="4">
        <v>136.41999999999999</v>
      </c>
      <c r="G40" s="2">
        <v>163.66</v>
      </c>
      <c r="H40" s="28">
        <f>Table5[[#This Row],[سعر البيع للمنتج]]-Table5[[#This Row],[سعر الشراء للمنتج]]</f>
        <v>27.240000000000009</v>
      </c>
      <c r="I40" s="28">
        <f>Table5[[#This Row],[الكمية المباعة]]*Table5[[#This Row],[سعر الشراء للمنتج]]</f>
        <v>1364.1999999999998</v>
      </c>
      <c r="J40" s="28">
        <f>Table5[[#This Row],[الكمية المباعة]]*Table5[[#This Row],[سعر البيع للمنتج]]</f>
        <v>1636.6</v>
      </c>
      <c r="K40" s="28">
        <f>Table5[[#This Row],[قيمة البيع الاجمالي ]]-Table5[[#This Row],[تكلفة الشراء الاجمالي]]</f>
        <v>272.40000000000009</v>
      </c>
    </row>
    <row r="41" spans="1:11" x14ac:dyDescent="0.3">
      <c r="A41" s="2" t="s">
        <v>83</v>
      </c>
      <c r="B41" s="4" t="s">
        <v>119</v>
      </c>
      <c r="C41" s="49" t="s">
        <v>158</v>
      </c>
      <c r="D41" s="31" t="str">
        <f>IF(Table5[[#This Row],[التاريخ]]="","",TEXT(Table5[[#This Row],[التاريخ]],"dddd"))</f>
        <v>Wednesday</v>
      </c>
      <c r="E41" s="4">
        <v>13</v>
      </c>
      <c r="F41" s="4">
        <v>123.38</v>
      </c>
      <c r="G41" s="2">
        <v>157.66</v>
      </c>
      <c r="H41" s="28">
        <f>Table5[[#This Row],[سعر البيع للمنتج]]-Table5[[#This Row],[سعر الشراء للمنتج]]</f>
        <v>34.28</v>
      </c>
      <c r="I41" s="28">
        <f>Table5[[#This Row],[الكمية المباعة]]*Table5[[#This Row],[سعر الشراء للمنتج]]</f>
        <v>1603.94</v>
      </c>
      <c r="J41" s="28">
        <f>Table5[[#This Row],[الكمية المباعة]]*Table5[[#This Row],[سعر البيع للمنتج]]</f>
        <v>2049.58</v>
      </c>
      <c r="K41" s="28">
        <f>Table5[[#This Row],[قيمة البيع الاجمالي ]]-Table5[[#This Row],[تكلفة الشراء الاجمالي]]</f>
        <v>445.63999999999987</v>
      </c>
    </row>
    <row r="42" spans="1:11" x14ac:dyDescent="0.3">
      <c r="A42" s="2" t="s">
        <v>86</v>
      </c>
      <c r="B42" s="4" t="s">
        <v>87</v>
      </c>
      <c r="C42" s="49" t="s">
        <v>192</v>
      </c>
      <c r="D42" s="31" t="str">
        <f>IF(Table5[[#This Row],[التاريخ]]="","",TEXT(Table5[[#This Row],[التاريخ]],"dddd"))</f>
        <v>Friday</v>
      </c>
      <c r="E42" s="4">
        <v>14</v>
      </c>
      <c r="F42" s="4">
        <v>88.83</v>
      </c>
      <c r="G42" s="2">
        <v>107.11</v>
      </c>
      <c r="H42" s="28">
        <f>Table5[[#This Row],[سعر البيع للمنتج]]-Table5[[#This Row],[سعر الشراء للمنتج]]</f>
        <v>18.28</v>
      </c>
      <c r="I42" s="28">
        <f>Table5[[#This Row],[الكمية المباعة]]*Table5[[#This Row],[سعر الشراء للمنتج]]</f>
        <v>1243.6199999999999</v>
      </c>
      <c r="J42" s="28">
        <f>Table5[[#This Row],[الكمية المباعة]]*Table5[[#This Row],[سعر البيع للمنتج]]</f>
        <v>1499.54</v>
      </c>
      <c r="K42" s="28">
        <f>Table5[[#This Row],[قيمة البيع الاجمالي ]]-Table5[[#This Row],[تكلفة الشراء الاجمالي]]</f>
        <v>255.92000000000007</v>
      </c>
    </row>
    <row r="43" spans="1:11" x14ac:dyDescent="0.3">
      <c r="A43" s="2" t="s">
        <v>83</v>
      </c>
      <c r="B43" s="4" t="s">
        <v>94</v>
      </c>
      <c r="C43" s="49" t="s">
        <v>450</v>
      </c>
      <c r="D43" s="31" t="str">
        <f>IF(Table5[[#This Row],[التاريخ]]="","",TEXT(Table5[[#This Row],[التاريخ]],"dddd"))</f>
        <v>Tuesday</v>
      </c>
      <c r="E43" s="4">
        <v>6</v>
      </c>
      <c r="F43" s="4">
        <v>107.75</v>
      </c>
      <c r="G43" s="2">
        <v>131.41999999999999</v>
      </c>
      <c r="H43" s="28">
        <f>Table5[[#This Row],[سعر البيع للمنتج]]-Table5[[#This Row],[سعر الشراء للمنتج]]</f>
        <v>23.669999999999987</v>
      </c>
      <c r="I43" s="28">
        <f>Table5[[#This Row],[الكمية المباعة]]*Table5[[#This Row],[سعر الشراء للمنتج]]</f>
        <v>646.5</v>
      </c>
      <c r="J43" s="28">
        <f>Table5[[#This Row],[الكمية المباعة]]*Table5[[#This Row],[سعر البيع للمنتج]]</f>
        <v>788.52</v>
      </c>
      <c r="K43" s="28">
        <f>Table5[[#This Row],[قيمة البيع الاجمالي ]]-Table5[[#This Row],[تكلفة الشراء الاجمالي]]</f>
        <v>142.01999999999998</v>
      </c>
    </row>
    <row r="44" spans="1:11" x14ac:dyDescent="0.3">
      <c r="A44" s="2" t="s">
        <v>86</v>
      </c>
      <c r="B44" s="4" t="s">
        <v>153</v>
      </c>
      <c r="C44" s="49" t="s">
        <v>451</v>
      </c>
      <c r="D44" s="31" t="str">
        <f>IF(Table5[[#This Row],[التاريخ]]="","",TEXT(Table5[[#This Row],[التاريخ]],"dddd"))</f>
        <v>Monday</v>
      </c>
      <c r="E44" s="4">
        <v>16</v>
      </c>
      <c r="F44" s="4">
        <v>15.68</v>
      </c>
      <c r="G44" s="2">
        <v>18.23</v>
      </c>
      <c r="H44" s="28">
        <f>Table5[[#This Row],[سعر البيع للمنتج]]-Table5[[#This Row],[سعر الشراء للمنتج]]</f>
        <v>2.5500000000000007</v>
      </c>
      <c r="I44" s="28">
        <f>Table5[[#This Row],[الكمية المباعة]]*Table5[[#This Row],[سعر الشراء للمنتج]]</f>
        <v>250.88</v>
      </c>
      <c r="J44" s="28">
        <f>Table5[[#This Row],[الكمية المباعة]]*Table5[[#This Row],[سعر البيع للمنتج]]</f>
        <v>291.68</v>
      </c>
      <c r="K44" s="28">
        <f>Table5[[#This Row],[قيمة البيع الاجمالي ]]-Table5[[#This Row],[تكلفة الشراء الاجمالي]]</f>
        <v>40.800000000000011</v>
      </c>
    </row>
    <row r="45" spans="1:11" x14ac:dyDescent="0.3">
      <c r="A45" s="2" t="s">
        <v>86</v>
      </c>
      <c r="B45" s="4" t="s">
        <v>99</v>
      </c>
      <c r="C45" s="49" t="s">
        <v>452</v>
      </c>
      <c r="D45" s="31" t="str">
        <f>IF(Table5[[#This Row],[التاريخ]]="","",TEXT(Table5[[#This Row],[التاريخ]],"dddd"))</f>
        <v>Tuesday</v>
      </c>
      <c r="E45" s="4">
        <v>9</v>
      </c>
      <c r="F45" s="4">
        <v>61.44</v>
      </c>
      <c r="G45" s="2">
        <v>68.569999999999993</v>
      </c>
      <c r="H45" s="28">
        <f>Table5[[#This Row],[سعر البيع للمنتج]]-Table5[[#This Row],[سعر الشراء للمنتج]]</f>
        <v>7.1299999999999955</v>
      </c>
      <c r="I45" s="28">
        <f>Table5[[#This Row],[الكمية المباعة]]*Table5[[#This Row],[سعر الشراء للمنتج]]</f>
        <v>552.96</v>
      </c>
      <c r="J45" s="28">
        <f>Table5[[#This Row],[الكمية المباعة]]*Table5[[#This Row],[سعر البيع للمنتج]]</f>
        <v>617.12999999999988</v>
      </c>
      <c r="K45" s="28">
        <f>Table5[[#This Row],[قيمة البيع الاجمالي ]]-Table5[[#This Row],[تكلفة الشراء الاجمالي]]</f>
        <v>64.169999999999845</v>
      </c>
    </row>
    <row r="46" spans="1:11" x14ac:dyDescent="0.3">
      <c r="A46" s="2" t="s">
        <v>103</v>
      </c>
      <c r="B46" s="4" t="s">
        <v>125</v>
      </c>
      <c r="C46" s="49" t="s">
        <v>200</v>
      </c>
      <c r="D46" s="31" t="str">
        <f>IF(Table5[[#This Row],[التاريخ]]="","",TEXT(Table5[[#This Row],[التاريخ]],"dddd"))</f>
        <v>Monday</v>
      </c>
      <c r="E46" s="4">
        <v>12</v>
      </c>
      <c r="F46" s="4">
        <v>30.19</v>
      </c>
      <c r="G46" s="2">
        <v>40.54</v>
      </c>
      <c r="H46" s="28">
        <f>Table5[[#This Row],[سعر البيع للمنتج]]-Table5[[#This Row],[سعر الشراء للمنتج]]</f>
        <v>10.349999999999998</v>
      </c>
      <c r="I46" s="28">
        <f>Table5[[#This Row],[الكمية المباعة]]*Table5[[#This Row],[سعر الشراء للمنتج]]</f>
        <v>362.28000000000003</v>
      </c>
      <c r="J46" s="28">
        <f>Table5[[#This Row],[الكمية المباعة]]*Table5[[#This Row],[سعر البيع للمنتج]]</f>
        <v>486.48</v>
      </c>
      <c r="K46" s="28">
        <f>Table5[[#This Row],[قيمة البيع الاجمالي ]]-Table5[[#This Row],[تكلفة الشراء الاجمالي]]</f>
        <v>124.19999999999999</v>
      </c>
    </row>
    <row r="47" spans="1:11" x14ac:dyDescent="0.3">
      <c r="A47" s="2" t="s">
        <v>86</v>
      </c>
      <c r="B47" s="4" t="s">
        <v>179</v>
      </c>
      <c r="C47" s="49" t="s">
        <v>144</v>
      </c>
      <c r="D47" s="31" t="str">
        <f>IF(Table5[[#This Row],[التاريخ]]="","",TEXT(Table5[[#This Row],[التاريخ]],"dddd"))</f>
        <v>Friday</v>
      </c>
      <c r="E47" s="4">
        <v>14</v>
      </c>
      <c r="F47" s="4">
        <v>82.43</v>
      </c>
      <c r="G47" s="2">
        <v>120.19</v>
      </c>
      <c r="H47" s="28">
        <f>Table5[[#This Row],[سعر البيع للمنتج]]-Table5[[#This Row],[سعر الشراء للمنتج]]</f>
        <v>37.759999999999991</v>
      </c>
      <c r="I47" s="28">
        <f>Table5[[#This Row],[الكمية المباعة]]*Table5[[#This Row],[سعر الشراء للمنتج]]</f>
        <v>1154.02</v>
      </c>
      <c r="J47" s="28">
        <f>Table5[[#This Row],[الكمية المباعة]]*Table5[[#This Row],[سعر البيع للمنتج]]</f>
        <v>1682.6599999999999</v>
      </c>
      <c r="K47" s="28">
        <f>Table5[[#This Row],[قيمة البيع الاجمالي ]]-Table5[[#This Row],[تكلفة الشراء الاجمالي]]</f>
        <v>528.63999999999987</v>
      </c>
    </row>
    <row r="48" spans="1:11" x14ac:dyDescent="0.3">
      <c r="A48" s="2" t="s">
        <v>103</v>
      </c>
      <c r="B48" s="4" t="s">
        <v>104</v>
      </c>
      <c r="C48" s="49" t="s">
        <v>453</v>
      </c>
      <c r="D48" s="31" t="str">
        <f>IF(Table5[[#This Row],[التاريخ]]="","",TEXT(Table5[[#This Row],[التاريخ]],"dddd"))</f>
        <v>Tuesday</v>
      </c>
      <c r="E48" s="4">
        <v>13</v>
      </c>
      <c r="F48" s="4">
        <v>184.63</v>
      </c>
      <c r="G48" s="2">
        <v>281.41000000000003</v>
      </c>
      <c r="H48" s="28">
        <f>Table5[[#This Row],[سعر البيع للمنتج]]-Table5[[#This Row],[سعر الشراء للمنتج]]</f>
        <v>96.78000000000003</v>
      </c>
      <c r="I48" s="28">
        <f>Table5[[#This Row],[الكمية المباعة]]*Table5[[#This Row],[سعر الشراء للمنتج]]</f>
        <v>2400.19</v>
      </c>
      <c r="J48" s="28">
        <f>Table5[[#This Row],[الكمية المباعة]]*Table5[[#This Row],[سعر البيع للمنتج]]</f>
        <v>3658.3300000000004</v>
      </c>
      <c r="K48" s="28">
        <f>Table5[[#This Row],[قيمة البيع الاجمالي ]]-Table5[[#This Row],[تكلفة الشراء الاجمالي]]</f>
        <v>1258.1400000000003</v>
      </c>
    </row>
    <row r="49" spans="1:11" x14ac:dyDescent="0.3">
      <c r="A49" s="2" t="s">
        <v>89</v>
      </c>
      <c r="B49" s="4" t="s">
        <v>90</v>
      </c>
      <c r="C49" s="49" t="s">
        <v>405</v>
      </c>
      <c r="D49" s="31" t="str">
        <f>IF(Table5[[#This Row],[التاريخ]]="","",TEXT(Table5[[#This Row],[التاريخ]],"dddd"))</f>
        <v>Sunday</v>
      </c>
      <c r="E49" s="4">
        <v>13</v>
      </c>
      <c r="F49" s="4">
        <v>83.86</v>
      </c>
      <c r="G49" s="2">
        <v>117.58</v>
      </c>
      <c r="H49" s="28">
        <f>Table5[[#This Row],[سعر البيع للمنتج]]-Table5[[#This Row],[سعر الشراء للمنتج]]</f>
        <v>33.72</v>
      </c>
      <c r="I49" s="28">
        <f>Table5[[#This Row],[الكمية المباعة]]*Table5[[#This Row],[سعر الشراء للمنتج]]</f>
        <v>1090.18</v>
      </c>
      <c r="J49" s="28">
        <f>Table5[[#This Row],[الكمية المباعة]]*Table5[[#This Row],[سعر البيع للمنتج]]</f>
        <v>1528.54</v>
      </c>
      <c r="K49" s="28">
        <f>Table5[[#This Row],[قيمة البيع الاجمالي ]]-Table5[[#This Row],[تكلفة الشراء الاجمالي]]</f>
        <v>438.3599999999999</v>
      </c>
    </row>
    <row r="50" spans="1:11" x14ac:dyDescent="0.3">
      <c r="A50" s="2" t="s">
        <v>101</v>
      </c>
      <c r="B50" s="4" t="s">
        <v>172</v>
      </c>
      <c r="C50" s="49" t="s">
        <v>423</v>
      </c>
      <c r="D50" s="31" t="str">
        <f>IF(Table5[[#This Row],[التاريخ]]="","",TEXT(Table5[[#This Row],[التاريخ]],"dddd"))</f>
        <v>Tuesday</v>
      </c>
      <c r="E50" s="4">
        <v>8</v>
      </c>
      <c r="F50" s="4">
        <v>9.07</v>
      </c>
      <c r="G50" s="2">
        <v>11.14</v>
      </c>
      <c r="H50" s="28">
        <f>Table5[[#This Row],[سعر البيع للمنتج]]-Table5[[#This Row],[سعر الشراء للمنتج]]</f>
        <v>2.0700000000000003</v>
      </c>
      <c r="I50" s="28">
        <f>Table5[[#This Row],[الكمية المباعة]]*Table5[[#This Row],[سعر الشراء للمنتج]]</f>
        <v>72.56</v>
      </c>
      <c r="J50" s="28">
        <f>Table5[[#This Row],[الكمية المباعة]]*Table5[[#This Row],[سعر البيع للمنتج]]</f>
        <v>89.12</v>
      </c>
      <c r="K50" s="28">
        <f>Table5[[#This Row],[قيمة البيع الاجمالي ]]-Table5[[#This Row],[تكلفة الشراء الاجمالي]]</f>
        <v>16.560000000000002</v>
      </c>
    </row>
    <row r="51" spans="1:11" x14ac:dyDescent="0.3">
      <c r="A51" s="2" t="s">
        <v>96</v>
      </c>
      <c r="B51" s="4" t="s">
        <v>129</v>
      </c>
      <c r="C51" s="49" t="s">
        <v>453</v>
      </c>
      <c r="D51" s="31" t="str">
        <f>IF(Table5[[#This Row],[التاريخ]]="","",TEXT(Table5[[#This Row],[التاريخ]],"dddd"))</f>
        <v>Tuesday</v>
      </c>
      <c r="E51" s="4">
        <v>13</v>
      </c>
      <c r="F51" s="4">
        <v>167.25</v>
      </c>
      <c r="G51" s="2">
        <v>260.22000000000003</v>
      </c>
      <c r="H51" s="28">
        <f>Table5[[#This Row],[سعر البيع للمنتج]]-Table5[[#This Row],[سعر الشراء للمنتج]]</f>
        <v>92.970000000000027</v>
      </c>
      <c r="I51" s="28">
        <f>Table5[[#This Row],[الكمية المباعة]]*Table5[[#This Row],[سعر الشراء للمنتج]]</f>
        <v>2174.25</v>
      </c>
      <c r="J51" s="28">
        <f>Table5[[#This Row],[الكمية المباعة]]*Table5[[#This Row],[سعر البيع للمنتج]]</f>
        <v>3382.8600000000006</v>
      </c>
      <c r="K51" s="28">
        <f>Table5[[#This Row],[قيمة البيع الاجمالي ]]-Table5[[#This Row],[تكلفة الشراء الاجمالي]]</f>
        <v>1208.6100000000006</v>
      </c>
    </row>
    <row r="52" spans="1:11" x14ac:dyDescent="0.3">
      <c r="A52" s="2" t="s">
        <v>107</v>
      </c>
      <c r="B52" s="4" t="s">
        <v>155</v>
      </c>
      <c r="C52" s="49" t="s">
        <v>354</v>
      </c>
      <c r="D52" s="31" t="str">
        <f>IF(Table5[[#This Row],[التاريخ]]="","",TEXT(Table5[[#This Row],[التاريخ]],"dddd"))</f>
        <v>Monday</v>
      </c>
      <c r="E52" s="4">
        <v>10</v>
      </c>
      <c r="F52" s="4">
        <v>52.45</v>
      </c>
      <c r="G52" s="2">
        <v>72.06</v>
      </c>
      <c r="H52" s="28">
        <f>Table5[[#This Row],[سعر البيع للمنتج]]-Table5[[#This Row],[سعر الشراء للمنتج]]</f>
        <v>19.61</v>
      </c>
      <c r="I52" s="28">
        <f>Table5[[#This Row],[الكمية المباعة]]*Table5[[#This Row],[سعر الشراء للمنتج]]</f>
        <v>524.5</v>
      </c>
      <c r="J52" s="28">
        <f>Table5[[#This Row],[الكمية المباعة]]*Table5[[#This Row],[سعر البيع للمنتج]]</f>
        <v>720.6</v>
      </c>
      <c r="K52" s="28">
        <f>Table5[[#This Row],[قيمة البيع الاجمالي ]]-Table5[[#This Row],[تكلفة الشراء الاجمالي]]</f>
        <v>196.10000000000002</v>
      </c>
    </row>
    <row r="53" spans="1:11" x14ac:dyDescent="0.3">
      <c r="A53" s="2" t="s">
        <v>89</v>
      </c>
      <c r="B53" s="4" t="s">
        <v>131</v>
      </c>
      <c r="C53" s="49" t="s">
        <v>454</v>
      </c>
      <c r="D53" s="31" t="str">
        <f>IF(Table5[[#This Row],[التاريخ]]="","",TEXT(Table5[[#This Row],[التاريخ]],"dddd"))</f>
        <v>Sunday</v>
      </c>
      <c r="E53" s="4">
        <v>10</v>
      </c>
      <c r="F53" s="4">
        <v>174.75</v>
      </c>
      <c r="G53" s="2">
        <v>255.17</v>
      </c>
      <c r="H53" s="28">
        <f>Table5[[#This Row],[سعر البيع للمنتج]]-Table5[[#This Row],[سعر الشراء للمنتج]]</f>
        <v>80.419999999999987</v>
      </c>
      <c r="I53" s="28">
        <f>Table5[[#This Row],[الكمية المباعة]]*Table5[[#This Row],[سعر الشراء للمنتج]]</f>
        <v>1747.5</v>
      </c>
      <c r="J53" s="28">
        <f>Table5[[#This Row],[الكمية المباعة]]*Table5[[#This Row],[سعر البيع للمنتج]]</f>
        <v>2551.6999999999998</v>
      </c>
      <c r="K53" s="28">
        <f>Table5[[#This Row],[قيمة البيع الاجمالي ]]-Table5[[#This Row],[تكلفة الشراء الاجمالي]]</f>
        <v>804.19999999999982</v>
      </c>
    </row>
    <row r="54" spans="1:11" x14ac:dyDescent="0.3">
      <c r="A54" s="2" t="s">
        <v>86</v>
      </c>
      <c r="B54" s="4" t="s">
        <v>179</v>
      </c>
      <c r="C54" s="49" t="s">
        <v>455</v>
      </c>
      <c r="D54" s="31" t="str">
        <f>IF(Table5[[#This Row],[التاريخ]]="","",TEXT(Table5[[#This Row],[التاريخ]],"dddd"))</f>
        <v>Thursday</v>
      </c>
      <c r="E54" s="4">
        <v>14</v>
      </c>
      <c r="F54" s="4">
        <v>19.89</v>
      </c>
      <c r="G54" s="2">
        <v>27.81</v>
      </c>
      <c r="H54" s="28">
        <f>Table5[[#This Row],[سعر البيع للمنتج]]-Table5[[#This Row],[سعر الشراء للمنتج]]</f>
        <v>7.9199999999999982</v>
      </c>
      <c r="I54" s="28">
        <f>Table5[[#This Row],[الكمية المباعة]]*Table5[[#This Row],[سعر الشراء للمنتج]]</f>
        <v>278.46000000000004</v>
      </c>
      <c r="J54" s="28">
        <f>Table5[[#This Row],[الكمية المباعة]]*Table5[[#This Row],[سعر البيع للمنتج]]</f>
        <v>389.34</v>
      </c>
      <c r="K54" s="28">
        <f>Table5[[#This Row],[قيمة البيع الاجمالي ]]-Table5[[#This Row],[تكلفة الشراء الاجمالي]]</f>
        <v>110.87999999999994</v>
      </c>
    </row>
    <row r="55" spans="1:11" x14ac:dyDescent="0.3">
      <c r="A55" s="2" t="s">
        <v>89</v>
      </c>
      <c r="B55" s="4" t="s">
        <v>92</v>
      </c>
      <c r="C55" s="49" t="s">
        <v>433</v>
      </c>
      <c r="D55" s="31" t="str">
        <f>IF(Table5[[#This Row],[التاريخ]]="","",TEXT(Table5[[#This Row],[التاريخ]],"dddd"))</f>
        <v>Friday</v>
      </c>
      <c r="E55" s="4">
        <v>16</v>
      </c>
      <c r="F55" s="4">
        <v>181.65</v>
      </c>
      <c r="G55" s="2">
        <v>225.64</v>
      </c>
      <c r="H55" s="28">
        <f>Table5[[#This Row],[سعر البيع للمنتج]]-Table5[[#This Row],[سعر الشراء للمنتج]]</f>
        <v>43.989999999999981</v>
      </c>
      <c r="I55" s="28">
        <f>Table5[[#This Row],[الكمية المباعة]]*Table5[[#This Row],[سعر الشراء للمنتج]]</f>
        <v>2906.4</v>
      </c>
      <c r="J55" s="28">
        <f>Table5[[#This Row],[الكمية المباعة]]*Table5[[#This Row],[سعر البيع للمنتج]]</f>
        <v>3610.24</v>
      </c>
      <c r="K55" s="28">
        <f>Table5[[#This Row],[قيمة البيع الاجمالي ]]-Table5[[#This Row],[تكلفة الشراء الاجمالي]]</f>
        <v>703.83999999999969</v>
      </c>
    </row>
    <row r="56" spans="1:11" x14ac:dyDescent="0.3">
      <c r="A56" s="2" t="s">
        <v>83</v>
      </c>
      <c r="B56" s="4" t="s">
        <v>94</v>
      </c>
      <c r="C56" s="49" t="s">
        <v>213</v>
      </c>
      <c r="D56" s="31" t="str">
        <f>IF(Table5[[#This Row],[التاريخ]]="","",TEXT(Table5[[#This Row],[التاريخ]],"dddd"))</f>
        <v>Monday</v>
      </c>
      <c r="E56" s="4">
        <v>7</v>
      </c>
      <c r="F56" s="4">
        <v>51.07</v>
      </c>
      <c r="G56" s="2">
        <v>57.74</v>
      </c>
      <c r="H56" s="28">
        <f>Table5[[#This Row],[سعر البيع للمنتج]]-Table5[[#This Row],[سعر الشراء للمنتج]]</f>
        <v>6.6700000000000017</v>
      </c>
      <c r="I56" s="28">
        <f>Table5[[#This Row],[الكمية المباعة]]*Table5[[#This Row],[سعر الشراء للمنتج]]</f>
        <v>357.49</v>
      </c>
      <c r="J56" s="28">
        <f>Table5[[#This Row],[الكمية المباعة]]*Table5[[#This Row],[سعر البيع للمنتج]]</f>
        <v>404.18</v>
      </c>
      <c r="K56" s="28">
        <f>Table5[[#This Row],[قيمة البيع الاجمالي ]]-Table5[[#This Row],[تكلفة الشراء الاجمالي]]</f>
        <v>46.69</v>
      </c>
    </row>
    <row r="57" spans="1:11" x14ac:dyDescent="0.3">
      <c r="A57" s="2" t="s">
        <v>86</v>
      </c>
      <c r="B57" s="4" t="s">
        <v>99</v>
      </c>
      <c r="C57" s="49" t="s">
        <v>400</v>
      </c>
      <c r="D57" s="31" t="str">
        <f>IF(Table5[[#This Row],[التاريخ]]="","",TEXT(Table5[[#This Row],[التاريخ]],"dddd"))</f>
        <v>Saturday</v>
      </c>
      <c r="E57" s="4">
        <v>14</v>
      </c>
      <c r="F57" s="4">
        <v>34.81</v>
      </c>
      <c r="G57" s="2">
        <v>51.08</v>
      </c>
      <c r="H57" s="28">
        <f>Table5[[#This Row],[سعر البيع للمنتج]]-Table5[[#This Row],[سعر الشراء للمنتج]]</f>
        <v>16.269999999999996</v>
      </c>
      <c r="I57" s="28">
        <f>Table5[[#This Row],[الكمية المباعة]]*Table5[[#This Row],[سعر الشراء للمنتج]]</f>
        <v>487.34000000000003</v>
      </c>
      <c r="J57" s="28">
        <f>Table5[[#This Row],[الكمية المباعة]]*Table5[[#This Row],[سعر البيع للمنتج]]</f>
        <v>715.12</v>
      </c>
      <c r="K57" s="28">
        <f>Table5[[#This Row],[قيمة البيع الاجمالي ]]-Table5[[#This Row],[تكلفة الشراء الاجمالي]]</f>
        <v>227.77999999999997</v>
      </c>
    </row>
    <row r="58" spans="1:11" x14ac:dyDescent="0.3">
      <c r="A58" s="2" t="s">
        <v>107</v>
      </c>
      <c r="B58" s="4" t="s">
        <v>108</v>
      </c>
      <c r="C58" s="49" t="s">
        <v>361</v>
      </c>
      <c r="D58" s="31" t="str">
        <f>IF(Table5[[#This Row],[التاريخ]]="","",TEXT(Table5[[#This Row],[التاريخ]],"dddd"))</f>
        <v>Sunday</v>
      </c>
      <c r="E58" s="4">
        <v>12</v>
      </c>
      <c r="F58" s="4">
        <v>101.35</v>
      </c>
      <c r="G58" s="2">
        <v>148.47</v>
      </c>
      <c r="H58" s="28">
        <f>Table5[[#This Row],[سعر البيع للمنتج]]-Table5[[#This Row],[سعر الشراء للمنتج]]</f>
        <v>47.120000000000005</v>
      </c>
      <c r="I58" s="28">
        <f>Table5[[#This Row],[الكمية المباعة]]*Table5[[#This Row],[سعر الشراء للمنتج]]</f>
        <v>1216.1999999999998</v>
      </c>
      <c r="J58" s="28">
        <f>Table5[[#This Row],[الكمية المباعة]]*Table5[[#This Row],[سعر البيع للمنتج]]</f>
        <v>1781.6399999999999</v>
      </c>
      <c r="K58" s="28">
        <f>Table5[[#This Row],[قيمة البيع الاجمالي ]]-Table5[[#This Row],[تكلفة الشراء الاجمالي]]</f>
        <v>565.44000000000005</v>
      </c>
    </row>
    <row r="59" spans="1:11" x14ac:dyDescent="0.3">
      <c r="A59" s="2" t="s">
        <v>96</v>
      </c>
      <c r="B59" s="4" t="s">
        <v>129</v>
      </c>
      <c r="C59" s="49" t="s">
        <v>267</v>
      </c>
      <c r="D59" s="31" t="str">
        <f>IF(Table5[[#This Row],[التاريخ]]="","",TEXT(Table5[[#This Row],[التاريخ]],"dddd"))</f>
        <v>Monday</v>
      </c>
      <c r="E59" s="4">
        <v>11</v>
      </c>
      <c r="F59" s="4">
        <v>137.82</v>
      </c>
      <c r="G59" s="2">
        <v>211.57</v>
      </c>
      <c r="H59" s="28">
        <f>Table5[[#This Row],[سعر البيع للمنتج]]-Table5[[#This Row],[سعر الشراء للمنتج]]</f>
        <v>73.75</v>
      </c>
      <c r="I59" s="28">
        <f>Table5[[#This Row],[الكمية المباعة]]*Table5[[#This Row],[سعر الشراء للمنتج]]</f>
        <v>1516.02</v>
      </c>
      <c r="J59" s="28">
        <f>Table5[[#This Row],[الكمية المباعة]]*Table5[[#This Row],[سعر البيع للمنتج]]</f>
        <v>2327.27</v>
      </c>
      <c r="K59" s="28">
        <f>Table5[[#This Row],[قيمة البيع الاجمالي ]]-Table5[[#This Row],[تكلفة الشراء الاجمالي]]</f>
        <v>811.25</v>
      </c>
    </row>
    <row r="60" spans="1:11" x14ac:dyDescent="0.3">
      <c r="A60" s="2" t="s">
        <v>83</v>
      </c>
      <c r="B60" s="4" t="s">
        <v>94</v>
      </c>
      <c r="C60" s="49" t="s">
        <v>456</v>
      </c>
      <c r="D60" s="31" t="str">
        <f>IF(Table5[[#This Row],[التاريخ]]="","",TEXT(Table5[[#This Row],[التاريخ]],"dddd"))</f>
        <v>Tuesday</v>
      </c>
      <c r="E60" s="4">
        <v>14</v>
      </c>
      <c r="F60" s="4">
        <v>68.03</v>
      </c>
      <c r="G60" s="2">
        <v>107.76</v>
      </c>
      <c r="H60" s="28">
        <f>Table5[[#This Row],[سعر البيع للمنتج]]-Table5[[#This Row],[سعر الشراء للمنتج]]</f>
        <v>39.730000000000004</v>
      </c>
      <c r="I60" s="28">
        <f>Table5[[#This Row],[الكمية المباعة]]*Table5[[#This Row],[سعر الشراء للمنتج]]</f>
        <v>952.42000000000007</v>
      </c>
      <c r="J60" s="28">
        <f>Table5[[#This Row],[الكمية المباعة]]*Table5[[#This Row],[سعر البيع للمنتج]]</f>
        <v>1508.64</v>
      </c>
      <c r="K60" s="28">
        <f>Table5[[#This Row],[قيمة البيع الاجمالي ]]-Table5[[#This Row],[تكلفة الشراء الاجمالي]]</f>
        <v>556.22</v>
      </c>
    </row>
    <row r="61" spans="1:11" x14ac:dyDescent="0.3">
      <c r="A61" s="2" t="s">
        <v>101</v>
      </c>
      <c r="B61" s="4" t="s">
        <v>111</v>
      </c>
      <c r="C61" s="49" t="s">
        <v>457</v>
      </c>
      <c r="D61" s="31" t="str">
        <f>IF(Table5[[#This Row],[التاريخ]]="","",TEXT(Table5[[#This Row],[التاريخ]],"dddd"))</f>
        <v>Friday</v>
      </c>
      <c r="E61" s="4">
        <v>14</v>
      </c>
      <c r="F61" s="4">
        <v>18.32</v>
      </c>
      <c r="G61" s="2">
        <v>23.69</v>
      </c>
      <c r="H61" s="28">
        <f>Table5[[#This Row],[سعر البيع للمنتج]]-Table5[[#This Row],[سعر الشراء للمنتج]]</f>
        <v>5.370000000000001</v>
      </c>
      <c r="I61" s="28">
        <f>Table5[[#This Row],[الكمية المباعة]]*Table5[[#This Row],[سعر الشراء للمنتج]]</f>
        <v>256.48</v>
      </c>
      <c r="J61" s="28">
        <f>Table5[[#This Row],[الكمية المباعة]]*Table5[[#This Row],[سعر البيع للمنتج]]</f>
        <v>331.66</v>
      </c>
      <c r="K61" s="28">
        <f>Table5[[#This Row],[قيمة البيع الاجمالي ]]-Table5[[#This Row],[تكلفة الشراء الاجمالي]]</f>
        <v>75.180000000000007</v>
      </c>
    </row>
    <row r="62" spans="1:11" x14ac:dyDescent="0.3">
      <c r="A62" s="2" t="s">
        <v>101</v>
      </c>
      <c r="B62" s="4" t="s">
        <v>81</v>
      </c>
      <c r="C62" s="49" t="s">
        <v>458</v>
      </c>
      <c r="D62" s="31" t="str">
        <f>IF(Table5[[#This Row],[التاريخ]]="","",TEXT(Table5[[#This Row],[التاريخ]],"dddd"))</f>
        <v>Friday</v>
      </c>
      <c r="E62" s="4">
        <v>8</v>
      </c>
      <c r="F62" s="4">
        <v>15.95</v>
      </c>
      <c r="G62" s="2">
        <v>21.2</v>
      </c>
      <c r="H62" s="28">
        <f>Table5[[#This Row],[سعر البيع للمنتج]]-Table5[[#This Row],[سعر الشراء للمنتج]]</f>
        <v>5.25</v>
      </c>
      <c r="I62" s="28">
        <f>Table5[[#This Row],[الكمية المباعة]]*Table5[[#This Row],[سعر الشراء للمنتج]]</f>
        <v>127.6</v>
      </c>
      <c r="J62" s="28">
        <f>Table5[[#This Row],[الكمية المباعة]]*Table5[[#This Row],[سعر البيع للمنتج]]</f>
        <v>169.6</v>
      </c>
      <c r="K62" s="28">
        <f>Table5[[#This Row],[قيمة البيع الاجمالي ]]-Table5[[#This Row],[تكلفة الشراء الاجمالي]]</f>
        <v>42</v>
      </c>
    </row>
    <row r="63" spans="1:11" x14ac:dyDescent="0.3">
      <c r="A63" s="2" t="s">
        <v>101</v>
      </c>
      <c r="B63" s="4" t="s">
        <v>141</v>
      </c>
      <c r="C63" s="49" t="s">
        <v>407</v>
      </c>
      <c r="D63" s="31" t="str">
        <f>IF(Table5[[#This Row],[التاريخ]]="","",TEXT(Table5[[#This Row],[التاريخ]],"dddd"))</f>
        <v>Saturday</v>
      </c>
      <c r="E63" s="4">
        <v>10</v>
      </c>
      <c r="F63" s="4">
        <v>12.33</v>
      </c>
      <c r="G63" s="2">
        <v>15.45</v>
      </c>
      <c r="H63" s="28">
        <f>Table5[[#This Row],[سعر البيع للمنتج]]-Table5[[#This Row],[سعر الشراء للمنتج]]</f>
        <v>3.1199999999999992</v>
      </c>
      <c r="I63" s="28">
        <f>Table5[[#This Row],[الكمية المباعة]]*Table5[[#This Row],[سعر الشراء للمنتج]]</f>
        <v>123.3</v>
      </c>
      <c r="J63" s="28">
        <f>Table5[[#This Row],[الكمية المباعة]]*Table5[[#This Row],[سعر البيع للمنتج]]</f>
        <v>154.5</v>
      </c>
      <c r="K63" s="28">
        <f>Table5[[#This Row],[قيمة البيع الاجمالي ]]-Table5[[#This Row],[تكلفة الشراء الاجمالي]]</f>
        <v>31.200000000000003</v>
      </c>
    </row>
    <row r="64" spans="1:11" x14ac:dyDescent="0.3">
      <c r="A64" s="2" t="s">
        <v>101</v>
      </c>
      <c r="B64" s="4" t="s">
        <v>172</v>
      </c>
      <c r="C64" s="49" t="s">
        <v>459</v>
      </c>
      <c r="D64" s="31" t="str">
        <f>IF(Table5[[#This Row],[التاريخ]]="","",TEXT(Table5[[#This Row],[التاريخ]],"dddd"))</f>
        <v>Friday</v>
      </c>
      <c r="E64" s="4">
        <v>9</v>
      </c>
      <c r="F64" s="4">
        <v>173.53</v>
      </c>
      <c r="G64" s="2">
        <v>263.83999999999997</v>
      </c>
      <c r="H64" s="28">
        <f>Table5[[#This Row],[سعر البيع للمنتج]]-Table5[[#This Row],[سعر الشراء للمنتج]]</f>
        <v>90.309999999999974</v>
      </c>
      <c r="I64" s="28">
        <f>Table5[[#This Row],[الكمية المباعة]]*Table5[[#This Row],[سعر الشراء للمنتج]]</f>
        <v>1561.77</v>
      </c>
      <c r="J64" s="28">
        <f>Table5[[#This Row],[الكمية المباعة]]*Table5[[#This Row],[سعر البيع للمنتج]]</f>
        <v>2374.56</v>
      </c>
      <c r="K64" s="28">
        <f>Table5[[#This Row],[قيمة البيع الاجمالي ]]-Table5[[#This Row],[تكلفة الشراء الاجمالي]]</f>
        <v>812.79</v>
      </c>
    </row>
    <row r="65" spans="1:11" x14ac:dyDescent="0.3">
      <c r="A65" s="2" t="s">
        <v>89</v>
      </c>
      <c r="B65" s="4" t="s">
        <v>92</v>
      </c>
      <c r="C65" s="49" t="s">
        <v>384</v>
      </c>
      <c r="D65" s="31" t="str">
        <f>IF(Table5[[#This Row],[التاريخ]]="","",TEXT(Table5[[#This Row],[التاريخ]],"dddd"))</f>
        <v>Saturday</v>
      </c>
      <c r="E65" s="4">
        <v>7</v>
      </c>
      <c r="F65" s="4">
        <v>79.97</v>
      </c>
      <c r="G65" s="2">
        <v>109.49</v>
      </c>
      <c r="H65" s="28">
        <f>Table5[[#This Row],[سعر البيع للمنتج]]-Table5[[#This Row],[سعر الشراء للمنتج]]</f>
        <v>29.519999999999996</v>
      </c>
      <c r="I65" s="28">
        <f>Table5[[#This Row],[الكمية المباعة]]*Table5[[#This Row],[سعر الشراء للمنتج]]</f>
        <v>559.79</v>
      </c>
      <c r="J65" s="28">
        <f>Table5[[#This Row],[الكمية المباعة]]*Table5[[#This Row],[سعر البيع للمنتج]]</f>
        <v>766.43</v>
      </c>
      <c r="K65" s="28">
        <f>Table5[[#This Row],[قيمة البيع الاجمالي ]]-Table5[[#This Row],[تكلفة الشراء الاجمالي]]</f>
        <v>206.64</v>
      </c>
    </row>
    <row r="66" spans="1:11" x14ac:dyDescent="0.3">
      <c r="A66" s="2" t="s">
        <v>96</v>
      </c>
      <c r="B66" s="4" t="s">
        <v>129</v>
      </c>
      <c r="C66" s="49" t="s">
        <v>393</v>
      </c>
      <c r="D66" s="31" t="str">
        <f>IF(Table5[[#This Row],[التاريخ]]="","",TEXT(Table5[[#This Row],[التاريخ]],"dddd"))</f>
        <v>Saturday</v>
      </c>
      <c r="E66" s="4">
        <v>8</v>
      </c>
      <c r="F66" s="4">
        <v>92.7</v>
      </c>
      <c r="G66" s="2">
        <v>138.62</v>
      </c>
      <c r="H66" s="28">
        <f>Table5[[#This Row],[سعر البيع للمنتج]]-Table5[[#This Row],[سعر الشراء للمنتج]]</f>
        <v>45.92</v>
      </c>
      <c r="I66" s="28">
        <f>Table5[[#This Row],[الكمية المباعة]]*Table5[[#This Row],[سعر الشراء للمنتج]]</f>
        <v>741.6</v>
      </c>
      <c r="J66" s="28">
        <f>Table5[[#This Row],[الكمية المباعة]]*Table5[[#This Row],[سعر البيع للمنتج]]</f>
        <v>1108.96</v>
      </c>
      <c r="K66" s="28">
        <f>Table5[[#This Row],[قيمة البيع الاجمالي ]]-Table5[[#This Row],[تكلفة الشراء الاجمالي]]</f>
        <v>367.36</v>
      </c>
    </row>
    <row r="67" spans="1:11" x14ac:dyDescent="0.3">
      <c r="A67" s="2" t="s">
        <v>83</v>
      </c>
      <c r="B67" s="4" t="s">
        <v>84</v>
      </c>
      <c r="C67" s="49" t="s">
        <v>309</v>
      </c>
      <c r="D67" s="31" t="str">
        <f>IF(Table5[[#This Row],[التاريخ]]="","",TEXT(Table5[[#This Row],[التاريخ]],"dddd"))</f>
        <v>Wednesday</v>
      </c>
      <c r="E67" s="4">
        <v>17</v>
      </c>
      <c r="F67" s="4">
        <v>122.98</v>
      </c>
      <c r="G67" s="2">
        <v>163.04</v>
      </c>
      <c r="H67" s="28">
        <f>Table5[[#This Row],[سعر البيع للمنتج]]-Table5[[#This Row],[سعر الشراء للمنتج]]</f>
        <v>40.059999999999988</v>
      </c>
      <c r="I67" s="28">
        <f>Table5[[#This Row],[الكمية المباعة]]*Table5[[#This Row],[سعر الشراء للمنتج]]</f>
        <v>2090.66</v>
      </c>
      <c r="J67" s="28">
        <f>Table5[[#This Row],[الكمية المباعة]]*Table5[[#This Row],[سعر البيع للمنتج]]</f>
        <v>2771.68</v>
      </c>
      <c r="K67" s="28">
        <f>Table5[[#This Row],[قيمة البيع الاجمالي ]]-Table5[[#This Row],[تكلفة الشراء الاجمالي]]</f>
        <v>681.02</v>
      </c>
    </row>
    <row r="68" spans="1:11" x14ac:dyDescent="0.3">
      <c r="A68" s="2" t="s">
        <v>107</v>
      </c>
      <c r="B68" s="4" t="s">
        <v>155</v>
      </c>
      <c r="C68" s="49" t="s">
        <v>460</v>
      </c>
      <c r="D68" s="31" t="str">
        <f>IF(Table5[[#This Row],[التاريخ]]="","",TEXT(Table5[[#This Row],[التاريخ]],"dddd"))</f>
        <v>Wednesday</v>
      </c>
      <c r="E68" s="4">
        <v>9</v>
      </c>
      <c r="F68" s="4">
        <v>163.13999999999999</v>
      </c>
      <c r="G68" s="2">
        <v>246.43</v>
      </c>
      <c r="H68" s="28">
        <f>Table5[[#This Row],[سعر البيع للمنتج]]-Table5[[#This Row],[سعر الشراء للمنتج]]</f>
        <v>83.29000000000002</v>
      </c>
      <c r="I68" s="28">
        <f>Table5[[#This Row],[الكمية المباعة]]*Table5[[#This Row],[سعر الشراء للمنتج]]</f>
        <v>1468.2599999999998</v>
      </c>
      <c r="J68" s="28">
        <f>Table5[[#This Row],[الكمية المباعة]]*Table5[[#This Row],[سعر البيع للمنتج]]</f>
        <v>2217.87</v>
      </c>
      <c r="K68" s="28">
        <f>Table5[[#This Row],[قيمة البيع الاجمالي ]]-Table5[[#This Row],[تكلفة الشراء الاجمالي]]</f>
        <v>749.61000000000013</v>
      </c>
    </row>
    <row r="69" spans="1:11" x14ac:dyDescent="0.3">
      <c r="A69" s="2" t="s">
        <v>83</v>
      </c>
      <c r="B69" s="4" t="s">
        <v>84</v>
      </c>
      <c r="C69" s="49" t="s">
        <v>461</v>
      </c>
      <c r="D69" s="31" t="str">
        <f>IF(Table5[[#This Row],[التاريخ]]="","",TEXT(Table5[[#This Row],[التاريخ]],"dddd"))</f>
        <v>Sunday</v>
      </c>
      <c r="E69" s="4">
        <v>19</v>
      </c>
      <c r="F69" s="4">
        <v>130.99</v>
      </c>
      <c r="G69" s="2">
        <v>140.36000000000001</v>
      </c>
      <c r="H69" s="28">
        <f>Table5[[#This Row],[سعر البيع للمنتج]]-Table5[[#This Row],[سعر الشراء للمنتج]]</f>
        <v>9.3700000000000045</v>
      </c>
      <c r="I69" s="28">
        <f>Table5[[#This Row],[الكمية المباعة]]*Table5[[#This Row],[سعر الشراء للمنتج]]</f>
        <v>2488.8100000000004</v>
      </c>
      <c r="J69" s="28">
        <f>Table5[[#This Row],[الكمية المباعة]]*Table5[[#This Row],[سعر البيع للمنتج]]</f>
        <v>2666.84</v>
      </c>
      <c r="K69" s="28">
        <f>Table5[[#This Row],[قيمة البيع الاجمالي ]]-Table5[[#This Row],[تكلفة الشراء الاجمالي]]</f>
        <v>178.02999999999975</v>
      </c>
    </row>
    <row r="70" spans="1:11" x14ac:dyDescent="0.3">
      <c r="A70" s="2" t="s">
        <v>83</v>
      </c>
      <c r="B70" s="4" t="s">
        <v>119</v>
      </c>
      <c r="C70" s="49" t="s">
        <v>462</v>
      </c>
      <c r="D70" s="31" t="str">
        <f>IF(Table5[[#This Row],[التاريخ]]="","",TEXT(Table5[[#This Row],[التاريخ]],"dddd"))</f>
        <v>Saturday</v>
      </c>
      <c r="E70" s="4">
        <v>14</v>
      </c>
      <c r="F70" s="4">
        <v>107.19</v>
      </c>
      <c r="G70" s="2">
        <v>148.5</v>
      </c>
      <c r="H70" s="28">
        <f>Table5[[#This Row],[سعر البيع للمنتج]]-Table5[[#This Row],[سعر الشراء للمنتج]]</f>
        <v>41.31</v>
      </c>
      <c r="I70" s="28">
        <f>Table5[[#This Row],[الكمية المباعة]]*Table5[[#This Row],[سعر الشراء للمنتج]]</f>
        <v>1500.6599999999999</v>
      </c>
      <c r="J70" s="28">
        <f>Table5[[#This Row],[الكمية المباعة]]*Table5[[#This Row],[سعر البيع للمنتج]]</f>
        <v>2079</v>
      </c>
      <c r="K70" s="28">
        <f>Table5[[#This Row],[قيمة البيع الاجمالي ]]-Table5[[#This Row],[تكلفة الشراء الاجمالي]]</f>
        <v>578.34000000000015</v>
      </c>
    </row>
    <row r="71" spans="1:11" x14ac:dyDescent="0.3">
      <c r="A71" s="2" t="s">
        <v>101</v>
      </c>
      <c r="B71" s="4" t="s">
        <v>81</v>
      </c>
      <c r="C71" s="49" t="s">
        <v>324</v>
      </c>
      <c r="D71" s="31" t="str">
        <f>IF(Table5[[#This Row],[التاريخ]]="","",TEXT(Table5[[#This Row],[التاريخ]],"dddd"))</f>
        <v>Tuesday</v>
      </c>
      <c r="E71" s="4">
        <v>16</v>
      </c>
      <c r="F71" s="4">
        <v>80.55</v>
      </c>
      <c r="G71" s="2">
        <v>118.89</v>
      </c>
      <c r="H71" s="28">
        <f>Table5[[#This Row],[سعر البيع للمنتج]]-Table5[[#This Row],[سعر الشراء للمنتج]]</f>
        <v>38.340000000000003</v>
      </c>
      <c r="I71" s="28">
        <f>Table5[[#This Row],[الكمية المباعة]]*Table5[[#This Row],[سعر الشراء للمنتج]]</f>
        <v>1288.8</v>
      </c>
      <c r="J71" s="28">
        <f>Table5[[#This Row],[الكمية المباعة]]*Table5[[#This Row],[سعر البيع للمنتج]]</f>
        <v>1902.24</v>
      </c>
      <c r="K71" s="28">
        <f>Table5[[#This Row],[قيمة البيع الاجمالي ]]-Table5[[#This Row],[تكلفة الشراء الاجمالي]]</f>
        <v>613.44000000000005</v>
      </c>
    </row>
    <row r="72" spans="1:11" x14ac:dyDescent="0.3">
      <c r="A72" s="2" t="s">
        <v>83</v>
      </c>
      <c r="B72" s="4" t="s">
        <v>94</v>
      </c>
      <c r="C72" s="49" t="s">
        <v>315</v>
      </c>
      <c r="D72" s="31" t="str">
        <f>IF(Table5[[#This Row],[التاريخ]]="","",TEXT(Table5[[#This Row],[التاريخ]],"dddd"))</f>
        <v>Monday</v>
      </c>
      <c r="E72" s="4">
        <v>11</v>
      </c>
      <c r="F72" s="4">
        <v>158.9</v>
      </c>
      <c r="G72" s="2">
        <v>223.42</v>
      </c>
      <c r="H72" s="28">
        <f>Table5[[#This Row],[سعر البيع للمنتج]]-Table5[[#This Row],[سعر الشراء للمنتج]]</f>
        <v>64.519999999999982</v>
      </c>
      <c r="I72" s="28">
        <f>Table5[[#This Row],[الكمية المباعة]]*Table5[[#This Row],[سعر الشراء للمنتج]]</f>
        <v>1747.9</v>
      </c>
      <c r="J72" s="28">
        <f>Table5[[#This Row],[الكمية المباعة]]*Table5[[#This Row],[سعر البيع للمنتج]]</f>
        <v>2457.62</v>
      </c>
      <c r="K72" s="28">
        <f>Table5[[#This Row],[قيمة البيع الاجمالي ]]-Table5[[#This Row],[تكلفة الشراء الاجمالي]]</f>
        <v>709.7199999999998</v>
      </c>
    </row>
    <row r="73" spans="1:11" x14ac:dyDescent="0.3">
      <c r="A73" s="2" t="s">
        <v>107</v>
      </c>
      <c r="B73" s="4" t="s">
        <v>135</v>
      </c>
      <c r="C73" s="49" t="s">
        <v>149</v>
      </c>
      <c r="D73" s="31" t="str">
        <f>IF(Table5[[#This Row],[التاريخ]]="","",TEXT(Table5[[#This Row],[التاريخ]],"dddd"))</f>
        <v>Sunday</v>
      </c>
      <c r="E73" s="4">
        <v>13</v>
      </c>
      <c r="F73" s="4">
        <v>113.8</v>
      </c>
      <c r="G73" s="2">
        <v>143.69</v>
      </c>
      <c r="H73" s="28">
        <f>Table5[[#This Row],[سعر البيع للمنتج]]-Table5[[#This Row],[سعر الشراء للمنتج]]</f>
        <v>29.89</v>
      </c>
      <c r="I73" s="28">
        <f>Table5[[#This Row],[الكمية المباعة]]*Table5[[#This Row],[سعر الشراء للمنتج]]</f>
        <v>1479.3999999999999</v>
      </c>
      <c r="J73" s="28">
        <f>Table5[[#This Row],[الكمية المباعة]]*Table5[[#This Row],[سعر البيع للمنتج]]</f>
        <v>1867.97</v>
      </c>
      <c r="K73" s="28">
        <f>Table5[[#This Row],[قيمة البيع الاجمالي ]]-Table5[[#This Row],[تكلفة الشراء الاجمالي]]</f>
        <v>388.57000000000016</v>
      </c>
    </row>
    <row r="74" spans="1:11" x14ac:dyDescent="0.3">
      <c r="A74" s="2" t="s">
        <v>101</v>
      </c>
      <c r="B74" s="4" t="s">
        <v>111</v>
      </c>
      <c r="C74" s="49" t="s">
        <v>388</v>
      </c>
      <c r="D74" s="31" t="str">
        <f>IF(Table5[[#This Row],[التاريخ]]="","",TEXT(Table5[[#This Row],[التاريخ]],"dddd"))</f>
        <v>Thursday</v>
      </c>
      <c r="E74" s="4">
        <v>8</v>
      </c>
      <c r="F74" s="4">
        <v>20.89</v>
      </c>
      <c r="G74" s="2">
        <v>29.56</v>
      </c>
      <c r="H74" s="28">
        <f>Table5[[#This Row],[سعر البيع للمنتج]]-Table5[[#This Row],[سعر الشراء للمنتج]]</f>
        <v>8.6699999999999982</v>
      </c>
      <c r="I74" s="28">
        <f>Table5[[#This Row],[الكمية المباعة]]*Table5[[#This Row],[سعر الشراء للمنتج]]</f>
        <v>167.12</v>
      </c>
      <c r="J74" s="28">
        <f>Table5[[#This Row],[الكمية المباعة]]*Table5[[#This Row],[سعر البيع للمنتج]]</f>
        <v>236.48</v>
      </c>
      <c r="K74" s="28">
        <f>Table5[[#This Row],[قيمة البيع الاجمالي ]]-Table5[[#This Row],[تكلفة الشراء الاجمالي]]</f>
        <v>69.359999999999985</v>
      </c>
    </row>
    <row r="75" spans="1:11" x14ac:dyDescent="0.3">
      <c r="A75" s="2" t="s">
        <v>101</v>
      </c>
      <c r="B75" s="4" t="s">
        <v>81</v>
      </c>
      <c r="C75" s="49" t="s">
        <v>202</v>
      </c>
      <c r="D75" s="31" t="str">
        <f>IF(Table5[[#This Row],[التاريخ]]="","",TEXT(Table5[[#This Row],[التاريخ]],"dddd"))</f>
        <v>Sunday</v>
      </c>
      <c r="E75" s="4">
        <v>11</v>
      </c>
      <c r="F75" s="4">
        <v>141.19999999999999</v>
      </c>
      <c r="G75" s="2">
        <v>178.7</v>
      </c>
      <c r="H75" s="28">
        <f>Table5[[#This Row],[سعر البيع للمنتج]]-Table5[[#This Row],[سعر الشراء للمنتج]]</f>
        <v>37.5</v>
      </c>
      <c r="I75" s="28">
        <f>Table5[[#This Row],[الكمية المباعة]]*Table5[[#This Row],[سعر الشراء للمنتج]]</f>
        <v>1553.1999999999998</v>
      </c>
      <c r="J75" s="28">
        <f>Table5[[#This Row],[الكمية المباعة]]*Table5[[#This Row],[سعر البيع للمنتج]]</f>
        <v>1965.6999999999998</v>
      </c>
      <c r="K75" s="28">
        <f>Table5[[#This Row],[قيمة البيع الاجمالي ]]-Table5[[#This Row],[تكلفة الشراء الاجمالي]]</f>
        <v>412.5</v>
      </c>
    </row>
    <row r="76" spans="1:11" x14ac:dyDescent="0.3">
      <c r="A76" s="2" t="s">
        <v>89</v>
      </c>
      <c r="B76" s="4" t="s">
        <v>92</v>
      </c>
      <c r="C76" s="49" t="s">
        <v>137</v>
      </c>
      <c r="D76" s="31" t="str">
        <f>IF(Table5[[#This Row],[التاريخ]]="","",TEXT(Table5[[#This Row],[التاريخ]],"dddd"))</f>
        <v>Friday</v>
      </c>
      <c r="E76" s="4">
        <v>9</v>
      </c>
      <c r="F76" s="4">
        <v>65.37</v>
      </c>
      <c r="G76" s="2">
        <v>82.18</v>
      </c>
      <c r="H76" s="28">
        <f>Table5[[#This Row],[سعر البيع للمنتج]]-Table5[[#This Row],[سعر الشراء للمنتج]]</f>
        <v>16.810000000000002</v>
      </c>
      <c r="I76" s="28">
        <f>Table5[[#This Row],[الكمية المباعة]]*Table5[[#This Row],[سعر الشراء للمنتج]]</f>
        <v>588.33000000000004</v>
      </c>
      <c r="J76" s="28">
        <f>Table5[[#This Row],[الكمية المباعة]]*Table5[[#This Row],[سعر البيع للمنتج]]</f>
        <v>739.62000000000012</v>
      </c>
      <c r="K76" s="28">
        <f>Table5[[#This Row],[قيمة البيع الاجمالي ]]-Table5[[#This Row],[تكلفة الشراء الاجمالي]]</f>
        <v>151.29000000000008</v>
      </c>
    </row>
    <row r="77" spans="1:11" x14ac:dyDescent="0.3">
      <c r="A77" s="2" t="s">
        <v>96</v>
      </c>
      <c r="B77" s="4" t="s">
        <v>159</v>
      </c>
      <c r="C77" s="49" t="s">
        <v>463</v>
      </c>
      <c r="D77" s="31" t="str">
        <f>IF(Table5[[#This Row],[التاريخ]]="","",TEXT(Table5[[#This Row],[التاريخ]],"dddd"))</f>
        <v>Thursday</v>
      </c>
      <c r="E77" s="4">
        <v>13</v>
      </c>
      <c r="F77" s="4">
        <v>135.66999999999999</v>
      </c>
      <c r="G77" s="2">
        <v>204.31</v>
      </c>
      <c r="H77" s="28">
        <f>Table5[[#This Row],[سعر البيع للمنتج]]-Table5[[#This Row],[سعر الشراء للمنتج]]</f>
        <v>68.640000000000015</v>
      </c>
      <c r="I77" s="28">
        <f>Table5[[#This Row],[الكمية المباعة]]*Table5[[#This Row],[سعر الشراء للمنتج]]</f>
        <v>1763.7099999999998</v>
      </c>
      <c r="J77" s="28">
        <f>Table5[[#This Row],[الكمية المباعة]]*Table5[[#This Row],[سعر البيع للمنتج]]</f>
        <v>2656.03</v>
      </c>
      <c r="K77" s="28">
        <f>Table5[[#This Row],[قيمة البيع الاجمالي ]]-Table5[[#This Row],[تكلفة الشراء الاجمالي]]</f>
        <v>892.32000000000039</v>
      </c>
    </row>
    <row r="78" spans="1:11" x14ac:dyDescent="0.3">
      <c r="A78" s="2" t="s">
        <v>83</v>
      </c>
      <c r="B78" s="4" t="s">
        <v>94</v>
      </c>
      <c r="C78" s="49" t="s">
        <v>334</v>
      </c>
      <c r="D78" s="31" t="str">
        <f>IF(Table5[[#This Row],[التاريخ]]="","",TEXT(Table5[[#This Row],[التاريخ]],"dddd"))</f>
        <v>Wednesday</v>
      </c>
      <c r="E78" s="4">
        <v>11</v>
      </c>
      <c r="F78" s="4">
        <v>23.22</v>
      </c>
      <c r="G78" s="2">
        <v>32.94</v>
      </c>
      <c r="H78" s="28">
        <f>Table5[[#This Row],[سعر البيع للمنتج]]-Table5[[#This Row],[سعر الشراء للمنتج]]</f>
        <v>9.7199999999999989</v>
      </c>
      <c r="I78" s="28">
        <f>Table5[[#This Row],[الكمية المباعة]]*Table5[[#This Row],[سعر الشراء للمنتج]]</f>
        <v>255.42</v>
      </c>
      <c r="J78" s="28">
        <f>Table5[[#This Row],[الكمية المباعة]]*Table5[[#This Row],[سعر البيع للمنتج]]</f>
        <v>362.34</v>
      </c>
      <c r="K78" s="28">
        <f>Table5[[#This Row],[قيمة البيع الاجمالي ]]-Table5[[#This Row],[تكلفة الشراء الاجمالي]]</f>
        <v>106.91999999999999</v>
      </c>
    </row>
    <row r="79" spans="1:11" x14ac:dyDescent="0.3">
      <c r="A79" s="2" t="s">
        <v>89</v>
      </c>
      <c r="B79" s="4" t="s">
        <v>90</v>
      </c>
      <c r="C79" s="49" t="s">
        <v>464</v>
      </c>
      <c r="D79" s="31" t="str">
        <f>IF(Table5[[#This Row],[التاريخ]]="","",TEXT(Table5[[#This Row],[التاريخ]],"dddd"))</f>
        <v>Thursday</v>
      </c>
      <c r="E79" s="4">
        <v>11</v>
      </c>
      <c r="F79" s="4">
        <v>75.709999999999994</v>
      </c>
      <c r="G79" s="2">
        <v>87</v>
      </c>
      <c r="H79" s="28">
        <f>Table5[[#This Row],[سعر البيع للمنتج]]-Table5[[#This Row],[سعر الشراء للمنتج]]</f>
        <v>11.290000000000006</v>
      </c>
      <c r="I79" s="28">
        <f>Table5[[#This Row],[الكمية المباعة]]*Table5[[#This Row],[سعر الشراء للمنتج]]</f>
        <v>832.81</v>
      </c>
      <c r="J79" s="28">
        <f>Table5[[#This Row],[الكمية المباعة]]*Table5[[#This Row],[سعر البيع للمنتج]]</f>
        <v>957</v>
      </c>
      <c r="K79" s="28">
        <f>Table5[[#This Row],[قيمة البيع الاجمالي ]]-Table5[[#This Row],[تكلفة الشراء الاجمالي]]</f>
        <v>124.19000000000005</v>
      </c>
    </row>
    <row r="80" spans="1:11" x14ac:dyDescent="0.3">
      <c r="A80" s="2" t="s">
        <v>86</v>
      </c>
      <c r="B80" s="4" t="s">
        <v>179</v>
      </c>
      <c r="C80" s="49" t="s">
        <v>158</v>
      </c>
      <c r="D80" s="31" t="str">
        <f>IF(Table5[[#This Row],[التاريخ]]="","",TEXT(Table5[[#This Row],[التاريخ]],"dddd"))</f>
        <v>Wednesday</v>
      </c>
      <c r="E80" s="4">
        <v>10</v>
      </c>
      <c r="F80" s="4">
        <v>42.44</v>
      </c>
      <c r="G80" s="2">
        <v>67.900000000000006</v>
      </c>
      <c r="H80" s="28">
        <f>Table5[[#This Row],[سعر البيع للمنتج]]-Table5[[#This Row],[سعر الشراء للمنتج]]</f>
        <v>25.460000000000008</v>
      </c>
      <c r="I80" s="28">
        <f>Table5[[#This Row],[الكمية المباعة]]*Table5[[#This Row],[سعر الشراء للمنتج]]</f>
        <v>424.4</v>
      </c>
      <c r="J80" s="28">
        <f>Table5[[#This Row],[الكمية المباعة]]*Table5[[#This Row],[سعر البيع للمنتج]]</f>
        <v>679</v>
      </c>
      <c r="K80" s="28">
        <f>Table5[[#This Row],[قيمة البيع الاجمالي ]]-Table5[[#This Row],[تكلفة الشراء الاجمالي]]</f>
        <v>254.60000000000002</v>
      </c>
    </row>
    <row r="81" spans="1:11" x14ac:dyDescent="0.3">
      <c r="A81" s="2" t="s">
        <v>86</v>
      </c>
      <c r="B81" s="4" t="s">
        <v>87</v>
      </c>
      <c r="C81" s="49" t="s">
        <v>465</v>
      </c>
      <c r="D81" s="31" t="str">
        <f>IF(Table5[[#This Row],[التاريخ]]="","",TEXT(Table5[[#This Row],[التاريخ]],"dddd"))</f>
        <v>Tuesday</v>
      </c>
      <c r="E81" s="4">
        <v>16</v>
      </c>
      <c r="F81" s="4">
        <v>169.66</v>
      </c>
      <c r="G81" s="2">
        <v>187.58</v>
      </c>
      <c r="H81" s="28">
        <f>Table5[[#This Row],[سعر البيع للمنتج]]-Table5[[#This Row],[سعر الشراء للمنتج]]</f>
        <v>17.920000000000016</v>
      </c>
      <c r="I81" s="28">
        <f>Table5[[#This Row],[الكمية المباعة]]*Table5[[#This Row],[سعر الشراء للمنتج]]</f>
        <v>2714.56</v>
      </c>
      <c r="J81" s="28">
        <f>Table5[[#This Row],[الكمية المباعة]]*Table5[[#This Row],[سعر البيع للمنتج]]</f>
        <v>3001.28</v>
      </c>
      <c r="K81" s="28">
        <f>Table5[[#This Row],[قيمة البيع الاجمالي ]]-Table5[[#This Row],[تكلفة الشراء الاجمالي]]</f>
        <v>286.72000000000025</v>
      </c>
    </row>
    <row r="82" spans="1:11" x14ac:dyDescent="0.3">
      <c r="A82" s="2" t="s">
        <v>96</v>
      </c>
      <c r="B82" s="4" t="s">
        <v>129</v>
      </c>
      <c r="C82" s="49" t="s">
        <v>334</v>
      </c>
      <c r="D82" s="31" t="str">
        <f>IF(Table5[[#This Row],[التاريخ]]="","",TEXT(Table5[[#This Row],[التاريخ]],"dddd"))</f>
        <v>Wednesday</v>
      </c>
      <c r="E82" s="4">
        <v>13</v>
      </c>
      <c r="F82" s="4">
        <v>12.36</v>
      </c>
      <c r="G82" s="2">
        <v>15.27</v>
      </c>
      <c r="H82" s="28">
        <f>Table5[[#This Row],[سعر البيع للمنتج]]-Table5[[#This Row],[سعر الشراء للمنتج]]</f>
        <v>2.91</v>
      </c>
      <c r="I82" s="28">
        <f>Table5[[#This Row],[الكمية المباعة]]*Table5[[#This Row],[سعر الشراء للمنتج]]</f>
        <v>160.68</v>
      </c>
      <c r="J82" s="28">
        <f>Table5[[#This Row],[الكمية المباعة]]*Table5[[#This Row],[سعر البيع للمنتج]]</f>
        <v>198.51</v>
      </c>
      <c r="K82" s="28">
        <f>Table5[[#This Row],[قيمة البيع الاجمالي ]]-Table5[[#This Row],[تكلفة الشراء الاجمالي]]</f>
        <v>37.829999999999984</v>
      </c>
    </row>
    <row r="83" spans="1:11" x14ac:dyDescent="0.3">
      <c r="A83" s="2" t="s">
        <v>96</v>
      </c>
      <c r="B83" s="4" t="s">
        <v>129</v>
      </c>
      <c r="C83" s="49" t="s">
        <v>363</v>
      </c>
      <c r="D83" s="31" t="str">
        <f>IF(Table5[[#This Row],[التاريخ]]="","",TEXT(Table5[[#This Row],[التاريخ]],"dddd"))</f>
        <v>Tuesday</v>
      </c>
      <c r="E83" s="4">
        <v>20</v>
      </c>
      <c r="F83" s="4">
        <v>121.46</v>
      </c>
      <c r="G83" s="2">
        <v>137.84</v>
      </c>
      <c r="H83" s="28">
        <f>Table5[[#This Row],[سعر البيع للمنتج]]-Table5[[#This Row],[سعر الشراء للمنتج]]</f>
        <v>16.38000000000001</v>
      </c>
      <c r="I83" s="28">
        <f>Table5[[#This Row],[الكمية المباعة]]*Table5[[#This Row],[سعر الشراء للمنتج]]</f>
        <v>2429.1999999999998</v>
      </c>
      <c r="J83" s="28">
        <f>Table5[[#This Row],[الكمية المباعة]]*Table5[[#This Row],[سعر البيع للمنتج]]</f>
        <v>2756.8</v>
      </c>
      <c r="K83" s="28">
        <f>Table5[[#This Row],[قيمة البيع الاجمالي ]]-Table5[[#This Row],[تكلفة الشراء الاجمالي]]</f>
        <v>327.60000000000036</v>
      </c>
    </row>
    <row r="84" spans="1:11" x14ac:dyDescent="0.3">
      <c r="A84" s="2" t="s">
        <v>86</v>
      </c>
      <c r="B84" s="4" t="s">
        <v>99</v>
      </c>
      <c r="C84" s="49" t="s">
        <v>462</v>
      </c>
      <c r="D84" s="31" t="str">
        <f>IF(Table5[[#This Row],[التاريخ]]="","",TEXT(Table5[[#This Row],[التاريخ]],"dddd"))</f>
        <v>Saturday</v>
      </c>
      <c r="E84" s="4">
        <v>14</v>
      </c>
      <c r="F84" s="4">
        <v>13.52</v>
      </c>
      <c r="G84" s="2">
        <v>16.899999999999999</v>
      </c>
      <c r="H84" s="28">
        <f>Table5[[#This Row],[سعر البيع للمنتج]]-Table5[[#This Row],[سعر الشراء للمنتج]]</f>
        <v>3.379999999999999</v>
      </c>
      <c r="I84" s="28">
        <f>Table5[[#This Row],[الكمية المباعة]]*Table5[[#This Row],[سعر الشراء للمنتج]]</f>
        <v>189.28</v>
      </c>
      <c r="J84" s="28">
        <f>Table5[[#This Row],[الكمية المباعة]]*Table5[[#This Row],[سعر البيع للمنتج]]</f>
        <v>236.59999999999997</v>
      </c>
      <c r="K84" s="28">
        <f>Table5[[#This Row],[قيمة البيع الاجمالي ]]-Table5[[#This Row],[تكلفة الشراء الاجمالي]]</f>
        <v>47.319999999999965</v>
      </c>
    </row>
    <row r="85" spans="1:11" x14ac:dyDescent="0.3">
      <c r="A85" s="2" t="s">
        <v>83</v>
      </c>
      <c r="B85" s="4" t="s">
        <v>84</v>
      </c>
      <c r="C85" s="49" t="s">
        <v>466</v>
      </c>
      <c r="D85" s="31" t="str">
        <f>IF(Table5[[#This Row],[التاريخ]]="","",TEXT(Table5[[#This Row],[التاريخ]],"dddd"))</f>
        <v>Wednesday</v>
      </c>
      <c r="E85" s="4">
        <v>9</v>
      </c>
      <c r="F85" s="4">
        <v>124.07</v>
      </c>
      <c r="G85" s="2">
        <v>181.62</v>
      </c>
      <c r="H85" s="28">
        <f>Table5[[#This Row],[سعر البيع للمنتج]]-Table5[[#This Row],[سعر الشراء للمنتج]]</f>
        <v>57.550000000000011</v>
      </c>
      <c r="I85" s="28">
        <f>Table5[[#This Row],[الكمية المباعة]]*Table5[[#This Row],[سعر الشراء للمنتج]]</f>
        <v>1116.6299999999999</v>
      </c>
      <c r="J85" s="28">
        <f>Table5[[#This Row],[الكمية المباعة]]*Table5[[#This Row],[سعر البيع للمنتج]]</f>
        <v>1634.58</v>
      </c>
      <c r="K85" s="28">
        <f>Table5[[#This Row],[قيمة البيع الاجمالي ]]-Table5[[#This Row],[تكلفة الشراء الاجمالي]]</f>
        <v>517.95000000000005</v>
      </c>
    </row>
    <row r="86" spans="1:11" x14ac:dyDescent="0.3">
      <c r="A86" s="2" t="s">
        <v>96</v>
      </c>
      <c r="B86" s="4" t="s">
        <v>159</v>
      </c>
      <c r="C86" s="49" t="s">
        <v>438</v>
      </c>
      <c r="D86" s="31" t="str">
        <f>IF(Table5[[#This Row],[التاريخ]]="","",TEXT(Table5[[#This Row],[التاريخ]],"dddd"))</f>
        <v>Saturday</v>
      </c>
      <c r="E86" s="4">
        <v>9</v>
      </c>
      <c r="F86" s="4">
        <v>109.13</v>
      </c>
      <c r="G86" s="2">
        <v>133.16</v>
      </c>
      <c r="H86" s="28">
        <f>Table5[[#This Row],[سعر البيع للمنتج]]-Table5[[#This Row],[سعر الشراء للمنتج]]</f>
        <v>24.03</v>
      </c>
      <c r="I86" s="28">
        <f>Table5[[#This Row],[الكمية المباعة]]*Table5[[#This Row],[سعر الشراء للمنتج]]</f>
        <v>982.17</v>
      </c>
      <c r="J86" s="28">
        <f>Table5[[#This Row],[الكمية المباعة]]*Table5[[#This Row],[سعر البيع للمنتج]]</f>
        <v>1198.44</v>
      </c>
      <c r="K86" s="28">
        <f>Table5[[#This Row],[قيمة البيع الاجمالي ]]-Table5[[#This Row],[تكلفة الشراء الاجمالي]]</f>
        <v>216.2700000000001</v>
      </c>
    </row>
    <row r="87" spans="1:11" x14ac:dyDescent="0.3">
      <c r="A87" s="2" t="s">
        <v>96</v>
      </c>
      <c r="B87" s="4" t="s">
        <v>159</v>
      </c>
      <c r="C87" s="49" t="s">
        <v>433</v>
      </c>
      <c r="D87" s="31" t="str">
        <f>IF(Table5[[#This Row],[التاريخ]]="","",TEXT(Table5[[#This Row],[التاريخ]],"dddd"))</f>
        <v>Friday</v>
      </c>
      <c r="E87" s="4">
        <v>9</v>
      </c>
      <c r="F87" s="4">
        <v>76.73</v>
      </c>
      <c r="G87" s="2">
        <v>120.54</v>
      </c>
      <c r="H87" s="28">
        <f>Table5[[#This Row],[سعر البيع للمنتج]]-Table5[[#This Row],[سعر الشراء للمنتج]]</f>
        <v>43.81</v>
      </c>
      <c r="I87" s="28">
        <f>Table5[[#This Row],[الكمية المباعة]]*Table5[[#This Row],[سعر الشراء للمنتج]]</f>
        <v>690.57</v>
      </c>
      <c r="J87" s="28">
        <f>Table5[[#This Row],[الكمية المباعة]]*Table5[[#This Row],[سعر البيع للمنتج]]</f>
        <v>1084.8600000000001</v>
      </c>
      <c r="K87" s="28">
        <f>Table5[[#This Row],[قيمة البيع الاجمالي ]]-Table5[[#This Row],[تكلفة الشراء الاجمالي]]</f>
        <v>394.29000000000008</v>
      </c>
    </row>
    <row r="88" spans="1:11" x14ac:dyDescent="0.3">
      <c r="A88" s="2" t="s">
        <v>103</v>
      </c>
      <c r="B88" s="4" t="s">
        <v>125</v>
      </c>
      <c r="C88" s="49" t="s">
        <v>324</v>
      </c>
      <c r="D88" s="31" t="str">
        <f>IF(Table5[[#This Row],[التاريخ]]="","",TEXT(Table5[[#This Row],[التاريخ]],"dddd"))</f>
        <v>Tuesday</v>
      </c>
      <c r="E88" s="4">
        <v>15</v>
      </c>
      <c r="F88" s="4">
        <v>156.72999999999999</v>
      </c>
      <c r="G88" s="2">
        <v>207.92</v>
      </c>
      <c r="H88" s="28">
        <f>Table5[[#This Row],[سعر البيع للمنتج]]-Table5[[#This Row],[سعر الشراء للمنتج]]</f>
        <v>51.19</v>
      </c>
      <c r="I88" s="28">
        <f>Table5[[#This Row],[الكمية المباعة]]*Table5[[#This Row],[سعر الشراء للمنتج]]</f>
        <v>2350.9499999999998</v>
      </c>
      <c r="J88" s="28">
        <f>Table5[[#This Row],[الكمية المباعة]]*Table5[[#This Row],[سعر البيع للمنتج]]</f>
        <v>3118.7999999999997</v>
      </c>
      <c r="K88" s="28">
        <f>Table5[[#This Row],[قيمة البيع الاجمالي ]]-Table5[[#This Row],[تكلفة الشراء الاجمالي]]</f>
        <v>767.84999999999991</v>
      </c>
    </row>
    <row r="89" spans="1:11" x14ac:dyDescent="0.3">
      <c r="A89" s="2" t="s">
        <v>103</v>
      </c>
      <c r="B89" s="4" t="s">
        <v>148</v>
      </c>
      <c r="C89" s="49" t="s">
        <v>244</v>
      </c>
      <c r="D89" s="31" t="str">
        <f>IF(Table5[[#This Row],[التاريخ]]="","",TEXT(Table5[[#This Row],[التاريخ]],"dddd"))</f>
        <v>Tuesday</v>
      </c>
      <c r="E89" s="4">
        <v>11</v>
      </c>
      <c r="F89" s="4">
        <v>161.25</v>
      </c>
      <c r="G89" s="2">
        <v>181.59</v>
      </c>
      <c r="H89" s="28">
        <f>Table5[[#This Row],[سعر البيع للمنتج]]-Table5[[#This Row],[سعر الشراء للمنتج]]</f>
        <v>20.340000000000003</v>
      </c>
      <c r="I89" s="28">
        <f>Table5[[#This Row],[الكمية المباعة]]*Table5[[#This Row],[سعر الشراء للمنتج]]</f>
        <v>1773.75</v>
      </c>
      <c r="J89" s="28">
        <f>Table5[[#This Row],[الكمية المباعة]]*Table5[[#This Row],[سعر البيع للمنتج]]</f>
        <v>1997.49</v>
      </c>
      <c r="K89" s="28">
        <f>Table5[[#This Row],[قيمة البيع الاجمالي ]]-Table5[[#This Row],[تكلفة الشراء الاجمالي]]</f>
        <v>223.74</v>
      </c>
    </row>
    <row r="90" spans="1:11" x14ac:dyDescent="0.3">
      <c r="A90" s="2" t="s">
        <v>101</v>
      </c>
      <c r="B90" s="4" t="s">
        <v>172</v>
      </c>
      <c r="C90" s="49" t="s">
        <v>190</v>
      </c>
      <c r="D90" s="31" t="str">
        <f>IF(Table5[[#This Row],[التاريخ]]="","",TEXT(Table5[[#This Row],[التاريخ]],"dddd"))</f>
        <v>Sunday</v>
      </c>
      <c r="E90" s="4">
        <v>12</v>
      </c>
      <c r="F90" s="4">
        <v>98.72</v>
      </c>
      <c r="G90" s="2">
        <v>123.81</v>
      </c>
      <c r="H90" s="28">
        <f>Table5[[#This Row],[سعر البيع للمنتج]]-Table5[[#This Row],[سعر الشراء للمنتج]]</f>
        <v>25.090000000000003</v>
      </c>
      <c r="I90" s="28">
        <f>Table5[[#This Row],[الكمية المباعة]]*Table5[[#This Row],[سعر الشراء للمنتج]]</f>
        <v>1184.6399999999999</v>
      </c>
      <c r="J90" s="28">
        <f>Table5[[#This Row],[الكمية المباعة]]*Table5[[#This Row],[سعر البيع للمنتج]]</f>
        <v>1485.72</v>
      </c>
      <c r="K90" s="28">
        <f>Table5[[#This Row],[قيمة البيع الاجمالي ]]-Table5[[#This Row],[تكلفة الشراء الاجمالي]]</f>
        <v>301.08000000000015</v>
      </c>
    </row>
    <row r="91" spans="1:11" x14ac:dyDescent="0.3">
      <c r="A91" s="2" t="s">
        <v>107</v>
      </c>
      <c r="B91" s="4" t="s">
        <v>127</v>
      </c>
      <c r="C91" s="49" t="s">
        <v>206</v>
      </c>
      <c r="D91" s="31" t="str">
        <f>IF(Table5[[#This Row],[التاريخ]]="","",TEXT(Table5[[#This Row],[التاريخ]],"dddd"))</f>
        <v>Monday</v>
      </c>
      <c r="E91" s="4">
        <v>12</v>
      </c>
      <c r="F91" s="4">
        <v>21.36</v>
      </c>
      <c r="G91" s="2">
        <v>24.31</v>
      </c>
      <c r="H91" s="28">
        <f>Table5[[#This Row],[سعر البيع للمنتج]]-Table5[[#This Row],[سعر الشراء للمنتج]]</f>
        <v>2.9499999999999993</v>
      </c>
      <c r="I91" s="28">
        <f>Table5[[#This Row],[الكمية المباعة]]*Table5[[#This Row],[سعر الشراء للمنتج]]</f>
        <v>256.32</v>
      </c>
      <c r="J91" s="28">
        <f>Table5[[#This Row],[الكمية المباعة]]*Table5[[#This Row],[سعر البيع للمنتج]]</f>
        <v>291.71999999999997</v>
      </c>
      <c r="K91" s="28">
        <f>Table5[[#This Row],[قيمة البيع الاجمالي ]]-Table5[[#This Row],[تكلفة الشراء الاجمالي]]</f>
        <v>35.399999999999977</v>
      </c>
    </row>
    <row r="92" spans="1:11" x14ac:dyDescent="0.3">
      <c r="A92" s="2" t="s">
        <v>103</v>
      </c>
      <c r="B92" s="4" t="s">
        <v>148</v>
      </c>
      <c r="C92" s="49" t="s">
        <v>259</v>
      </c>
      <c r="D92" s="31" t="str">
        <f>IF(Table5[[#This Row],[التاريخ]]="","",TEXT(Table5[[#This Row],[التاريخ]],"dddd"))</f>
        <v>Sunday</v>
      </c>
      <c r="E92" s="4">
        <v>13</v>
      </c>
      <c r="F92" s="4">
        <v>22.88</v>
      </c>
      <c r="G92" s="2">
        <v>35.479999999999997</v>
      </c>
      <c r="H92" s="28">
        <f>Table5[[#This Row],[سعر البيع للمنتج]]-Table5[[#This Row],[سعر الشراء للمنتج]]</f>
        <v>12.599999999999998</v>
      </c>
      <c r="I92" s="28">
        <f>Table5[[#This Row],[الكمية المباعة]]*Table5[[#This Row],[سعر الشراء للمنتج]]</f>
        <v>297.44</v>
      </c>
      <c r="J92" s="28">
        <f>Table5[[#This Row],[الكمية المباعة]]*Table5[[#This Row],[سعر البيع للمنتج]]</f>
        <v>461.23999999999995</v>
      </c>
      <c r="K92" s="28">
        <f>Table5[[#This Row],[قيمة البيع الاجمالي ]]-Table5[[#This Row],[تكلفة الشراء الاجمالي]]</f>
        <v>163.79999999999995</v>
      </c>
    </row>
    <row r="93" spans="1:11" x14ac:dyDescent="0.3">
      <c r="A93" s="2" t="s">
        <v>96</v>
      </c>
      <c r="B93" s="4" t="s">
        <v>159</v>
      </c>
      <c r="C93" s="49" t="s">
        <v>467</v>
      </c>
      <c r="D93" s="31" t="str">
        <f>IF(Table5[[#This Row],[التاريخ]]="","",TEXT(Table5[[#This Row],[التاريخ]],"dddd"))</f>
        <v>Wednesday</v>
      </c>
      <c r="E93" s="4">
        <v>16</v>
      </c>
      <c r="F93" s="4">
        <v>186.44</v>
      </c>
      <c r="G93" s="2">
        <v>238.31</v>
      </c>
      <c r="H93" s="28">
        <f>Table5[[#This Row],[سعر البيع للمنتج]]-Table5[[#This Row],[سعر الشراء للمنتج]]</f>
        <v>51.870000000000005</v>
      </c>
      <c r="I93" s="28">
        <f>Table5[[#This Row],[الكمية المباعة]]*Table5[[#This Row],[سعر الشراء للمنتج]]</f>
        <v>2983.04</v>
      </c>
      <c r="J93" s="28">
        <f>Table5[[#This Row],[الكمية المباعة]]*Table5[[#This Row],[سعر البيع للمنتج]]</f>
        <v>3812.96</v>
      </c>
      <c r="K93" s="28">
        <f>Table5[[#This Row],[قيمة البيع الاجمالي ]]-Table5[[#This Row],[تكلفة الشراء الاجمالي]]</f>
        <v>829.92000000000007</v>
      </c>
    </row>
    <row r="94" spans="1:11" x14ac:dyDescent="0.3">
      <c r="A94" s="2" t="s">
        <v>103</v>
      </c>
      <c r="B94" s="4" t="s">
        <v>117</v>
      </c>
      <c r="C94" s="49" t="s">
        <v>468</v>
      </c>
      <c r="D94" s="31" t="str">
        <f>IF(Table5[[#This Row],[التاريخ]]="","",TEXT(Table5[[#This Row],[التاريخ]],"dddd"))</f>
        <v>Friday</v>
      </c>
      <c r="E94" s="4">
        <v>12</v>
      </c>
      <c r="F94" s="4">
        <v>80.3</v>
      </c>
      <c r="G94" s="2">
        <v>87.92</v>
      </c>
      <c r="H94" s="28">
        <f>Table5[[#This Row],[سعر البيع للمنتج]]-Table5[[#This Row],[سعر الشراء للمنتج]]</f>
        <v>7.6200000000000045</v>
      </c>
      <c r="I94" s="28">
        <f>Table5[[#This Row],[الكمية المباعة]]*Table5[[#This Row],[سعر الشراء للمنتج]]</f>
        <v>963.59999999999991</v>
      </c>
      <c r="J94" s="28">
        <f>Table5[[#This Row],[الكمية المباعة]]*Table5[[#This Row],[سعر البيع للمنتج]]</f>
        <v>1055.04</v>
      </c>
      <c r="K94" s="28">
        <f>Table5[[#This Row],[قيمة البيع الاجمالي ]]-Table5[[#This Row],[تكلفة الشراء الاجمالي]]</f>
        <v>91.440000000000055</v>
      </c>
    </row>
    <row r="95" spans="1:11" x14ac:dyDescent="0.3">
      <c r="A95" s="2" t="s">
        <v>86</v>
      </c>
      <c r="B95" s="4" t="s">
        <v>87</v>
      </c>
      <c r="C95" s="49" t="s">
        <v>426</v>
      </c>
      <c r="D95" s="31" t="str">
        <f>IF(Table5[[#This Row],[التاريخ]]="","",TEXT(Table5[[#This Row],[التاريخ]],"dddd"))</f>
        <v>Thursday</v>
      </c>
      <c r="E95" s="4">
        <v>18</v>
      </c>
      <c r="F95" s="4">
        <v>186.51</v>
      </c>
      <c r="G95" s="2">
        <v>281.92</v>
      </c>
      <c r="H95" s="28">
        <f>Table5[[#This Row],[سعر البيع للمنتج]]-Table5[[#This Row],[سعر الشراء للمنتج]]</f>
        <v>95.410000000000025</v>
      </c>
      <c r="I95" s="28">
        <f>Table5[[#This Row],[الكمية المباعة]]*Table5[[#This Row],[سعر الشراء للمنتج]]</f>
        <v>3357.18</v>
      </c>
      <c r="J95" s="28">
        <f>Table5[[#This Row],[الكمية المباعة]]*Table5[[#This Row],[سعر البيع للمنتج]]</f>
        <v>5074.5600000000004</v>
      </c>
      <c r="K95" s="28">
        <f>Table5[[#This Row],[قيمة البيع الاجمالي ]]-Table5[[#This Row],[تكلفة الشراء الاجمالي]]</f>
        <v>1717.3800000000006</v>
      </c>
    </row>
    <row r="96" spans="1:11" x14ac:dyDescent="0.3">
      <c r="A96" s="2" t="s">
        <v>83</v>
      </c>
      <c r="B96" s="4" t="s">
        <v>119</v>
      </c>
      <c r="C96" s="49" t="s">
        <v>469</v>
      </c>
      <c r="D96" s="31" t="str">
        <f>IF(Table5[[#This Row],[التاريخ]]="","",TEXT(Table5[[#This Row],[التاريخ]],"dddd"))</f>
        <v>Tuesday</v>
      </c>
      <c r="E96" s="4">
        <v>14</v>
      </c>
      <c r="F96" s="4">
        <v>31.83</v>
      </c>
      <c r="G96" s="2">
        <v>38.44</v>
      </c>
      <c r="H96" s="28">
        <f>Table5[[#This Row],[سعر البيع للمنتج]]-Table5[[#This Row],[سعر الشراء للمنتج]]</f>
        <v>6.6099999999999994</v>
      </c>
      <c r="I96" s="28">
        <f>Table5[[#This Row],[الكمية المباعة]]*Table5[[#This Row],[سعر الشراء للمنتج]]</f>
        <v>445.62</v>
      </c>
      <c r="J96" s="28">
        <f>Table5[[#This Row],[الكمية المباعة]]*Table5[[#This Row],[سعر البيع للمنتج]]</f>
        <v>538.16</v>
      </c>
      <c r="K96" s="28">
        <f>Table5[[#This Row],[قيمة البيع الاجمالي ]]-Table5[[#This Row],[تكلفة الشراء الاجمالي]]</f>
        <v>92.539999999999964</v>
      </c>
    </row>
    <row r="97" spans="1:11" x14ac:dyDescent="0.3">
      <c r="A97" s="2" t="s">
        <v>96</v>
      </c>
      <c r="B97" s="4" t="s">
        <v>159</v>
      </c>
      <c r="C97" s="49" t="s">
        <v>252</v>
      </c>
      <c r="D97" s="31" t="str">
        <f>IF(Table5[[#This Row],[التاريخ]]="","",TEXT(Table5[[#This Row],[التاريخ]],"dddd"))</f>
        <v>Sunday</v>
      </c>
      <c r="E97" s="4">
        <v>14</v>
      </c>
      <c r="F97" s="4">
        <v>167.07</v>
      </c>
      <c r="G97" s="2">
        <v>245.15</v>
      </c>
      <c r="H97" s="28">
        <f>Table5[[#This Row],[سعر البيع للمنتج]]-Table5[[#This Row],[سعر الشراء للمنتج]]</f>
        <v>78.080000000000013</v>
      </c>
      <c r="I97" s="28">
        <f>Table5[[#This Row],[الكمية المباعة]]*Table5[[#This Row],[سعر الشراء للمنتج]]</f>
        <v>2338.98</v>
      </c>
      <c r="J97" s="28">
        <f>Table5[[#This Row],[الكمية المباعة]]*Table5[[#This Row],[سعر البيع للمنتج]]</f>
        <v>3432.1</v>
      </c>
      <c r="K97" s="28">
        <f>Table5[[#This Row],[قيمة البيع الاجمالي ]]-Table5[[#This Row],[تكلفة الشراء الاجمالي]]</f>
        <v>1093.1199999999999</v>
      </c>
    </row>
    <row r="98" spans="1:11" x14ac:dyDescent="0.3">
      <c r="A98" s="2" t="s">
        <v>103</v>
      </c>
      <c r="B98" s="4" t="s">
        <v>125</v>
      </c>
      <c r="C98" s="49" t="s">
        <v>428</v>
      </c>
      <c r="D98" s="31" t="str">
        <f>IF(Table5[[#This Row],[التاريخ]]="","",TEXT(Table5[[#This Row],[التاريخ]],"dddd"))</f>
        <v>Saturday</v>
      </c>
      <c r="E98" s="4">
        <v>9</v>
      </c>
      <c r="F98" s="4">
        <v>6.02</v>
      </c>
      <c r="G98" s="2">
        <v>6.58</v>
      </c>
      <c r="H98" s="28">
        <f>Table5[[#This Row],[سعر البيع للمنتج]]-Table5[[#This Row],[سعر الشراء للمنتج]]</f>
        <v>0.5600000000000005</v>
      </c>
      <c r="I98" s="28">
        <f>Table5[[#This Row],[الكمية المباعة]]*Table5[[#This Row],[سعر الشراء للمنتج]]</f>
        <v>54.179999999999993</v>
      </c>
      <c r="J98" s="28">
        <f>Table5[[#This Row],[الكمية المباعة]]*Table5[[#This Row],[سعر البيع للمنتج]]</f>
        <v>59.22</v>
      </c>
      <c r="K98" s="28">
        <f>Table5[[#This Row],[قيمة البيع الاجمالي ]]-Table5[[#This Row],[تكلفة الشراء الاجمالي]]</f>
        <v>5.0400000000000063</v>
      </c>
    </row>
    <row r="99" spans="1:11" x14ac:dyDescent="0.3">
      <c r="A99" s="2" t="s">
        <v>101</v>
      </c>
      <c r="B99" s="4" t="s">
        <v>111</v>
      </c>
      <c r="C99" s="49" t="s">
        <v>283</v>
      </c>
      <c r="D99" s="31" t="str">
        <f>IF(Table5[[#This Row],[التاريخ]]="","",TEXT(Table5[[#This Row],[التاريخ]],"dddd"))</f>
        <v>Sunday</v>
      </c>
      <c r="E99" s="4">
        <v>10</v>
      </c>
      <c r="F99" s="4">
        <v>112.02</v>
      </c>
      <c r="G99" s="2">
        <v>162.43</v>
      </c>
      <c r="H99" s="28">
        <f>Table5[[#This Row],[سعر البيع للمنتج]]-Table5[[#This Row],[سعر الشراء للمنتج]]</f>
        <v>50.410000000000011</v>
      </c>
      <c r="I99" s="28">
        <f>Table5[[#This Row],[الكمية المباعة]]*Table5[[#This Row],[سعر الشراء للمنتج]]</f>
        <v>1120.2</v>
      </c>
      <c r="J99" s="28">
        <f>Table5[[#This Row],[الكمية المباعة]]*Table5[[#This Row],[سعر البيع للمنتج]]</f>
        <v>1624.3000000000002</v>
      </c>
      <c r="K99" s="28">
        <f>Table5[[#This Row],[قيمة البيع الاجمالي ]]-Table5[[#This Row],[تكلفة الشراء الاجمالي]]</f>
        <v>504.10000000000014</v>
      </c>
    </row>
    <row r="100" spans="1:11" x14ac:dyDescent="0.3">
      <c r="A100" s="2" t="s">
        <v>89</v>
      </c>
      <c r="B100" s="4" t="s">
        <v>90</v>
      </c>
      <c r="C100" s="49" t="s">
        <v>379</v>
      </c>
      <c r="D100" s="31" t="str">
        <f>IF(Table5[[#This Row],[التاريخ]]="","",TEXT(Table5[[#This Row],[التاريخ]],"dddd"))</f>
        <v>Saturday</v>
      </c>
      <c r="E100" s="4">
        <v>11</v>
      </c>
      <c r="F100" s="4">
        <v>156.35</v>
      </c>
      <c r="G100" s="2">
        <v>184.6</v>
      </c>
      <c r="H100" s="28">
        <f>Table5[[#This Row],[سعر البيع للمنتج]]-Table5[[#This Row],[سعر الشراء للمنتج]]</f>
        <v>28.25</v>
      </c>
      <c r="I100" s="28">
        <f>Table5[[#This Row],[الكمية المباعة]]*Table5[[#This Row],[سعر الشراء للمنتج]]</f>
        <v>1719.85</v>
      </c>
      <c r="J100" s="28">
        <f>Table5[[#This Row],[الكمية المباعة]]*Table5[[#This Row],[سعر البيع للمنتج]]</f>
        <v>2030.6</v>
      </c>
      <c r="K100" s="28">
        <f>Table5[[#This Row],[قيمة البيع الاجمالي ]]-Table5[[#This Row],[تكلفة الشراء الاجمالي]]</f>
        <v>310.75</v>
      </c>
    </row>
    <row r="101" spans="1:11" x14ac:dyDescent="0.3">
      <c r="A101" s="2" t="s">
        <v>107</v>
      </c>
      <c r="B101" s="4" t="s">
        <v>127</v>
      </c>
      <c r="C101" s="49" t="s">
        <v>470</v>
      </c>
      <c r="D101" s="31" t="str">
        <f>IF(Table5[[#This Row],[التاريخ]]="","",TEXT(Table5[[#This Row],[التاريخ]],"dddd"))</f>
        <v>Wednesday</v>
      </c>
      <c r="E101" s="4">
        <v>8</v>
      </c>
      <c r="F101" s="4">
        <v>86.87</v>
      </c>
      <c r="G101" s="2">
        <v>129.13999999999999</v>
      </c>
      <c r="H101" s="28">
        <f>Table5[[#This Row],[سعر البيع للمنتج]]-Table5[[#This Row],[سعر الشراء للمنتج]]</f>
        <v>42.269999999999982</v>
      </c>
      <c r="I101" s="28">
        <f>Table5[[#This Row],[الكمية المباعة]]*Table5[[#This Row],[سعر الشراء للمنتج]]</f>
        <v>694.96</v>
      </c>
      <c r="J101" s="28">
        <f>Table5[[#This Row],[الكمية المباعة]]*Table5[[#This Row],[سعر البيع للمنتج]]</f>
        <v>1033.1199999999999</v>
      </c>
      <c r="K101" s="28">
        <f>Table5[[#This Row],[قيمة البيع الاجمالي ]]-Table5[[#This Row],[تكلفة الشراء الاجمالي]]</f>
        <v>338.15999999999985</v>
      </c>
    </row>
  </sheetData>
  <dataConsolid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
  <sheetViews>
    <sheetView rightToLeft="1" workbookViewId="0">
      <selection activeCell="G2" sqref="G2"/>
    </sheetView>
  </sheetViews>
  <sheetFormatPr defaultRowHeight="14.4" x14ac:dyDescent="0.3"/>
  <cols>
    <col min="2" max="2" width="10.5546875" style="25" bestFit="1" customWidth="1"/>
    <col min="3" max="3" width="10.5546875" customWidth="1"/>
    <col min="4" max="4" width="11.33203125" customWidth="1"/>
    <col min="5" max="5" width="10.33203125" customWidth="1"/>
    <col min="6" max="6" width="10.77734375" customWidth="1"/>
    <col min="7" max="7" width="15.21875" customWidth="1"/>
  </cols>
  <sheetData>
    <row r="1" spans="1:7" x14ac:dyDescent="0.3">
      <c r="A1" s="4" t="s">
        <v>18</v>
      </c>
      <c r="B1" s="26" t="s">
        <v>43</v>
      </c>
      <c r="C1" s="28" t="s">
        <v>52</v>
      </c>
      <c r="D1" s="4" t="s">
        <v>19</v>
      </c>
      <c r="E1" s="4" t="s">
        <v>20</v>
      </c>
      <c r="F1" t="s">
        <v>21</v>
      </c>
      <c r="G1" s="4" t="s">
        <v>68</v>
      </c>
    </row>
    <row r="2" spans="1:7" x14ac:dyDescent="0.3">
      <c r="A2" s="3" t="s">
        <v>29</v>
      </c>
      <c r="B2" s="7" t="s">
        <v>463</v>
      </c>
      <c r="C2" s="29" t="str">
        <f>IF(Table4[[#This Row],[التاريخ]]="","",TEXT(Table4[[#This Row],[التاريخ]],"dddd"))</f>
        <v>Thursday</v>
      </c>
      <c r="D2" s="3">
        <v>477.99</v>
      </c>
      <c r="E2" s="3" t="s">
        <v>471</v>
      </c>
      <c r="F2" s="3" t="s">
        <v>472</v>
      </c>
      <c r="G2" t="s">
        <v>473</v>
      </c>
    </row>
    <row r="3" spans="1:7" x14ac:dyDescent="0.3">
      <c r="A3" s="3" t="s">
        <v>474</v>
      </c>
      <c r="B3" s="7" t="s">
        <v>115</v>
      </c>
      <c r="C3" s="29" t="str">
        <f>IF(Table4[[#This Row],[التاريخ]]="","",TEXT(Table4[[#This Row],[التاريخ]],"dddd"))</f>
        <v>Monday</v>
      </c>
      <c r="D3" s="3">
        <v>1917.8</v>
      </c>
      <c r="E3" s="3" t="s">
        <v>473</v>
      </c>
      <c r="F3" s="3" t="s">
        <v>475</v>
      </c>
      <c r="G3" t="s">
        <v>471</v>
      </c>
    </row>
    <row r="4" spans="1:7" x14ac:dyDescent="0.3">
      <c r="A4" s="3" t="s">
        <v>476</v>
      </c>
      <c r="B4" s="7" t="s">
        <v>411</v>
      </c>
      <c r="C4" s="29" t="str">
        <f>IF(Table4[[#This Row],[التاريخ]]="","",TEXT(Table4[[#This Row],[التاريخ]],"dddd"))</f>
        <v>Friday</v>
      </c>
      <c r="D4" s="3">
        <v>1829.01</v>
      </c>
      <c r="E4" s="3" t="s">
        <v>473</v>
      </c>
      <c r="F4" s="3" t="s">
        <v>477</v>
      </c>
      <c r="G4" t="s">
        <v>471</v>
      </c>
    </row>
    <row r="5" spans="1:7" x14ac:dyDescent="0.3">
      <c r="A5" s="3" t="s">
        <v>29</v>
      </c>
      <c r="B5" s="7" t="s">
        <v>478</v>
      </c>
      <c r="C5" s="29" t="str">
        <f>IF(Table4[[#This Row],[التاريخ]]="","",TEXT(Table4[[#This Row],[التاريخ]],"dddd"))</f>
        <v>Monday</v>
      </c>
      <c r="D5" s="3">
        <v>134.32</v>
      </c>
      <c r="E5" s="3" t="s">
        <v>471</v>
      </c>
      <c r="F5" s="3" t="s">
        <v>477</v>
      </c>
      <c r="G5" t="s">
        <v>473</v>
      </c>
    </row>
    <row r="6" spans="1:7" x14ac:dyDescent="0.3">
      <c r="A6" s="3" t="s">
        <v>479</v>
      </c>
      <c r="B6" s="7" t="s">
        <v>305</v>
      </c>
      <c r="C6" s="29" t="str">
        <f>IF(Table4[[#This Row],[التاريخ]]="","",TEXT(Table4[[#This Row],[التاريخ]],"dddd"))</f>
        <v>Sunday</v>
      </c>
      <c r="D6" s="3">
        <v>18.23</v>
      </c>
      <c r="E6" s="3" t="s">
        <v>473</v>
      </c>
      <c r="F6" s="3" t="s">
        <v>475</v>
      </c>
      <c r="G6" t="s">
        <v>471</v>
      </c>
    </row>
    <row r="7" spans="1:7" x14ac:dyDescent="0.3">
      <c r="A7" s="3" t="s">
        <v>474</v>
      </c>
      <c r="B7" s="7" t="s">
        <v>480</v>
      </c>
      <c r="C7" s="29" t="str">
        <f>IF(Table4[[#This Row],[التاريخ]]="","",TEXT(Table4[[#This Row],[التاريخ]],"dddd"))</f>
        <v>Monday</v>
      </c>
      <c r="D7" s="3">
        <v>875.02</v>
      </c>
      <c r="E7" s="3" t="s">
        <v>473</v>
      </c>
      <c r="F7" s="3" t="s">
        <v>475</v>
      </c>
      <c r="G7" t="s">
        <v>473</v>
      </c>
    </row>
    <row r="8" spans="1:7" x14ac:dyDescent="0.3">
      <c r="A8" s="3" t="s">
        <v>476</v>
      </c>
      <c r="B8" s="7" t="s">
        <v>169</v>
      </c>
      <c r="C8" s="29" t="str">
        <f>IF(Table4[[#This Row],[التاريخ]]="","",TEXT(Table4[[#This Row],[التاريخ]],"dddd"))</f>
        <v>Sunday</v>
      </c>
      <c r="D8" s="3">
        <v>298.70999999999998</v>
      </c>
      <c r="E8" s="3" t="s">
        <v>473</v>
      </c>
      <c r="F8" s="3" t="s">
        <v>477</v>
      </c>
      <c r="G8" t="s">
        <v>473</v>
      </c>
    </row>
    <row r="9" spans="1:7" x14ac:dyDescent="0.3">
      <c r="A9" s="3" t="s">
        <v>481</v>
      </c>
      <c r="B9" s="7" t="s">
        <v>246</v>
      </c>
      <c r="C9" s="29" t="str">
        <f>IF(Table4[[#This Row],[التاريخ]]="","",TEXT(Table4[[#This Row],[التاريخ]],"dddd"))</f>
        <v>Friday</v>
      </c>
      <c r="D9" s="3">
        <v>741.43</v>
      </c>
      <c r="E9" s="3" t="s">
        <v>473</v>
      </c>
      <c r="F9" s="3" t="s">
        <v>472</v>
      </c>
      <c r="G9" t="s">
        <v>471</v>
      </c>
    </row>
    <row r="10" spans="1:7" x14ac:dyDescent="0.3">
      <c r="A10" s="3" t="s">
        <v>474</v>
      </c>
      <c r="B10" s="7" t="s">
        <v>145</v>
      </c>
      <c r="C10" s="29" t="str">
        <f>IF(Table4[[#This Row],[التاريخ]]="","",TEXT(Table4[[#This Row],[التاريخ]],"dddd"))</f>
        <v>Friday</v>
      </c>
      <c r="D10" s="3">
        <v>1112.8599999999999</v>
      </c>
      <c r="E10" s="3" t="s">
        <v>471</v>
      </c>
      <c r="F10" s="3" t="s">
        <v>472</v>
      </c>
      <c r="G10" t="s">
        <v>473</v>
      </c>
    </row>
    <row r="11" spans="1:7" x14ac:dyDescent="0.3">
      <c r="A11" s="3" t="s">
        <v>481</v>
      </c>
      <c r="B11" s="7" t="s">
        <v>424</v>
      </c>
      <c r="C11" s="29" t="str">
        <f>IF(Table4[[#This Row],[التاريخ]]="","",TEXT(Table4[[#This Row],[التاريخ]],"dddd"))</f>
        <v>Thursday</v>
      </c>
      <c r="D11" s="3">
        <v>1481.55</v>
      </c>
      <c r="E11" s="3" t="s">
        <v>471</v>
      </c>
      <c r="F11" s="3" t="s">
        <v>477</v>
      </c>
      <c r="G11" t="s">
        <v>473</v>
      </c>
    </row>
    <row r="12" spans="1:7" x14ac:dyDescent="0.3">
      <c r="A12" s="3" t="s">
        <v>474</v>
      </c>
      <c r="B12" s="7" t="s">
        <v>202</v>
      </c>
      <c r="C12" s="29" t="str">
        <f>IF(Table4[[#This Row],[التاريخ]]="","",TEXT(Table4[[#This Row],[التاريخ]],"dddd"))</f>
        <v>Sunday</v>
      </c>
      <c r="D12" s="3">
        <v>419.88</v>
      </c>
      <c r="E12" s="3" t="s">
        <v>471</v>
      </c>
      <c r="F12" s="3" t="s">
        <v>477</v>
      </c>
      <c r="G12" t="s">
        <v>471</v>
      </c>
    </row>
    <row r="13" spans="1:7" x14ac:dyDescent="0.3">
      <c r="A13" s="3" t="s">
        <v>476</v>
      </c>
      <c r="B13" s="7" t="s">
        <v>280</v>
      </c>
      <c r="C13" s="29" t="str">
        <f>IF(Table4[[#This Row],[التاريخ]]="","",TEXT(Table4[[#This Row],[التاريخ]],"dddd"))</f>
        <v>Saturday</v>
      </c>
      <c r="D13" s="3">
        <v>337.06</v>
      </c>
      <c r="E13" s="3" t="s">
        <v>471</v>
      </c>
      <c r="F13" s="3" t="s">
        <v>477</v>
      </c>
      <c r="G13" t="s">
        <v>473</v>
      </c>
    </row>
    <row r="14" spans="1:7" x14ac:dyDescent="0.3">
      <c r="A14" s="3" t="s">
        <v>30</v>
      </c>
      <c r="B14" s="7" t="s">
        <v>124</v>
      </c>
      <c r="C14" s="29" t="str">
        <f>IF(Table4[[#This Row],[التاريخ]]="","",TEXT(Table4[[#This Row],[التاريخ]],"dddd"))</f>
        <v>Monday</v>
      </c>
      <c r="D14" s="3">
        <v>202.39</v>
      </c>
      <c r="E14" s="3" t="s">
        <v>471</v>
      </c>
      <c r="F14" s="3" t="s">
        <v>475</v>
      </c>
      <c r="G14" t="s">
        <v>471</v>
      </c>
    </row>
    <row r="15" spans="1:7" x14ac:dyDescent="0.3">
      <c r="A15" s="3" t="s">
        <v>30</v>
      </c>
      <c r="B15" s="7" t="s">
        <v>464</v>
      </c>
      <c r="C15" s="29" t="str">
        <f>IF(Table4[[#This Row],[التاريخ]]="","",TEXT(Table4[[#This Row],[التاريخ]],"dddd"))</f>
        <v>Thursday</v>
      </c>
      <c r="D15" s="3">
        <v>161.5</v>
      </c>
      <c r="E15" s="3" t="s">
        <v>473</v>
      </c>
      <c r="F15" s="3" t="s">
        <v>472</v>
      </c>
      <c r="G15" t="s">
        <v>473</v>
      </c>
    </row>
    <row r="16" spans="1:7" x14ac:dyDescent="0.3">
      <c r="A16" s="3" t="s">
        <v>30</v>
      </c>
      <c r="B16" s="7" t="s">
        <v>184</v>
      </c>
      <c r="C16" s="29" t="str">
        <f>IF(Table4[[#This Row],[التاريخ]]="","",TEXT(Table4[[#This Row],[التاريخ]],"dddd"))</f>
        <v>Friday</v>
      </c>
      <c r="D16" s="3">
        <v>318.82</v>
      </c>
      <c r="E16" s="3" t="s">
        <v>471</v>
      </c>
      <c r="F16" s="3" t="s">
        <v>472</v>
      </c>
      <c r="G16" t="s">
        <v>473</v>
      </c>
    </row>
    <row r="17" spans="1:7" x14ac:dyDescent="0.3">
      <c r="A17" s="3" t="s">
        <v>481</v>
      </c>
      <c r="B17" s="7" t="s">
        <v>436</v>
      </c>
      <c r="C17" s="29" t="str">
        <f>IF(Table4[[#This Row],[التاريخ]]="","",TEXT(Table4[[#This Row],[التاريخ]],"dddd"))</f>
        <v>Wednesday</v>
      </c>
      <c r="D17" s="3">
        <v>793.89</v>
      </c>
      <c r="E17" s="3" t="s">
        <v>471</v>
      </c>
      <c r="F17" s="3" t="s">
        <v>477</v>
      </c>
      <c r="G17" t="s">
        <v>471</v>
      </c>
    </row>
    <row r="18" spans="1:7" x14ac:dyDescent="0.3">
      <c r="A18" s="3" t="s">
        <v>476</v>
      </c>
      <c r="B18" s="7" t="s">
        <v>482</v>
      </c>
      <c r="C18" s="29" t="str">
        <f>IF(Table4[[#This Row],[التاريخ]]="","",TEXT(Table4[[#This Row],[التاريخ]],"dddd"))</f>
        <v>Monday</v>
      </c>
      <c r="D18" s="3">
        <v>1230.8699999999999</v>
      </c>
      <c r="E18" s="3" t="s">
        <v>473</v>
      </c>
      <c r="F18" s="3" t="s">
        <v>477</v>
      </c>
      <c r="G18" t="s">
        <v>473</v>
      </c>
    </row>
    <row r="19" spans="1:7" x14ac:dyDescent="0.3">
      <c r="A19" s="3" t="s">
        <v>474</v>
      </c>
      <c r="B19" s="7" t="s">
        <v>483</v>
      </c>
      <c r="C19" s="29" t="str">
        <f>IF(Table4[[#This Row],[التاريخ]]="","",TEXT(Table4[[#This Row],[التاريخ]],"dddd"))</f>
        <v>Tuesday</v>
      </c>
      <c r="D19" s="3">
        <v>142.54</v>
      </c>
      <c r="E19" s="3" t="s">
        <v>473</v>
      </c>
      <c r="F19" s="3" t="s">
        <v>477</v>
      </c>
      <c r="G19" t="s">
        <v>473</v>
      </c>
    </row>
    <row r="20" spans="1:7" x14ac:dyDescent="0.3">
      <c r="A20" s="3" t="s">
        <v>476</v>
      </c>
      <c r="B20" s="7" t="s">
        <v>484</v>
      </c>
      <c r="C20" s="29" t="str">
        <f>IF(Table4[[#This Row],[التاريخ]]="","",TEXT(Table4[[#This Row],[التاريخ]],"dddd"))</f>
        <v>Sunday</v>
      </c>
      <c r="D20" s="3">
        <v>1694.15</v>
      </c>
      <c r="E20" s="3" t="s">
        <v>473</v>
      </c>
      <c r="F20" s="3" t="s">
        <v>477</v>
      </c>
      <c r="G20" t="s">
        <v>473</v>
      </c>
    </row>
    <row r="21" spans="1:7" x14ac:dyDescent="0.3">
      <c r="A21" s="3" t="s">
        <v>30</v>
      </c>
      <c r="B21" s="7" t="s">
        <v>485</v>
      </c>
      <c r="C21" s="29" t="str">
        <f>IF(Table4[[#This Row],[التاريخ]]="","",TEXT(Table4[[#This Row],[التاريخ]],"dddd"))</f>
        <v>Saturday</v>
      </c>
      <c r="D21" s="3">
        <v>283.10000000000002</v>
      </c>
      <c r="E21" s="3" t="s">
        <v>473</v>
      </c>
      <c r="F21" s="3" t="s">
        <v>477</v>
      </c>
      <c r="G21" t="s">
        <v>473</v>
      </c>
    </row>
    <row r="22" spans="1:7" x14ac:dyDescent="0.3">
      <c r="A22" s="3" t="s">
        <v>30</v>
      </c>
      <c r="B22" s="7" t="s">
        <v>486</v>
      </c>
      <c r="C22" s="29" t="str">
        <f>IF(Table4[[#This Row],[التاريخ]]="","",TEXT(Table4[[#This Row],[التاريخ]],"dddd"))</f>
        <v>Monday</v>
      </c>
      <c r="D22" s="3">
        <v>482.91</v>
      </c>
      <c r="E22" s="3" t="s">
        <v>473</v>
      </c>
      <c r="F22" s="3" t="s">
        <v>477</v>
      </c>
      <c r="G22" t="s">
        <v>471</v>
      </c>
    </row>
    <row r="23" spans="1:7" x14ac:dyDescent="0.3">
      <c r="A23" s="3" t="s">
        <v>481</v>
      </c>
      <c r="B23" s="7" t="s">
        <v>173</v>
      </c>
      <c r="C23" s="29" t="str">
        <f>IF(Table4[[#This Row],[التاريخ]]="","",TEXT(Table4[[#This Row],[التاريخ]],"dddd"))</f>
        <v>Wednesday</v>
      </c>
      <c r="D23" s="3">
        <v>97.77</v>
      </c>
      <c r="E23" s="3" t="s">
        <v>473</v>
      </c>
      <c r="F23" s="3" t="s">
        <v>472</v>
      </c>
      <c r="G23" t="s">
        <v>473</v>
      </c>
    </row>
    <row r="24" spans="1:7" x14ac:dyDescent="0.3">
      <c r="A24" s="3" t="s">
        <v>474</v>
      </c>
      <c r="B24" s="7" t="s">
        <v>183</v>
      </c>
      <c r="C24" s="29" t="str">
        <f>IF(Table4[[#This Row],[التاريخ]]="","",TEXT(Table4[[#This Row],[التاريخ]],"dddd"))</f>
        <v>Sunday</v>
      </c>
      <c r="D24" s="3">
        <v>1439.39</v>
      </c>
      <c r="E24" s="3" t="s">
        <v>473</v>
      </c>
      <c r="F24" s="3" t="s">
        <v>472</v>
      </c>
      <c r="G24" t="s">
        <v>471</v>
      </c>
    </row>
    <row r="25" spans="1:7" x14ac:dyDescent="0.3">
      <c r="A25" s="3" t="s">
        <v>476</v>
      </c>
      <c r="B25" s="7" t="s">
        <v>88</v>
      </c>
      <c r="C25" s="29" t="str">
        <f>IF(Table4[[#This Row],[التاريخ]]="","",TEXT(Table4[[#This Row],[التاريخ]],"dddd"))</f>
        <v>Wednesday</v>
      </c>
      <c r="D25" s="3">
        <v>1207.24</v>
      </c>
      <c r="E25" s="3" t="s">
        <v>473</v>
      </c>
      <c r="F25" s="3" t="s">
        <v>472</v>
      </c>
      <c r="G25" t="s">
        <v>473</v>
      </c>
    </row>
    <row r="26" spans="1:7" x14ac:dyDescent="0.3">
      <c r="A26" s="3" t="s">
        <v>30</v>
      </c>
      <c r="B26" s="7" t="s">
        <v>109</v>
      </c>
      <c r="C26" s="29" t="str">
        <f>IF(Table4[[#This Row],[التاريخ]]="","",TEXT(Table4[[#This Row],[التاريخ]],"dddd"))</f>
        <v>Friday</v>
      </c>
      <c r="D26" s="3">
        <v>1089.48</v>
      </c>
      <c r="E26" s="3" t="s">
        <v>471</v>
      </c>
      <c r="F26" s="3" t="s">
        <v>472</v>
      </c>
      <c r="G26" t="s">
        <v>471</v>
      </c>
    </row>
    <row r="27" spans="1:7" x14ac:dyDescent="0.3">
      <c r="A27" s="3" t="s">
        <v>474</v>
      </c>
      <c r="B27" s="7" t="s">
        <v>220</v>
      </c>
      <c r="C27" s="29" t="str">
        <f>IF(Table4[[#This Row],[التاريخ]]="","",TEXT(Table4[[#This Row],[التاريخ]],"dddd"))</f>
        <v>Thursday</v>
      </c>
      <c r="D27" s="3">
        <v>274.94</v>
      </c>
      <c r="E27" s="3" t="s">
        <v>473</v>
      </c>
      <c r="F27" s="3" t="s">
        <v>477</v>
      </c>
      <c r="G27" t="s">
        <v>473</v>
      </c>
    </row>
    <row r="28" spans="1:7" x14ac:dyDescent="0.3">
      <c r="A28" s="3" t="s">
        <v>30</v>
      </c>
      <c r="B28" s="7" t="s">
        <v>392</v>
      </c>
      <c r="C28" s="29" t="str">
        <f>IF(Table4[[#This Row],[التاريخ]]="","",TEXT(Table4[[#This Row],[التاريخ]],"dddd"))</f>
        <v>Monday</v>
      </c>
      <c r="D28" s="3">
        <v>553.59</v>
      </c>
      <c r="E28" s="3" t="s">
        <v>473</v>
      </c>
      <c r="F28" s="3" t="s">
        <v>477</v>
      </c>
      <c r="G28" t="s">
        <v>473</v>
      </c>
    </row>
    <row r="29" spans="1:7" x14ac:dyDescent="0.3">
      <c r="A29" s="3" t="s">
        <v>30</v>
      </c>
      <c r="B29" s="7" t="s">
        <v>431</v>
      </c>
      <c r="C29" s="29" t="str">
        <f>IF(Table4[[#This Row],[التاريخ]]="","",TEXT(Table4[[#This Row],[التاريخ]],"dddd"))</f>
        <v>Sunday</v>
      </c>
      <c r="D29" s="3">
        <v>912.75</v>
      </c>
      <c r="E29" s="3" t="s">
        <v>471</v>
      </c>
      <c r="F29" s="3" t="s">
        <v>475</v>
      </c>
      <c r="G29" t="s">
        <v>471</v>
      </c>
    </row>
    <row r="30" spans="1:7" x14ac:dyDescent="0.3">
      <c r="A30" s="3" t="s">
        <v>481</v>
      </c>
      <c r="B30" s="7" t="s">
        <v>449</v>
      </c>
      <c r="C30" s="29" t="str">
        <f>IF(Table4[[#This Row],[التاريخ]]="","",TEXT(Table4[[#This Row],[التاريخ]],"dddd"))</f>
        <v>Monday</v>
      </c>
      <c r="D30" s="3">
        <v>750.04</v>
      </c>
      <c r="E30" s="3" t="s">
        <v>471</v>
      </c>
      <c r="F30" s="3" t="s">
        <v>477</v>
      </c>
      <c r="G30" t="s">
        <v>471</v>
      </c>
    </row>
    <row r="31" spans="1:7" x14ac:dyDescent="0.3">
      <c r="A31" s="3" t="s">
        <v>29</v>
      </c>
      <c r="B31" s="7" t="s">
        <v>487</v>
      </c>
      <c r="C31" s="29" t="str">
        <f>IF(Table4[[#This Row],[التاريخ]]="","",TEXT(Table4[[#This Row],[التاريخ]],"dddd"))</f>
        <v>Thursday</v>
      </c>
      <c r="D31" s="3">
        <v>76.760000000000005</v>
      </c>
      <c r="E31" s="3" t="s">
        <v>473</v>
      </c>
      <c r="F31" s="3" t="s">
        <v>472</v>
      </c>
      <c r="G31" t="s">
        <v>473</v>
      </c>
    </row>
    <row r="32" spans="1:7" x14ac:dyDescent="0.3">
      <c r="A32" s="3" t="s">
        <v>29</v>
      </c>
      <c r="B32" s="7" t="s">
        <v>124</v>
      </c>
      <c r="C32" s="29" t="str">
        <f>IF(Table4[[#This Row],[التاريخ]]="","",TEXT(Table4[[#This Row],[التاريخ]],"dddd"))</f>
        <v>Monday</v>
      </c>
      <c r="D32" s="3">
        <v>1135.4100000000001</v>
      </c>
      <c r="E32" s="3" t="s">
        <v>471</v>
      </c>
      <c r="F32" s="3" t="s">
        <v>475</v>
      </c>
      <c r="G32" t="s">
        <v>471</v>
      </c>
    </row>
    <row r="33" spans="1:7" x14ac:dyDescent="0.3">
      <c r="A33" s="3" t="s">
        <v>479</v>
      </c>
      <c r="B33" s="7" t="s">
        <v>488</v>
      </c>
      <c r="C33" s="29" t="str">
        <f>IF(Table4[[#This Row],[التاريخ]]="","",TEXT(Table4[[#This Row],[التاريخ]],"dddd"))</f>
        <v>Monday</v>
      </c>
      <c r="D33" s="3">
        <v>503.43</v>
      </c>
      <c r="E33" s="3" t="s">
        <v>473</v>
      </c>
      <c r="F33" s="3" t="s">
        <v>472</v>
      </c>
      <c r="G33" t="s">
        <v>471</v>
      </c>
    </row>
    <row r="34" spans="1:7" x14ac:dyDescent="0.3">
      <c r="A34" s="3" t="s">
        <v>474</v>
      </c>
      <c r="B34" s="7" t="s">
        <v>309</v>
      </c>
      <c r="C34" s="29" t="str">
        <f>IF(Table4[[#This Row],[التاريخ]]="","",TEXT(Table4[[#This Row],[التاريخ]],"dddd"))</f>
        <v>Wednesday</v>
      </c>
      <c r="D34" s="3">
        <v>734.85</v>
      </c>
      <c r="E34" s="3" t="s">
        <v>473</v>
      </c>
      <c r="F34" s="3" t="s">
        <v>477</v>
      </c>
      <c r="G34" t="s">
        <v>471</v>
      </c>
    </row>
    <row r="35" spans="1:7" x14ac:dyDescent="0.3">
      <c r="A35" s="3" t="s">
        <v>29</v>
      </c>
      <c r="B35" s="7" t="s">
        <v>489</v>
      </c>
      <c r="C35" s="29" t="str">
        <f>IF(Table4[[#This Row],[التاريخ]]="","",TEXT(Table4[[#This Row],[التاريخ]],"dddd"))</f>
        <v>Tuesday</v>
      </c>
      <c r="D35" s="3">
        <v>585.27</v>
      </c>
      <c r="E35" s="3" t="s">
        <v>471</v>
      </c>
      <c r="F35" s="3" t="s">
        <v>477</v>
      </c>
      <c r="G35" t="s">
        <v>471</v>
      </c>
    </row>
    <row r="36" spans="1:7" x14ac:dyDescent="0.3">
      <c r="A36" s="3" t="s">
        <v>30</v>
      </c>
      <c r="B36" s="7" t="s">
        <v>420</v>
      </c>
      <c r="C36" s="29" t="str">
        <f>IF(Table4[[#This Row],[التاريخ]]="","",TEXT(Table4[[#This Row],[التاريخ]],"dddd"))</f>
        <v>Wednesday</v>
      </c>
      <c r="D36" s="3">
        <v>873.14</v>
      </c>
      <c r="E36" s="3" t="s">
        <v>471</v>
      </c>
      <c r="F36" s="3" t="s">
        <v>475</v>
      </c>
      <c r="G36" t="s">
        <v>473</v>
      </c>
    </row>
    <row r="37" spans="1:7" x14ac:dyDescent="0.3">
      <c r="A37" s="3" t="s">
        <v>479</v>
      </c>
      <c r="B37" s="7" t="s">
        <v>382</v>
      </c>
      <c r="C37" s="29" t="str">
        <f>IF(Table4[[#This Row],[التاريخ]]="","",TEXT(Table4[[#This Row],[التاريخ]],"dddd"))</f>
        <v>Tuesday</v>
      </c>
      <c r="D37" s="3">
        <v>471.49</v>
      </c>
      <c r="E37" s="3" t="s">
        <v>473</v>
      </c>
      <c r="F37" s="3" t="s">
        <v>475</v>
      </c>
      <c r="G37" t="s">
        <v>471</v>
      </c>
    </row>
    <row r="38" spans="1:7" x14ac:dyDescent="0.3">
      <c r="A38" s="3" t="s">
        <v>474</v>
      </c>
      <c r="B38" s="7" t="s">
        <v>490</v>
      </c>
      <c r="C38" s="29" t="str">
        <f>IF(Table4[[#This Row],[التاريخ]]="","",TEXT(Table4[[#This Row],[التاريخ]],"dddd"))</f>
        <v>Wednesday</v>
      </c>
      <c r="D38" s="3">
        <v>792.11</v>
      </c>
      <c r="E38" s="3" t="s">
        <v>471</v>
      </c>
      <c r="F38" s="3" t="s">
        <v>472</v>
      </c>
      <c r="G38" t="s">
        <v>473</v>
      </c>
    </row>
    <row r="39" spans="1:7" x14ac:dyDescent="0.3">
      <c r="A39" s="3" t="s">
        <v>479</v>
      </c>
      <c r="B39" s="7" t="s">
        <v>190</v>
      </c>
      <c r="C39" s="29" t="str">
        <f>IF(Table4[[#This Row],[التاريخ]]="","",TEXT(Table4[[#This Row],[التاريخ]],"dddd"))</f>
        <v>Sunday</v>
      </c>
      <c r="D39" s="3">
        <v>1431.79</v>
      </c>
      <c r="E39" s="3" t="s">
        <v>473</v>
      </c>
      <c r="F39" s="3" t="s">
        <v>475</v>
      </c>
      <c r="G39" t="s">
        <v>473</v>
      </c>
    </row>
    <row r="40" spans="1:7" x14ac:dyDescent="0.3">
      <c r="A40" s="3" t="s">
        <v>474</v>
      </c>
      <c r="B40" s="7" t="s">
        <v>199</v>
      </c>
      <c r="C40" s="29" t="str">
        <f>IF(Table4[[#This Row],[التاريخ]]="","",TEXT(Table4[[#This Row],[التاريخ]],"dddd"))</f>
        <v>Saturday</v>
      </c>
      <c r="D40" s="3">
        <v>87.67</v>
      </c>
      <c r="E40" s="3" t="s">
        <v>471</v>
      </c>
      <c r="F40" s="3" t="s">
        <v>472</v>
      </c>
      <c r="G40" t="s">
        <v>471</v>
      </c>
    </row>
    <row r="41" spans="1:7" x14ac:dyDescent="0.3">
      <c r="A41" s="3" t="s">
        <v>481</v>
      </c>
      <c r="B41" s="7" t="s">
        <v>170</v>
      </c>
      <c r="C41" s="29" t="str">
        <f>IF(Table4[[#This Row],[التاريخ]]="","",TEXT(Table4[[#This Row],[التاريخ]],"dddd"))</f>
        <v>Wednesday</v>
      </c>
      <c r="D41" s="3">
        <v>148.19999999999999</v>
      </c>
      <c r="E41" s="3" t="s">
        <v>473</v>
      </c>
      <c r="F41" s="3" t="s">
        <v>477</v>
      </c>
      <c r="G41" t="s">
        <v>471</v>
      </c>
    </row>
    <row r="42" spans="1:7" x14ac:dyDescent="0.3">
      <c r="A42" s="3" t="s">
        <v>29</v>
      </c>
      <c r="B42" s="7" t="s">
        <v>100</v>
      </c>
      <c r="C42" s="29" t="str">
        <f>IF(Table4[[#This Row],[التاريخ]]="","",TEXT(Table4[[#This Row],[التاريخ]],"dddd"))</f>
        <v>Tuesday</v>
      </c>
      <c r="D42" s="3">
        <v>660.46</v>
      </c>
      <c r="E42" s="3" t="s">
        <v>473</v>
      </c>
      <c r="F42" s="3" t="s">
        <v>477</v>
      </c>
      <c r="G42" t="s">
        <v>471</v>
      </c>
    </row>
    <row r="43" spans="1:7" x14ac:dyDescent="0.3">
      <c r="A43" s="3" t="s">
        <v>30</v>
      </c>
      <c r="B43" s="7" t="s">
        <v>373</v>
      </c>
      <c r="C43" s="29" t="str">
        <f>IF(Table4[[#This Row],[التاريخ]]="","",TEXT(Table4[[#This Row],[التاريخ]],"dddd"))</f>
        <v>Tuesday</v>
      </c>
      <c r="D43" s="3">
        <v>1418.91</v>
      </c>
      <c r="E43" s="3" t="s">
        <v>473</v>
      </c>
      <c r="F43" s="3" t="s">
        <v>472</v>
      </c>
      <c r="G43" t="s">
        <v>473</v>
      </c>
    </row>
    <row r="44" spans="1:7" x14ac:dyDescent="0.3">
      <c r="A44" s="3" t="s">
        <v>29</v>
      </c>
      <c r="B44" s="7" t="s">
        <v>432</v>
      </c>
      <c r="C44" s="29" t="str">
        <f>IF(Table4[[#This Row],[التاريخ]]="","",TEXT(Table4[[#This Row],[التاريخ]],"dddd"))</f>
        <v>Thursday</v>
      </c>
      <c r="D44" s="3">
        <v>312.66000000000003</v>
      </c>
      <c r="E44" s="3" t="s">
        <v>471</v>
      </c>
      <c r="F44" s="3" t="s">
        <v>475</v>
      </c>
      <c r="G44" t="s">
        <v>471</v>
      </c>
    </row>
    <row r="45" spans="1:7" x14ac:dyDescent="0.3">
      <c r="A45" s="3" t="s">
        <v>479</v>
      </c>
      <c r="B45" s="7" t="s">
        <v>491</v>
      </c>
      <c r="C45" s="29" t="str">
        <f>IF(Table4[[#This Row],[التاريخ]]="","",TEXT(Table4[[#This Row],[التاريخ]],"dddd"))</f>
        <v>Tuesday</v>
      </c>
      <c r="D45" s="3">
        <v>549.34</v>
      </c>
      <c r="E45" s="3" t="s">
        <v>471</v>
      </c>
      <c r="F45" s="3" t="s">
        <v>475</v>
      </c>
      <c r="G45" t="s">
        <v>473</v>
      </c>
    </row>
    <row r="46" spans="1:7" x14ac:dyDescent="0.3">
      <c r="A46" s="3" t="s">
        <v>479</v>
      </c>
      <c r="B46" s="7" t="s">
        <v>468</v>
      </c>
      <c r="C46" s="29" t="str">
        <f>IF(Table4[[#This Row],[التاريخ]]="","",TEXT(Table4[[#This Row],[التاريخ]],"dddd"))</f>
        <v>Friday</v>
      </c>
      <c r="D46" s="3">
        <v>843.05</v>
      </c>
      <c r="E46" s="3" t="s">
        <v>473</v>
      </c>
      <c r="F46" s="3" t="s">
        <v>472</v>
      </c>
      <c r="G46" t="s">
        <v>473</v>
      </c>
    </row>
    <row r="47" spans="1:7" x14ac:dyDescent="0.3">
      <c r="A47" s="3" t="s">
        <v>474</v>
      </c>
      <c r="B47" s="7" t="s">
        <v>348</v>
      </c>
      <c r="C47" s="29" t="str">
        <f>IF(Table4[[#This Row],[التاريخ]]="","",TEXT(Table4[[#This Row],[التاريخ]],"dddd"))</f>
        <v>Tuesday</v>
      </c>
      <c r="D47" s="3">
        <v>1054.48</v>
      </c>
      <c r="E47" s="3" t="s">
        <v>471</v>
      </c>
      <c r="F47" s="3" t="s">
        <v>472</v>
      </c>
      <c r="G47" t="s">
        <v>473</v>
      </c>
    </row>
    <row r="48" spans="1:7" x14ac:dyDescent="0.3">
      <c r="A48" s="3" t="s">
        <v>481</v>
      </c>
      <c r="B48" s="7" t="s">
        <v>468</v>
      </c>
      <c r="C48" s="29" t="str">
        <f>IF(Table4[[#This Row],[التاريخ]]="","",TEXT(Table4[[#This Row],[التاريخ]],"dddd"))</f>
        <v>Friday</v>
      </c>
      <c r="D48" s="3">
        <v>641.15</v>
      </c>
      <c r="E48" s="3" t="s">
        <v>471</v>
      </c>
      <c r="F48" s="3" t="s">
        <v>477</v>
      </c>
      <c r="G48" t="s">
        <v>471</v>
      </c>
    </row>
    <row r="49" spans="1:7" x14ac:dyDescent="0.3">
      <c r="A49" s="3" t="s">
        <v>479</v>
      </c>
      <c r="B49" s="7" t="s">
        <v>136</v>
      </c>
      <c r="C49" s="29" t="str">
        <f>IF(Table4[[#This Row],[التاريخ]]="","",TEXT(Table4[[#This Row],[التاريخ]],"dddd"))</f>
        <v>Wednesday</v>
      </c>
      <c r="D49" s="3">
        <v>206.38</v>
      </c>
      <c r="E49" s="3" t="s">
        <v>471</v>
      </c>
      <c r="F49" s="3" t="s">
        <v>472</v>
      </c>
      <c r="G49" t="s">
        <v>473</v>
      </c>
    </row>
    <row r="50" spans="1:7" x14ac:dyDescent="0.3">
      <c r="A50" s="3" t="s">
        <v>481</v>
      </c>
      <c r="B50" s="7" t="s">
        <v>492</v>
      </c>
      <c r="C50" s="29" t="str">
        <f>IF(Table4[[#This Row],[التاريخ]]="","",TEXT(Table4[[#This Row],[التاريخ]],"dddd"))</f>
        <v>Tuesday</v>
      </c>
      <c r="D50" s="3">
        <v>162.07</v>
      </c>
      <c r="E50" s="3" t="s">
        <v>473</v>
      </c>
      <c r="F50" s="3" t="s">
        <v>472</v>
      </c>
      <c r="G50" t="s">
        <v>471</v>
      </c>
    </row>
    <row r="51" spans="1:7" x14ac:dyDescent="0.3">
      <c r="A51" s="3" t="s">
        <v>30</v>
      </c>
      <c r="B51" s="7" t="s">
        <v>174</v>
      </c>
      <c r="C51" s="29" t="str">
        <f>IF(Table4[[#This Row],[التاريخ]]="","",TEXT(Table4[[#This Row],[التاريخ]],"dddd"))</f>
        <v>Monday</v>
      </c>
      <c r="D51" s="3">
        <v>568.91999999999996</v>
      </c>
      <c r="E51" s="3" t="s">
        <v>473</v>
      </c>
      <c r="F51" s="3" t="s">
        <v>475</v>
      </c>
      <c r="G51" t="s">
        <v>473</v>
      </c>
    </row>
    <row r="52" spans="1:7" x14ac:dyDescent="0.3">
      <c r="A52" s="3" t="s">
        <v>481</v>
      </c>
      <c r="B52" s="7" t="s">
        <v>493</v>
      </c>
      <c r="C52" s="29" t="str">
        <f>IF(Table4[[#This Row],[التاريخ]]="","",TEXT(Table4[[#This Row],[التاريخ]],"dddd"))</f>
        <v>Thursday</v>
      </c>
      <c r="D52" s="3">
        <v>357.71</v>
      </c>
      <c r="E52" s="3" t="s">
        <v>473</v>
      </c>
      <c r="F52" s="3" t="s">
        <v>472</v>
      </c>
      <c r="G52" t="s">
        <v>473</v>
      </c>
    </row>
    <row r="53" spans="1:7" x14ac:dyDescent="0.3">
      <c r="A53" s="3" t="s">
        <v>476</v>
      </c>
      <c r="B53" s="7" t="s">
        <v>444</v>
      </c>
      <c r="C53" s="29" t="str">
        <f>IF(Table4[[#This Row],[التاريخ]]="","",TEXT(Table4[[#This Row],[التاريخ]],"dddd"))</f>
        <v>Tuesday</v>
      </c>
      <c r="D53" s="3">
        <v>1837.08</v>
      </c>
      <c r="E53" s="3" t="s">
        <v>471</v>
      </c>
      <c r="F53" s="3" t="s">
        <v>475</v>
      </c>
      <c r="G53" t="s">
        <v>471</v>
      </c>
    </row>
    <row r="54" spans="1:7" x14ac:dyDescent="0.3">
      <c r="A54" s="3" t="s">
        <v>476</v>
      </c>
      <c r="B54" s="7" t="s">
        <v>326</v>
      </c>
      <c r="C54" s="29" t="str">
        <f>IF(Table4[[#This Row],[التاريخ]]="","",TEXT(Table4[[#This Row],[التاريخ]],"dddd"))</f>
        <v>Tuesday</v>
      </c>
      <c r="D54" s="3">
        <v>849.25</v>
      </c>
      <c r="E54" s="3" t="s">
        <v>473</v>
      </c>
      <c r="F54" s="3" t="s">
        <v>475</v>
      </c>
      <c r="G54" t="s">
        <v>471</v>
      </c>
    </row>
    <row r="55" spans="1:7" x14ac:dyDescent="0.3">
      <c r="A55" s="3" t="s">
        <v>29</v>
      </c>
      <c r="B55" s="7" t="s">
        <v>494</v>
      </c>
      <c r="C55" s="29" t="str">
        <f>IF(Table4[[#This Row],[التاريخ]]="","",TEXT(Table4[[#This Row],[التاريخ]],"dddd"))</f>
        <v>Saturday</v>
      </c>
      <c r="D55" s="3">
        <v>1223.1500000000001</v>
      </c>
      <c r="E55" s="3" t="s">
        <v>471</v>
      </c>
      <c r="F55" s="3" t="s">
        <v>477</v>
      </c>
      <c r="G55" t="s">
        <v>471</v>
      </c>
    </row>
    <row r="56" spans="1:7" x14ac:dyDescent="0.3">
      <c r="A56" s="3" t="s">
        <v>30</v>
      </c>
      <c r="B56" s="7" t="s">
        <v>238</v>
      </c>
      <c r="C56" s="29" t="str">
        <f>IF(Table4[[#This Row],[التاريخ]]="","",TEXT(Table4[[#This Row],[التاريخ]],"dddd"))</f>
        <v>Sunday</v>
      </c>
      <c r="D56" s="3">
        <v>1390.35</v>
      </c>
      <c r="E56" s="3" t="s">
        <v>473</v>
      </c>
      <c r="F56" s="3" t="s">
        <v>475</v>
      </c>
      <c r="G56" t="s">
        <v>471</v>
      </c>
    </row>
    <row r="57" spans="1:7" x14ac:dyDescent="0.3">
      <c r="A57" s="3" t="s">
        <v>481</v>
      </c>
      <c r="B57" s="7" t="s">
        <v>348</v>
      </c>
      <c r="C57" s="29" t="str">
        <f>IF(Table4[[#This Row],[التاريخ]]="","",TEXT(Table4[[#This Row],[التاريخ]],"dddd"))</f>
        <v>Tuesday</v>
      </c>
      <c r="D57" s="3">
        <v>307.77999999999997</v>
      </c>
      <c r="E57" s="3" t="s">
        <v>473</v>
      </c>
      <c r="F57" s="3" t="s">
        <v>475</v>
      </c>
      <c r="G57" t="s">
        <v>473</v>
      </c>
    </row>
    <row r="58" spans="1:7" x14ac:dyDescent="0.3">
      <c r="A58" s="3" t="s">
        <v>29</v>
      </c>
      <c r="B58" s="7" t="s">
        <v>370</v>
      </c>
      <c r="C58" s="29" t="str">
        <f>IF(Table4[[#This Row],[التاريخ]]="","",TEXT(Table4[[#This Row],[التاريخ]],"dddd"))</f>
        <v>Friday</v>
      </c>
      <c r="D58" s="3">
        <v>995.32</v>
      </c>
      <c r="E58" s="3" t="s">
        <v>471</v>
      </c>
      <c r="F58" s="3" t="s">
        <v>477</v>
      </c>
      <c r="G58" t="s">
        <v>473</v>
      </c>
    </row>
    <row r="59" spans="1:7" x14ac:dyDescent="0.3">
      <c r="A59" s="3" t="s">
        <v>479</v>
      </c>
      <c r="B59" s="7" t="s">
        <v>246</v>
      </c>
      <c r="C59" s="29" t="str">
        <f>IF(Table4[[#This Row],[التاريخ]]="","",TEXT(Table4[[#This Row],[التاريخ]],"dddd"))</f>
        <v>Friday</v>
      </c>
      <c r="D59" s="3">
        <v>2146</v>
      </c>
      <c r="E59" s="3" t="s">
        <v>471</v>
      </c>
      <c r="F59" s="3" t="s">
        <v>477</v>
      </c>
      <c r="G59" t="s">
        <v>473</v>
      </c>
    </row>
    <row r="60" spans="1:7" x14ac:dyDescent="0.3">
      <c r="A60" s="3" t="s">
        <v>481</v>
      </c>
      <c r="B60" s="7" t="s">
        <v>136</v>
      </c>
      <c r="C60" s="29" t="str">
        <f>IF(Table4[[#This Row],[التاريخ]]="","",TEXT(Table4[[#This Row],[التاريخ]],"dddd"))</f>
        <v>Wednesday</v>
      </c>
      <c r="D60" s="3">
        <v>516.63</v>
      </c>
      <c r="E60" s="3" t="s">
        <v>471</v>
      </c>
      <c r="F60" s="3" t="s">
        <v>472</v>
      </c>
      <c r="G60" t="s">
        <v>473</v>
      </c>
    </row>
    <row r="61" spans="1:7" x14ac:dyDescent="0.3">
      <c r="A61" s="3" t="s">
        <v>29</v>
      </c>
      <c r="B61" s="7" t="s">
        <v>435</v>
      </c>
      <c r="C61" s="29" t="str">
        <f>IF(Table4[[#This Row],[التاريخ]]="","",TEXT(Table4[[#This Row],[التاريخ]],"dddd"))</f>
        <v>Sunday</v>
      </c>
      <c r="D61" s="3">
        <v>82.4</v>
      </c>
      <c r="E61" s="3" t="s">
        <v>471</v>
      </c>
      <c r="F61" s="3" t="s">
        <v>475</v>
      </c>
      <c r="G61" t="s">
        <v>473</v>
      </c>
    </row>
    <row r="62" spans="1:7" x14ac:dyDescent="0.3">
      <c r="A62" s="3" t="s">
        <v>474</v>
      </c>
      <c r="B62" s="7" t="s">
        <v>495</v>
      </c>
      <c r="C62" s="29" t="str">
        <f>IF(Table4[[#This Row],[التاريخ]]="","",TEXT(Table4[[#This Row],[التاريخ]],"dddd"))</f>
        <v>Friday</v>
      </c>
      <c r="D62" s="3">
        <v>353.68</v>
      </c>
      <c r="E62" s="3" t="s">
        <v>471</v>
      </c>
      <c r="F62" s="3" t="s">
        <v>477</v>
      </c>
      <c r="G62" t="s">
        <v>471</v>
      </c>
    </row>
    <row r="63" spans="1:7" x14ac:dyDescent="0.3">
      <c r="A63" s="3" t="s">
        <v>29</v>
      </c>
      <c r="B63" s="7" t="s">
        <v>496</v>
      </c>
      <c r="C63" s="29" t="str">
        <f>IF(Table4[[#This Row],[التاريخ]]="","",TEXT(Table4[[#This Row],[التاريخ]],"dddd"))</f>
        <v>Wednesday</v>
      </c>
      <c r="D63" s="3">
        <v>1599.9</v>
      </c>
      <c r="E63" s="3" t="s">
        <v>471</v>
      </c>
      <c r="F63" s="3" t="s">
        <v>472</v>
      </c>
      <c r="G63" t="s">
        <v>473</v>
      </c>
    </row>
    <row r="64" spans="1:7" x14ac:dyDescent="0.3">
      <c r="A64" s="3" t="s">
        <v>30</v>
      </c>
      <c r="B64" s="7" t="s">
        <v>497</v>
      </c>
      <c r="C64" s="29" t="str">
        <f>IF(Table4[[#This Row],[التاريخ]]="","",TEXT(Table4[[#This Row],[التاريخ]],"dddd"))</f>
        <v>Sunday</v>
      </c>
      <c r="D64" s="3">
        <v>16.77</v>
      </c>
      <c r="E64" s="3" t="s">
        <v>473</v>
      </c>
      <c r="F64" s="3" t="s">
        <v>472</v>
      </c>
      <c r="G64" t="s">
        <v>473</v>
      </c>
    </row>
    <row r="65" spans="1:7" x14ac:dyDescent="0.3">
      <c r="A65" s="3" t="s">
        <v>479</v>
      </c>
      <c r="B65" s="7" t="s">
        <v>105</v>
      </c>
      <c r="C65" s="29" t="str">
        <f>IF(Table4[[#This Row],[التاريخ]]="","",TEXT(Table4[[#This Row],[التاريخ]],"dddd"))</f>
        <v>Tuesday</v>
      </c>
      <c r="D65" s="3">
        <v>139.35</v>
      </c>
      <c r="E65" s="3" t="s">
        <v>473</v>
      </c>
      <c r="F65" s="3" t="s">
        <v>475</v>
      </c>
      <c r="G65" t="s">
        <v>471</v>
      </c>
    </row>
    <row r="66" spans="1:7" x14ac:dyDescent="0.3">
      <c r="A66" s="3" t="s">
        <v>481</v>
      </c>
      <c r="B66" s="7" t="s">
        <v>467</v>
      </c>
      <c r="C66" s="29" t="str">
        <f>IF(Table4[[#This Row],[التاريخ]]="","",TEXT(Table4[[#This Row],[التاريخ]],"dddd"))</f>
        <v>Wednesday</v>
      </c>
      <c r="D66" s="3">
        <v>113.81</v>
      </c>
      <c r="E66" s="3" t="s">
        <v>471</v>
      </c>
      <c r="F66" s="3" t="s">
        <v>475</v>
      </c>
      <c r="G66" t="s">
        <v>473</v>
      </c>
    </row>
    <row r="67" spans="1:7" x14ac:dyDescent="0.3">
      <c r="A67" s="3" t="s">
        <v>476</v>
      </c>
      <c r="B67" s="7" t="s">
        <v>463</v>
      </c>
      <c r="C67" s="29" t="str">
        <f>IF(Table4[[#This Row],[التاريخ]]="","",TEXT(Table4[[#This Row],[التاريخ]],"dddd"))</f>
        <v>Thursday</v>
      </c>
      <c r="D67" s="3">
        <v>262.66000000000003</v>
      </c>
      <c r="E67" s="3" t="s">
        <v>471</v>
      </c>
      <c r="F67" s="3" t="s">
        <v>475</v>
      </c>
      <c r="G67" t="s">
        <v>471</v>
      </c>
    </row>
    <row r="68" spans="1:7" x14ac:dyDescent="0.3">
      <c r="A68" s="3" t="s">
        <v>474</v>
      </c>
      <c r="B68" s="7" t="s">
        <v>498</v>
      </c>
      <c r="C68" s="29" t="str">
        <f>IF(Table4[[#This Row],[التاريخ]]="","",TEXT(Table4[[#This Row],[التاريخ]],"dddd"))</f>
        <v>Sunday</v>
      </c>
      <c r="D68" s="3">
        <v>598.14</v>
      </c>
      <c r="E68" s="3" t="s">
        <v>473</v>
      </c>
      <c r="F68" s="3" t="s">
        <v>477</v>
      </c>
      <c r="G68" t="s">
        <v>473</v>
      </c>
    </row>
    <row r="69" spans="1:7" x14ac:dyDescent="0.3">
      <c r="A69" s="3" t="s">
        <v>30</v>
      </c>
      <c r="B69" s="7" t="s">
        <v>485</v>
      </c>
      <c r="C69" s="29" t="str">
        <f>IF(Table4[[#This Row],[التاريخ]]="","",TEXT(Table4[[#This Row],[التاريخ]],"dddd"))</f>
        <v>Saturday</v>
      </c>
      <c r="D69" s="3">
        <v>1799.74</v>
      </c>
      <c r="E69" s="3" t="s">
        <v>473</v>
      </c>
      <c r="F69" s="3" t="s">
        <v>472</v>
      </c>
      <c r="G69" t="s">
        <v>471</v>
      </c>
    </row>
    <row r="70" spans="1:7" x14ac:dyDescent="0.3">
      <c r="A70" s="3" t="s">
        <v>474</v>
      </c>
      <c r="B70" s="7" t="s">
        <v>499</v>
      </c>
      <c r="C70" s="29" t="str">
        <f>IF(Table4[[#This Row],[التاريخ]]="","",TEXT(Table4[[#This Row],[التاريخ]],"dddd"))</f>
        <v>Monday</v>
      </c>
      <c r="D70" s="3">
        <v>758.46</v>
      </c>
      <c r="E70" s="3" t="s">
        <v>471</v>
      </c>
      <c r="F70" s="3" t="s">
        <v>475</v>
      </c>
      <c r="G70" t="s">
        <v>473</v>
      </c>
    </row>
    <row r="71" spans="1:7" x14ac:dyDescent="0.3">
      <c r="A71" s="3" t="s">
        <v>476</v>
      </c>
      <c r="B71" s="7" t="s">
        <v>380</v>
      </c>
      <c r="C71" s="29" t="str">
        <f>IF(Table4[[#This Row],[التاريخ]]="","",TEXT(Table4[[#This Row],[التاريخ]],"dddd"))</f>
        <v>Friday</v>
      </c>
      <c r="D71" s="3">
        <v>298.12</v>
      </c>
      <c r="E71" s="3" t="s">
        <v>471</v>
      </c>
      <c r="F71" s="3" t="s">
        <v>475</v>
      </c>
      <c r="G71" t="s">
        <v>471</v>
      </c>
    </row>
    <row r="72" spans="1:7" x14ac:dyDescent="0.3">
      <c r="A72" s="3" t="s">
        <v>29</v>
      </c>
      <c r="B72" s="7" t="s">
        <v>500</v>
      </c>
      <c r="C72" s="29" t="str">
        <f>IF(Table4[[#This Row],[التاريخ]]="","",TEXT(Table4[[#This Row],[التاريخ]],"dddd"))</f>
        <v>Wednesday</v>
      </c>
      <c r="D72" s="3">
        <v>266.55</v>
      </c>
      <c r="E72" s="3" t="s">
        <v>471</v>
      </c>
      <c r="F72" s="3" t="s">
        <v>472</v>
      </c>
      <c r="G72" t="s">
        <v>471</v>
      </c>
    </row>
    <row r="73" spans="1:7" x14ac:dyDescent="0.3">
      <c r="A73" s="3" t="s">
        <v>30</v>
      </c>
      <c r="B73" s="7" t="s">
        <v>501</v>
      </c>
      <c r="C73" s="29" t="str">
        <f>IF(Table4[[#This Row],[التاريخ]]="","",TEXT(Table4[[#This Row],[التاريخ]],"dddd"))</f>
        <v>Friday</v>
      </c>
      <c r="D73" s="3">
        <v>750.55</v>
      </c>
      <c r="E73" s="3" t="s">
        <v>473</v>
      </c>
      <c r="F73" s="3" t="s">
        <v>472</v>
      </c>
      <c r="G73" t="s">
        <v>471</v>
      </c>
    </row>
    <row r="74" spans="1:7" x14ac:dyDescent="0.3">
      <c r="A74" s="3" t="s">
        <v>476</v>
      </c>
      <c r="B74" s="7" t="s">
        <v>435</v>
      </c>
      <c r="C74" s="29" t="str">
        <f>IF(Table4[[#This Row],[التاريخ]]="","",TEXT(Table4[[#This Row],[التاريخ]],"dddd"))</f>
        <v>Sunday</v>
      </c>
      <c r="D74" s="3">
        <v>1206.49</v>
      </c>
      <c r="E74" s="3" t="s">
        <v>471</v>
      </c>
      <c r="F74" s="3" t="s">
        <v>475</v>
      </c>
      <c r="G74" t="s">
        <v>473</v>
      </c>
    </row>
    <row r="75" spans="1:7" x14ac:dyDescent="0.3">
      <c r="A75" s="3" t="s">
        <v>30</v>
      </c>
      <c r="B75" s="7" t="s">
        <v>231</v>
      </c>
      <c r="C75" s="29" t="str">
        <f>IF(Table4[[#This Row],[التاريخ]]="","",TEXT(Table4[[#This Row],[التاريخ]],"dddd"))</f>
        <v>Saturday</v>
      </c>
      <c r="D75" s="3">
        <v>437.73</v>
      </c>
      <c r="E75" s="3" t="s">
        <v>473</v>
      </c>
      <c r="F75" s="3" t="s">
        <v>477</v>
      </c>
      <c r="G75" t="s">
        <v>473</v>
      </c>
    </row>
    <row r="76" spans="1:7" x14ac:dyDescent="0.3">
      <c r="A76" s="3" t="s">
        <v>30</v>
      </c>
      <c r="B76" s="7" t="s">
        <v>276</v>
      </c>
      <c r="C76" s="29" t="str">
        <f>IF(Table4[[#This Row],[التاريخ]]="","",TEXT(Table4[[#This Row],[التاريخ]],"dddd"))</f>
        <v>Saturday</v>
      </c>
      <c r="D76" s="3">
        <v>355.62</v>
      </c>
      <c r="E76" s="3" t="s">
        <v>471</v>
      </c>
      <c r="F76" s="3" t="s">
        <v>477</v>
      </c>
      <c r="G76" t="s">
        <v>471</v>
      </c>
    </row>
    <row r="77" spans="1:7" x14ac:dyDescent="0.3">
      <c r="A77" s="3" t="s">
        <v>479</v>
      </c>
      <c r="B77" s="7" t="s">
        <v>169</v>
      </c>
      <c r="C77" s="29" t="str">
        <f>IF(Table4[[#This Row],[التاريخ]]="","",TEXT(Table4[[#This Row],[التاريخ]],"dddd"))</f>
        <v>Sunday</v>
      </c>
      <c r="D77" s="3">
        <v>3054.49</v>
      </c>
      <c r="E77" s="3" t="s">
        <v>473</v>
      </c>
      <c r="F77" s="3" t="s">
        <v>475</v>
      </c>
      <c r="G77" t="s">
        <v>471</v>
      </c>
    </row>
    <row r="78" spans="1:7" x14ac:dyDescent="0.3">
      <c r="A78" s="3" t="s">
        <v>481</v>
      </c>
      <c r="B78" s="7" t="s">
        <v>359</v>
      </c>
      <c r="C78" s="29" t="str">
        <f>IF(Table4[[#This Row],[التاريخ]]="","",TEXT(Table4[[#This Row],[التاريخ]],"dddd"))</f>
        <v>Tuesday</v>
      </c>
      <c r="D78" s="3">
        <v>739</v>
      </c>
      <c r="E78" s="3" t="s">
        <v>473</v>
      </c>
      <c r="F78" s="3" t="s">
        <v>477</v>
      </c>
      <c r="G78" t="s">
        <v>473</v>
      </c>
    </row>
    <row r="79" spans="1:7" x14ac:dyDescent="0.3">
      <c r="A79" s="3" t="s">
        <v>29</v>
      </c>
      <c r="B79" s="7" t="s">
        <v>192</v>
      </c>
      <c r="C79" s="29" t="str">
        <f>IF(Table4[[#This Row],[التاريخ]]="","",TEXT(Table4[[#This Row],[التاريخ]],"dddd"))</f>
        <v>Friday</v>
      </c>
      <c r="D79" s="3">
        <v>101.43</v>
      </c>
      <c r="E79" s="3" t="s">
        <v>473</v>
      </c>
      <c r="F79" s="3" t="s">
        <v>477</v>
      </c>
      <c r="G79" t="s">
        <v>473</v>
      </c>
    </row>
    <row r="80" spans="1:7" x14ac:dyDescent="0.3">
      <c r="A80" s="3" t="s">
        <v>481</v>
      </c>
      <c r="B80" s="7" t="s">
        <v>420</v>
      </c>
      <c r="C80" s="29" t="str">
        <f>IF(Table4[[#This Row],[التاريخ]]="","",TEXT(Table4[[#This Row],[التاريخ]],"dddd"))</f>
        <v>Wednesday</v>
      </c>
      <c r="D80" s="3">
        <v>158.91</v>
      </c>
      <c r="E80" s="3" t="s">
        <v>473</v>
      </c>
      <c r="F80" s="3" t="s">
        <v>475</v>
      </c>
      <c r="G80" t="s">
        <v>473</v>
      </c>
    </row>
    <row r="81" spans="1:7" x14ac:dyDescent="0.3">
      <c r="A81" s="3" t="s">
        <v>479</v>
      </c>
      <c r="B81" s="7" t="s">
        <v>502</v>
      </c>
      <c r="C81" s="29" t="str">
        <f>IF(Table4[[#This Row],[التاريخ]]="","",TEXT(Table4[[#This Row],[التاريخ]],"dddd"))</f>
        <v>Wednesday</v>
      </c>
      <c r="D81" s="3">
        <v>1418.76</v>
      </c>
      <c r="E81" s="3" t="s">
        <v>473</v>
      </c>
      <c r="F81" s="3" t="s">
        <v>475</v>
      </c>
      <c r="G81" t="s">
        <v>471</v>
      </c>
    </row>
    <row r="82" spans="1:7" x14ac:dyDescent="0.3">
      <c r="A82" s="3" t="s">
        <v>474</v>
      </c>
      <c r="B82" s="7" t="s">
        <v>194</v>
      </c>
      <c r="C82" s="29" t="str">
        <f>IF(Table4[[#This Row],[التاريخ]]="","",TEXT(Table4[[#This Row],[التاريخ]],"dddd"))</f>
        <v>Monday</v>
      </c>
      <c r="D82" s="3">
        <v>590.62</v>
      </c>
      <c r="E82" s="3" t="s">
        <v>471</v>
      </c>
      <c r="F82" s="3" t="s">
        <v>472</v>
      </c>
      <c r="G82" t="s">
        <v>471</v>
      </c>
    </row>
    <row r="83" spans="1:7" x14ac:dyDescent="0.3">
      <c r="A83" s="3" t="s">
        <v>476</v>
      </c>
      <c r="B83" s="7" t="s">
        <v>184</v>
      </c>
      <c r="C83" s="29" t="str">
        <f>IF(Table4[[#This Row],[التاريخ]]="","",TEXT(Table4[[#This Row],[التاريخ]],"dddd"))</f>
        <v>Friday</v>
      </c>
      <c r="D83" s="3">
        <v>650.62</v>
      </c>
      <c r="E83" s="3" t="s">
        <v>473</v>
      </c>
      <c r="F83" s="3" t="s">
        <v>477</v>
      </c>
      <c r="G83" t="s">
        <v>471</v>
      </c>
    </row>
    <row r="84" spans="1:7" x14ac:dyDescent="0.3">
      <c r="A84" s="3" t="s">
        <v>479</v>
      </c>
      <c r="B84" s="7" t="s">
        <v>503</v>
      </c>
      <c r="C84" s="29" t="str">
        <f>IF(Table4[[#This Row],[التاريخ]]="","",TEXT(Table4[[#This Row],[التاريخ]],"dddd"))</f>
        <v>Monday</v>
      </c>
      <c r="D84" s="3">
        <v>1235.3800000000001</v>
      </c>
      <c r="E84" s="3" t="s">
        <v>473</v>
      </c>
      <c r="F84" s="3" t="s">
        <v>475</v>
      </c>
      <c r="G84" t="s">
        <v>473</v>
      </c>
    </row>
    <row r="85" spans="1:7" x14ac:dyDescent="0.3">
      <c r="A85" s="3" t="s">
        <v>481</v>
      </c>
      <c r="B85" s="7" t="s">
        <v>504</v>
      </c>
      <c r="C85" s="29" t="str">
        <f>IF(Table4[[#This Row],[التاريخ]]="","",TEXT(Table4[[#This Row],[التاريخ]],"dddd"))</f>
        <v>Monday</v>
      </c>
      <c r="D85" s="3">
        <v>34.520000000000003</v>
      </c>
      <c r="E85" s="3" t="s">
        <v>473</v>
      </c>
      <c r="F85" s="3" t="s">
        <v>472</v>
      </c>
      <c r="G85" t="s">
        <v>471</v>
      </c>
    </row>
    <row r="86" spans="1:7" x14ac:dyDescent="0.3">
      <c r="A86" s="3" t="s">
        <v>476</v>
      </c>
      <c r="B86" s="7" t="s">
        <v>429</v>
      </c>
      <c r="C86" s="29" t="str">
        <f>IF(Table4[[#This Row],[التاريخ]]="","",TEXT(Table4[[#This Row],[التاريخ]],"dddd"))</f>
        <v>Sunday</v>
      </c>
      <c r="D86" s="3">
        <v>1998.64</v>
      </c>
      <c r="E86" s="3" t="s">
        <v>471</v>
      </c>
      <c r="F86" s="3" t="s">
        <v>472</v>
      </c>
      <c r="G86" t="s">
        <v>473</v>
      </c>
    </row>
    <row r="87" spans="1:7" x14ac:dyDescent="0.3">
      <c r="A87" s="3" t="s">
        <v>481</v>
      </c>
      <c r="B87" s="7" t="s">
        <v>102</v>
      </c>
      <c r="C87" s="29" t="str">
        <f>IF(Table4[[#This Row],[التاريخ]]="","",TEXT(Table4[[#This Row],[التاريخ]],"dddd"))</f>
        <v>Friday</v>
      </c>
      <c r="D87" s="3">
        <v>1364.04</v>
      </c>
      <c r="E87" s="3" t="s">
        <v>471</v>
      </c>
      <c r="F87" s="3" t="s">
        <v>475</v>
      </c>
      <c r="G87" t="s">
        <v>471</v>
      </c>
    </row>
    <row r="88" spans="1:7" x14ac:dyDescent="0.3">
      <c r="A88" s="3" t="s">
        <v>476</v>
      </c>
      <c r="B88" s="7" t="s">
        <v>505</v>
      </c>
      <c r="C88" s="29" t="str">
        <f>IF(Table4[[#This Row],[التاريخ]]="","",TEXT(Table4[[#This Row],[التاريخ]],"dddd"))</f>
        <v>Saturday</v>
      </c>
      <c r="D88" s="3">
        <v>142.13999999999999</v>
      </c>
      <c r="E88" s="3" t="s">
        <v>471</v>
      </c>
      <c r="F88" s="3" t="s">
        <v>472</v>
      </c>
      <c r="G88" t="s">
        <v>471</v>
      </c>
    </row>
    <row r="89" spans="1:7" x14ac:dyDescent="0.3">
      <c r="A89" s="3" t="s">
        <v>474</v>
      </c>
      <c r="B89" s="7" t="s">
        <v>201</v>
      </c>
      <c r="C89" s="29" t="str">
        <f>IF(Table4[[#This Row],[التاريخ]]="","",TEXT(Table4[[#This Row],[التاريخ]],"dddd"))</f>
        <v>Friday</v>
      </c>
      <c r="D89" s="3">
        <v>1524.81</v>
      </c>
      <c r="E89" s="3" t="s">
        <v>471</v>
      </c>
      <c r="F89" s="3" t="s">
        <v>475</v>
      </c>
      <c r="G89" t="s">
        <v>471</v>
      </c>
    </row>
    <row r="90" spans="1:7" x14ac:dyDescent="0.3">
      <c r="A90" s="3" t="s">
        <v>481</v>
      </c>
      <c r="B90" s="7" t="s">
        <v>492</v>
      </c>
      <c r="C90" s="29" t="str">
        <f>IF(Table4[[#This Row],[التاريخ]]="","",TEXT(Table4[[#This Row],[التاريخ]],"dddd"))</f>
        <v>Tuesday</v>
      </c>
      <c r="D90" s="3">
        <v>554.28</v>
      </c>
      <c r="E90" s="3" t="s">
        <v>473</v>
      </c>
      <c r="F90" s="3" t="s">
        <v>475</v>
      </c>
      <c r="G90" t="s">
        <v>471</v>
      </c>
    </row>
    <row r="91" spans="1:7" x14ac:dyDescent="0.3">
      <c r="A91" s="3" t="s">
        <v>479</v>
      </c>
      <c r="B91" s="7" t="s">
        <v>470</v>
      </c>
      <c r="C91" s="29" t="str">
        <f>IF(Table4[[#This Row],[التاريخ]]="","",TEXT(Table4[[#This Row],[التاريخ]],"dddd"))</f>
        <v>Wednesday</v>
      </c>
      <c r="D91" s="3">
        <v>1182.22</v>
      </c>
      <c r="E91" s="3" t="s">
        <v>473</v>
      </c>
      <c r="F91" s="3" t="s">
        <v>472</v>
      </c>
      <c r="G91" t="s">
        <v>473</v>
      </c>
    </row>
    <row r="92" spans="1:7" x14ac:dyDescent="0.3">
      <c r="A92" s="3" t="s">
        <v>479</v>
      </c>
      <c r="B92" s="7" t="s">
        <v>506</v>
      </c>
      <c r="C92" s="29" t="str">
        <f>IF(Table4[[#This Row],[التاريخ]]="","",TEXT(Table4[[#This Row],[التاريخ]],"dddd"))</f>
        <v>Saturday</v>
      </c>
      <c r="D92" s="3">
        <v>887.79</v>
      </c>
      <c r="E92" s="3" t="s">
        <v>473</v>
      </c>
      <c r="F92" s="3" t="s">
        <v>472</v>
      </c>
      <c r="G92" t="s">
        <v>473</v>
      </c>
    </row>
    <row r="93" spans="1:7" x14ac:dyDescent="0.3">
      <c r="A93" s="3" t="s">
        <v>474</v>
      </c>
      <c r="B93" s="7" t="s">
        <v>507</v>
      </c>
      <c r="C93" s="29" t="str">
        <f>IF(Table4[[#This Row],[التاريخ]]="","",TEXT(Table4[[#This Row],[التاريخ]],"dddd"))</f>
        <v>Wednesday</v>
      </c>
      <c r="D93" s="3">
        <v>177.09</v>
      </c>
      <c r="E93" s="3" t="s">
        <v>473</v>
      </c>
      <c r="F93" s="3" t="s">
        <v>472</v>
      </c>
      <c r="G93" t="s">
        <v>471</v>
      </c>
    </row>
    <row r="94" spans="1:7" x14ac:dyDescent="0.3">
      <c r="A94" s="3" t="s">
        <v>481</v>
      </c>
      <c r="B94" s="7" t="s">
        <v>336</v>
      </c>
      <c r="C94" s="29" t="str">
        <f>IF(Table4[[#This Row],[التاريخ]]="","",TEXT(Table4[[#This Row],[التاريخ]],"dddd"))</f>
        <v>Thursday</v>
      </c>
      <c r="D94" s="3">
        <v>14.84</v>
      </c>
      <c r="E94" s="3" t="s">
        <v>473</v>
      </c>
      <c r="F94" s="3" t="s">
        <v>475</v>
      </c>
      <c r="G94" t="s">
        <v>473</v>
      </c>
    </row>
    <row r="95" spans="1:7" x14ac:dyDescent="0.3">
      <c r="A95" s="3" t="s">
        <v>474</v>
      </c>
      <c r="B95" s="7" t="s">
        <v>184</v>
      </c>
      <c r="C95" s="29" t="str">
        <f>IF(Table4[[#This Row],[التاريخ]]="","",TEXT(Table4[[#This Row],[التاريخ]],"dddd"))</f>
        <v>Friday</v>
      </c>
      <c r="D95" s="3">
        <v>1323.97</v>
      </c>
      <c r="E95" s="3" t="s">
        <v>471</v>
      </c>
      <c r="F95" s="3" t="s">
        <v>477</v>
      </c>
      <c r="G95" t="s">
        <v>471</v>
      </c>
    </row>
    <row r="96" spans="1:7" x14ac:dyDescent="0.3">
      <c r="A96" s="3" t="s">
        <v>481</v>
      </c>
      <c r="B96" s="7" t="s">
        <v>469</v>
      </c>
      <c r="C96" s="29" t="str">
        <f>IF(Table4[[#This Row],[التاريخ]]="","",TEXT(Table4[[#This Row],[التاريخ]],"dddd"))</f>
        <v>Tuesday</v>
      </c>
      <c r="D96" s="3">
        <v>232.18</v>
      </c>
      <c r="E96" s="3" t="s">
        <v>471</v>
      </c>
      <c r="F96" s="3" t="s">
        <v>472</v>
      </c>
      <c r="G96" t="s">
        <v>473</v>
      </c>
    </row>
    <row r="97" spans="1:7" x14ac:dyDescent="0.3">
      <c r="A97" s="3" t="s">
        <v>474</v>
      </c>
      <c r="B97" s="7" t="s">
        <v>133</v>
      </c>
      <c r="C97" s="29" t="str">
        <f>IF(Table4[[#This Row],[التاريخ]]="","",TEXT(Table4[[#This Row],[التاريخ]],"dddd"))</f>
        <v>Friday</v>
      </c>
      <c r="D97" s="3">
        <v>177.08</v>
      </c>
      <c r="E97" s="3" t="s">
        <v>471</v>
      </c>
      <c r="F97" s="3" t="s">
        <v>472</v>
      </c>
      <c r="G97" t="s">
        <v>471</v>
      </c>
    </row>
    <row r="98" spans="1:7" x14ac:dyDescent="0.3">
      <c r="A98" s="3" t="s">
        <v>479</v>
      </c>
      <c r="B98" s="7" t="s">
        <v>287</v>
      </c>
      <c r="C98" s="29" t="str">
        <f>IF(Table4[[#This Row],[التاريخ]]="","",TEXT(Table4[[#This Row],[التاريخ]],"dddd"))</f>
        <v>Tuesday</v>
      </c>
      <c r="D98" s="3">
        <v>264.10000000000002</v>
      </c>
      <c r="E98" s="3" t="s">
        <v>471</v>
      </c>
      <c r="F98" s="3" t="s">
        <v>472</v>
      </c>
      <c r="G98" t="s">
        <v>473</v>
      </c>
    </row>
    <row r="99" spans="1:7" x14ac:dyDescent="0.3">
      <c r="A99" s="3" t="s">
        <v>474</v>
      </c>
      <c r="B99" s="7" t="s">
        <v>508</v>
      </c>
      <c r="C99" s="29" t="str">
        <f>IF(Table4[[#This Row],[التاريخ]]="","",TEXT(Table4[[#This Row],[التاريخ]],"dddd"))</f>
        <v>Monday</v>
      </c>
      <c r="D99" s="3">
        <v>838.88</v>
      </c>
      <c r="E99" s="3" t="s">
        <v>473</v>
      </c>
      <c r="F99" s="3" t="s">
        <v>472</v>
      </c>
      <c r="G99" t="s">
        <v>471</v>
      </c>
    </row>
    <row r="100" spans="1:7" x14ac:dyDescent="0.3">
      <c r="A100" s="3" t="s">
        <v>481</v>
      </c>
      <c r="B100" s="7" t="s">
        <v>270</v>
      </c>
      <c r="C100" s="29" t="str">
        <f>IF(Table4[[#This Row],[التاريخ]]="","",TEXT(Table4[[#This Row],[التاريخ]],"dddd"))</f>
        <v>Monday</v>
      </c>
      <c r="D100" s="3">
        <v>2150.02</v>
      </c>
      <c r="E100" s="3" t="s">
        <v>471</v>
      </c>
      <c r="F100" s="3" t="s">
        <v>475</v>
      </c>
      <c r="G100" t="s">
        <v>473</v>
      </c>
    </row>
    <row r="101" spans="1:7" x14ac:dyDescent="0.3">
      <c r="A101" s="3" t="s">
        <v>30</v>
      </c>
      <c r="B101" s="7" t="s">
        <v>229</v>
      </c>
      <c r="C101" s="29" t="str">
        <f>IF(Table4[[#This Row],[التاريخ]]="","",TEXT(Table4[[#This Row],[التاريخ]],"dddd"))</f>
        <v>Tuesday</v>
      </c>
      <c r="D101" s="3">
        <v>354.03</v>
      </c>
      <c r="E101" s="3" t="s">
        <v>471</v>
      </c>
      <c r="F101" s="3" t="s">
        <v>477</v>
      </c>
      <c r="G101" t="s">
        <v>471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4"/>
  <sheetViews>
    <sheetView rightToLeft="1" topLeftCell="O1" zoomScale="92" workbookViewId="0">
      <selection activeCell="T23" sqref="T18:V23"/>
    </sheetView>
  </sheetViews>
  <sheetFormatPr defaultRowHeight="14.4" x14ac:dyDescent="0.3"/>
  <cols>
    <col min="1" max="1" width="13.109375" bestFit="1" customWidth="1"/>
    <col min="2" max="2" width="12.5546875" bestFit="1" customWidth="1"/>
    <col min="3" max="3" width="8.6640625" bestFit="1" customWidth="1"/>
    <col min="4" max="4" width="12.5546875" bestFit="1" customWidth="1"/>
    <col min="5" max="5" width="13.77734375" bestFit="1" customWidth="1"/>
    <col min="6" max="6" width="12.5546875" bestFit="1" customWidth="1"/>
    <col min="9" max="9" width="18.6640625" bestFit="1" customWidth="1"/>
    <col min="10" max="10" width="14.77734375" bestFit="1" customWidth="1"/>
    <col min="11" max="11" width="18.21875" bestFit="1" customWidth="1"/>
    <col min="12" max="12" width="20.44140625" bestFit="1" customWidth="1"/>
    <col min="13" max="13" width="19.21875" bestFit="1" customWidth="1"/>
    <col min="14" max="14" width="19" bestFit="1" customWidth="1"/>
    <col min="15" max="15" width="27.44140625" bestFit="1" customWidth="1"/>
    <col min="17" max="17" width="13.109375" bestFit="1" customWidth="1"/>
    <col min="18" max="18" width="11.5546875" bestFit="1" customWidth="1"/>
    <col min="19" max="19" width="8.88671875" customWidth="1"/>
    <col min="20" max="20" width="11.5546875" customWidth="1"/>
    <col min="21" max="21" width="12" customWidth="1"/>
    <col min="22" max="22" width="11.77734375" bestFit="1" customWidth="1"/>
  </cols>
  <sheetData>
    <row r="1" spans="1:18" x14ac:dyDescent="0.3">
      <c r="A1" s="5" t="s">
        <v>31</v>
      </c>
      <c r="B1" t="s">
        <v>62</v>
      </c>
      <c r="C1" t="s">
        <v>63</v>
      </c>
      <c r="D1" t="s">
        <v>14</v>
      </c>
    </row>
    <row r="2" spans="1:18" x14ac:dyDescent="0.3">
      <c r="A2" s="6" t="s">
        <v>107</v>
      </c>
      <c r="B2">
        <v>490</v>
      </c>
      <c r="C2">
        <v>268</v>
      </c>
      <c r="D2">
        <v>185</v>
      </c>
      <c r="Q2" s="5" t="s">
        <v>31</v>
      </c>
      <c r="R2" t="s">
        <v>64</v>
      </c>
    </row>
    <row r="3" spans="1:18" x14ac:dyDescent="0.3">
      <c r="A3" s="6" t="s">
        <v>96</v>
      </c>
      <c r="B3">
        <v>538</v>
      </c>
      <c r="C3">
        <v>281</v>
      </c>
      <c r="D3">
        <v>207</v>
      </c>
      <c r="Q3" s="6" t="s">
        <v>107</v>
      </c>
      <c r="R3">
        <v>571</v>
      </c>
    </row>
    <row r="4" spans="1:18" x14ac:dyDescent="0.3">
      <c r="A4" s="6" t="s">
        <v>86</v>
      </c>
      <c r="B4">
        <v>569</v>
      </c>
      <c r="C4">
        <v>264</v>
      </c>
      <c r="D4">
        <v>197</v>
      </c>
      <c r="Q4" s="6" t="s">
        <v>96</v>
      </c>
      <c r="R4">
        <v>610</v>
      </c>
    </row>
    <row r="5" spans="1:18" x14ac:dyDescent="0.3">
      <c r="A5" s="6" t="s">
        <v>101</v>
      </c>
      <c r="B5">
        <v>759</v>
      </c>
      <c r="C5">
        <v>342</v>
      </c>
      <c r="D5">
        <v>285</v>
      </c>
      <c r="Q5" s="6" t="s">
        <v>86</v>
      </c>
      <c r="R5">
        <v>635</v>
      </c>
    </row>
    <row r="6" spans="1:18" x14ac:dyDescent="0.3">
      <c r="A6" s="6" t="s">
        <v>103</v>
      </c>
      <c r="B6">
        <v>612</v>
      </c>
      <c r="C6">
        <v>263</v>
      </c>
      <c r="D6">
        <v>206</v>
      </c>
      <c r="Q6" s="6" t="s">
        <v>101</v>
      </c>
      <c r="R6">
        <v>806</v>
      </c>
    </row>
    <row r="7" spans="1:18" x14ac:dyDescent="0.3">
      <c r="A7" s="6" t="s">
        <v>83</v>
      </c>
      <c r="B7">
        <v>630</v>
      </c>
      <c r="C7">
        <v>301</v>
      </c>
      <c r="D7">
        <v>247</v>
      </c>
      <c r="Q7" s="6" t="s">
        <v>103</v>
      </c>
      <c r="R7">
        <v>665</v>
      </c>
    </row>
    <row r="8" spans="1:18" x14ac:dyDescent="0.3">
      <c r="A8" s="6" t="s">
        <v>89</v>
      </c>
      <c r="B8">
        <v>571</v>
      </c>
      <c r="C8">
        <v>259</v>
      </c>
      <c r="D8">
        <v>197</v>
      </c>
      <c r="Q8" s="6" t="s">
        <v>83</v>
      </c>
      <c r="R8">
        <v>680</v>
      </c>
    </row>
    <row r="9" spans="1:18" x14ac:dyDescent="0.3">
      <c r="A9" s="6" t="s">
        <v>33</v>
      </c>
      <c r="B9">
        <v>4169</v>
      </c>
      <c r="C9">
        <v>1978</v>
      </c>
      <c r="D9">
        <v>1524</v>
      </c>
      <c r="Q9" s="6" t="s">
        <v>89</v>
      </c>
      <c r="R9">
        <v>632</v>
      </c>
    </row>
    <row r="22" spans="9:15" x14ac:dyDescent="0.3">
      <c r="I22" t="s">
        <v>58</v>
      </c>
      <c r="J22" t="s">
        <v>57</v>
      </c>
      <c r="K22" t="s">
        <v>59</v>
      </c>
      <c r="L22" t="s">
        <v>60</v>
      </c>
      <c r="M22" t="s">
        <v>61</v>
      </c>
      <c r="N22" t="s">
        <v>65</v>
      </c>
      <c r="O22" t="s">
        <v>66</v>
      </c>
    </row>
    <row r="23" spans="9:15" x14ac:dyDescent="0.3">
      <c r="I23">
        <v>4169</v>
      </c>
      <c r="J23">
        <v>1978</v>
      </c>
      <c r="K23">
        <v>4665</v>
      </c>
      <c r="L23">
        <v>4679</v>
      </c>
      <c r="M23">
        <v>1524</v>
      </c>
      <c r="N23">
        <v>21</v>
      </c>
      <c r="O23">
        <v>3</v>
      </c>
    </row>
    <row r="24" spans="9:15" x14ac:dyDescent="0.3">
      <c r="I24">
        <f>GETPIVOTDATA("[Measures].[Sum of مخزون اول مدة]",$I$22)</f>
        <v>4169</v>
      </c>
      <c r="J24">
        <f>GETPIVOTDATA("[Measures].[Sum of المشتريات]",$I$22)</f>
        <v>1978</v>
      </c>
      <c r="K24">
        <f>GETPIVOTDATA("[Measures].[Sum of المخزون الفعلي]",$I$22)</f>
        <v>4665</v>
      </c>
      <c r="L24">
        <f>GETPIVOTDATA("[Measures].[Sum of مخزون علي النظام]",$I$22)</f>
        <v>4679</v>
      </c>
      <c r="M24">
        <f>GETPIVOTDATA("[Measures].[Sum of المبيعات الفعلية]",$I$22)</f>
        <v>1524</v>
      </c>
      <c r="N24">
        <f>GETPIVOTDATA("[Measures].[Sum of المنتجات التالفة]",$I$22)</f>
        <v>21</v>
      </c>
      <c r="O24">
        <f>GETPIVOTDATA("[Measures].[Sum of المنتجات المنتهية الصلاحية]",$I$22)</f>
        <v>3</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R32"/>
  <sheetViews>
    <sheetView rightToLeft="1" topLeftCell="A6" zoomScale="79" workbookViewId="0">
      <selection activeCell="F24" sqref="F24"/>
    </sheetView>
  </sheetViews>
  <sheetFormatPr defaultRowHeight="14.4" x14ac:dyDescent="0.3"/>
  <cols>
    <col min="1" max="1" width="16.6640625" bestFit="1" customWidth="1"/>
    <col min="2" max="3" width="11.88671875" bestFit="1" customWidth="1"/>
    <col min="4" max="4" width="25.6640625" bestFit="1" customWidth="1"/>
    <col min="5" max="5" width="23" bestFit="1" customWidth="1"/>
    <col min="6" max="6" width="24" bestFit="1" customWidth="1"/>
    <col min="7" max="7" width="21.44140625" bestFit="1" customWidth="1"/>
    <col min="8" max="8" width="11.33203125" bestFit="1" customWidth="1"/>
    <col min="9" max="9" width="25.6640625" bestFit="1" customWidth="1"/>
    <col min="10" max="10" width="13.44140625" bestFit="1" customWidth="1"/>
    <col min="11" max="11" width="19" bestFit="1" customWidth="1"/>
    <col min="12" max="12" width="16.33203125" bestFit="1" customWidth="1"/>
    <col min="13" max="13" width="17.44140625" bestFit="1" customWidth="1"/>
    <col min="14" max="14" width="14.77734375" bestFit="1" customWidth="1"/>
    <col min="15" max="15" width="7" bestFit="1" customWidth="1"/>
    <col min="16" max="16" width="13.44140625" bestFit="1" customWidth="1"/>
    <col min="17" max="17" width="5.44140625" bestFit="1" customWidth="1"/>
    <col min="18" max="18" width="7" bestFit="1" customWidth="1"/>
    <col min="19" max="45" width="16.5546875" bestFit="1" customWidth="1"/>
    <col min="46" max="46" width="11.109375" bestFit="1" customWidth="1"/>
  </cols>
  <sheetData>
    <row r="1" spans="1:15" x14ac:dyDescent="0.3">
      <c r="J1" s="5" t="s">
        <v>31</v>
      </c>
      <c r="K1" t="s">
        <v>44</v>
      </c>
      <c r="L1" t="s">
        <v>46</v>
      </c>
      <c r="M1" t="s">
        <v>45</v>
      </c>
      <c r="N1" t="s">
        <v>47</v>
      </c>
      <c r="O1" t="s">
        <v>27</v>
      </c>
    </row>
    <row r="2" spans="1:15" x14ac:dyDescent="0.3">
      <c r="J2" s="6" t="s">
        <v>107</v>
      </c>
      <c r="K2">
        <v>1105.17</v>
      </c>
      <c r="L2">
        <v>1270.9454999999998</v>
      </c>
      <c r="M2">
        <v>1474.11</v>
      </c>
      <c r="N2">
        <v>1695.2265000000002</v>
      </c>
      <c r="O2">
        <v>368.94000000000005</v>
      </c>
    </row>
    <row r="3" spans="1:15" x14ac:dyDescent="0.3">
      <c r="A3" s="5" t="s">
        <v>31</v>
      </c>
      <c r="B3" t="s">
        <v>36</v>
      </c>
      <c r="J3" s="6" t="s">
        <v>96</v>
      </c>
      <c r="K3">
        <v>1450.07</v>
      </c>
      <c r="L3">
        <v>1667.5805</v>
      </c>
      <c r="M3">
        <v>1947.46</v>
      </c>
      <c r="N3">
        <v>2239.5790000000002</v>
      </c>
      <c r="O3">
        <v>497.39000000000004</v>
      </c>
    </row>
    <row r="4" spans="1:15" x14ac:dyDescent="0.3">
      <c r="A4" s="6" t="s">
        <v>107</v>
      </c>
      <c r="J4" s="6" t="s">
        <v>86</v>
      </c>
      <c r="K4">
        <v>1188.3699999999999</v>
      </c>
      <c r="L4">
        <v>1366.6255000000001</v>
      </c>
      <c r="M4">
        <v>1548.44</v>
      </c>
      <c r="N4">
        <v>1780.7059999999997</v>
      </c>
      <c r="O4">
        <v>360.07000000000005</v>
      </c>
    </row>
    <row r="5" spans="1:15" x14ac:dyDescent="0.3">
      <c r="A5" s="50" t="s">
        <v>155</v>
      </c>
      <c r="B5">
        <v>103</v>
      </c>
      <c r="J5" s="6" t="s">
        <v>101</v>
      </c>
      <c r="K5">
        <v>1452.55</v>
      </c>
      <c r="L5">
        <v>1670.4324999999999</v>
      </c>
      <c r="M5">
        <v>1967.64</v>
      </c>
      <c r="N5">
        <v>2262.7859999999996</v>
      </c>
      <c r="O5">
        <v>515.08999999999992</v>
      </c>
    </row>
    <row r="6" spans="1:15" x14ac:dyDescent="0.3">
      <c r="A6" s="50" t="s">
        <v>108</v>
      </c>
      <c r="B6">
        <v>60</v>
      </c>
      <c r="J6" s="6" t="s">
        <v>103</v>
      </c>
      <c r="K6">
        <v>705.63</v>
      </c>
      <c r="L6">
        <v>811.47450000000003</v>
      </c>
      <c r="M6">
        <v>978.77</v>
      </c>
      <c r="N6">
        <v>1125.5855000000001</v>
      </c>
      <c r="O6">
        <v>273.13999999999993</v>
      </c>
    </row>
    <row r="7" spans="1:15" x14ac:dyDescent="0.3">
      <c r="A7" s="50" t="s">
        <v>135</v>
      </c>
      <c r="B7">
        <v>92</v>
      </c>
      <c r="J7" s="6" t="s">
        <v>83</v>
      </c>
      <c r="K7">
        <v>1367.39</v>
      </c>
      <c r="L7">
        <v>1572.4984999999999</v>
      </c>
      <c r="M7">
        <v>1882.49</v>
      </c>
      <c r="N7">
        <v>2164.8635000000004</v>
      </c>
      <c r="O7">
        <v>515.1</v>
      </c>
    </row>
    <row r="8" spans="1:15" x14ac:dyDescent="0.3">
      <c r="A8" s="50" t="s">
        <v>127</v>
      </c>
      <c r="B8">
        <v>112</v>
      </c>
      <c r="J8" s="6" t="s">
        <v>89</v>
      </c>
      <c r="K8">
        <v>1916.11</v>
      </c>
      <c r="L8">
        <v>2203.5264999999999</v>
      </c>
      <c r="M8">
        <v>2635.08</v>
      </c>
      <c r="N8">
        <v>3030.3420000000006</v>
      </c>
      <c r="O8">
        <v>718.96999999999991</v>
      </c>
    </row>
    <row r="9" spans="1:15" x14ac:dyDescent="0.3">
      <c r="A9" s="6" t="s">
        <v>96</v>
      </c>
      <c r="J9" s="6" t="s">
        <v>33</v>
      </c>
      <c r="K9">
        <v>9185.2900000000009</v>
      </c>
      <c r="L9">
        <v>10563.083500000002</v>
      </c>
      <c r="M9">
        <v>12433.99</v>
      </c>
      <c r="N9">
        <v>14299.088500000002</v>
      </c>
      <c r="O9">
        <v>3248.6999999999985</v>
      </c>
    </row>
    <row r="10" spans="1:15" x14ac:dyDescent="0.3">
      <c r="A10" s="50" t="s">
        <v>159</v>
      </c>
      <c r="B10">
        <v>55</v>
      </c>
    </row>
    <row r="11" spans="1:15" x14ac:dyDescent="0.3">
      <c r="A11" s="50" t="s">
        <v>129</v>
      </c>
      <c r="B11">
        <v>326</v>
      </c>
    </row>
    <row r="12" spans="1:15" x14ac:dyDescent="0.3">
      <c r="A12" s="50" t="s">
        <v>97</v>
      </c>
      <c r="B12">
        <v>177</v>
      </c>
    </row>
    <row r="13" spans="1:15" x14ac:dyDescent="0.3">
      <c r="A13" s="6" t="s">
        <v>86</v>
      </c>
      <c r="B13">
        <v>364</v>
      </c>
    </row>
    <row r="14" spans="1:15" x14ac:dyDescent="0.3">
      <c r="A14" s="6" t="s">
        <v>101</v>
      </c>
      <c r="B14">
        <v>466</v>
      </c>
    </row>
    <row r="15" spans="1:15" x14ac:dyDescent="0.3">
      <c r="A15" s="6" t="s">
        <v>103</v>
      </c>
      <c r="B15">
        <v>236</v>
      </c>
    </row>
    <row r="16" spans="1:15" x14ac:dyDescent="0.3">
      <c r="A16" s="6" t="s">
        <v>83</v>
      </c>
      <c r="B16">
        <v>568</v>
      </c>
    </row>
    <row r="17" spans="1:18" x14ac:dyDescent="0.3">
      <c r="A17" s="6" t="s">
        <v>89</v>
      </c>
      <c r="B17">
        <v>546</v>
      </c>
      <c r="P17" s="5" t="s">
        <v>31</v>
      </c>
      <c r="Q17" t="s">
        <v>2</v>
      </c>
      <c r="R17" t="s">
        <v>27</v>
      </c>
    </row>
    <row r="18" spans="1:18" x14ac:dyDescent="0.3">
      <c r="A18" s="6" t="s">
        <v>33</v>
      </c>
      <c r="B18">
        <v>3105</v>
      </c>
      <c r="P18" s="6" t="s">
        <v>53</v>
      </c>
      <c r="Q18">
        <v>171</v>
      </c>
      <c r="R18">
        <v>185.84000000000003</v>
      </c>
    </row>
    <row r="19" spans="1:18" x14ac:dyDescent="0.3">
      <c r="C19" t="s">
        <v>36</v>
      </c>
      <c r="D19" t="s">
        <v>48</v>
      </c>
      <c r="E19" t="s">
        <v>49</v>
      </c>
      <c r="F19" t="s">
        <v>50</v>
      </c>
      <c r="G19" t="s">
        <v>51</v>
      </c>
      <c r="H19" t="s">
        <v>35</v>
      </c>
      <c r="P19" s="6" t="s">
        <v>509</v>
      </c>
      <c r="Q19">
        <v>772</v>
      </c>
      <c r="R19">
        <v>643.81000000000017</v>
      </c>
    </row>
    <row r="20" spans="1:18" x14ac:dyDescent="0.3">
      <c r="C20" s="27">
        <v>3105</v>
      </c>
      <c r="D20" s="27">
        <v>9185.2900000000009</v>
      </c>
      <c r="E20" s="27">
        <v>10563.083500000002</v>
      </c>
      <c r="F20" s="27">
        <v>12433.99</v>
      </c>
      <c r="G20" s="27">
        <v>14299.088500000002</v>
      </c>
      <c r="H20" s="27">
        <v>3248.6999999999985</v>
      </c>
      <c r="P20" s="6" t="s">
        <v>510</v>
      </c>
      <c r="Q20">
        <v>523</v>
      </c>
      <c r="R20">
        <v>584.16000000000008</v>
      </c>
    </row>
    <row r="21" spans="1:18" x14ac:dyDescent="0.3">
      <c r="C21" s="27">
        <f>GETPIVOTDATA("[Measures].[Sum of الكمية]",$C$19)</f>
        <v>3105</v>
      </c>
      <c r="D21" s="27">
        <f>GETPIVOTDATA("[Measures].[Sum of تكلفة الشراء بدون ضريبة]",$C$19)</f>
        <v>9185.2900000000009</v>
      </c>
      <c r="E21" s="27">
        <f>GETPIVOTDATA("[Measures].[Sum of تكلفة الشراء بالضريبة]",$C$19)</f>
        <v>10563.083500000002</v>
      </c>
      <c r="F21" s="27">
        <f>GETPIVOTDATA("[Measures].[Sum of سعر البيع بدون ضريبة]",$C$19)</f>
        <v>12433.99</v>
      </c>
      <c r="G21" s="27">
        <f>GETPIVOTDATA("[Measures].[Sum of سعر البيع بالضريبة]",$C$19)</f>
        <v>14299.088500000002</v>
      </c>
      <c r="H21" s="27">
        <f>GETPIVOTDATA("[Measures].[Sum of الربح]",$C$19)</f>
        <v>3248.6999999999985</v>
      </c>
      <c r="P21" s="6" t="s">
        <v>511</v>
      </c>
      <c r="Q21">
        <v>445</v>
      </c>
      <c r="R21">
        <v>590.84</v>
      </c>
    </row>
    <row r="22" spans="1:18" x14ac:dyDescent="0.3">
      <c r="P22" s="6" t="s">
        <v>512</v>
      </c>
      <c r="Q22">
        <v>394</v>
      </c>
      <c r="R22">
        <v>407.71999999999997</v>
      </c>
    </row>
    <row r="23" spans="1:18" x14ac:dyDescent="0.3">
      <c r="P23" s="6" t="s">
        <v>513</v>
      </c>
      <c r="Q23">
        <v>341</v>
      </c>
      <c r="R23">
        <v>300.90999999999997</v>
      </c>
    </row>
    <row r="24" spans="1:18" x14ac:dyDescent="0.3">
      <c r="C24" s="5" t="s">
        <v>31</v>
      </c>
      <c r="D24" t="s">
        <v>35</v>
      </c>
      <c r="P24" s="6" t="s">
        <v>514</v>
      </c>
      <c r="Q24">
        <v>459</v>
      </c>
      <c r="R24">
        <v>535.42000000000007</v>
      </c>
    </row>
    <row r="25" spans="1:18" x14ac:dyDescent="0.3">
      <c r="C25" s="6" t="s">
        <v>107</v>
      </c>
      <c r="D25">
        <v>368.94000000000005</v>
      </c>
      <c r="P25" s="6" t="s">
        <v>33</v>
      </c>
      <c r="Q25">
        <v>3105</v>
      </c>
      <c r="R25">
        <v>3248.6999999999985</v>
      </c>
    </row>
    <row r="26" spans="1:18" x14ac:dyDescent="0.3">
      <c r="C26" s="6" t="s">
        <v>96</v>
      </c>
      <c r="D26">
        <v>497.39000000000004</v>
      </c>
    </row>
    <row r="27" spans="1:18" x14ac:dyDescent="0.3">
      <c r="C27" s="6" t="s">
        <v>86</v>
      </c>
      <c r="D27">
        <v>360.07000000000005</v>
      </c>
    </row>
    <row r="28" spans="1:18" x14ac:dyDescent="0.3">
      <c r="C28" s="6" t="s">
        <v>101</v>
      </c>
      <c r="D28">
        <v>515.08999999999992</v>
      </c>
    </row>
    <row r="29" spans="1:18" x14ac:dyDescent="0.3">
      <c r="C29" s="6" t="s">
        <v>103</v>
      </c>
      <c r="D29">
        <v>273.13999999999993</v>
      </c>
    </row>
    <row r="30" spans="1:18" x14ac:dyDescent="0.3">
      <c r="C30" s="6" t="s">
        <v>83</v>
      </c>
      <c r="D30">
        <v>515.1</v>
      </c>
    </row>
    <row r="31" spans="1:18" x14ac:dyDescent="0.3">
      <c r="C31" s="6" t="s">
        <v>89</v>
      </c>
      <c r="D31">
        <v>718.96999999999991</v>
      </c>
    </row>
    <row r="32" spans="1:18" x14ac:dyDescent="0.3">
      <c r="C32" s="6" t="s">
        <v>33</v>
      </c>
      <c r="D32">
        <v>3248.6999999999985</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Z37"/>
  <sheetViews>
    <sheetView rightToLeft="1" topLeftCell="N7" workbookViewId="0">
      <selection activeCell="AC11" sqref="AC11"/>
    </sheetView>
  </sheetViews>
  <sheetFormatPr defaultRowHeight="14.4" x14ac:dyDescent="0.3"/>
  <cols>
    <col min="1" max="1" width="12.5546875" bestFit="1" customWidth="1"/>
    <col min="2" max="2" width="11.44140625" bestFit="1" customWidth="1"/>
    <col min="3" max="3" width="12.5546875" bestFit="1" customWidth="1"/>
    <col min="4" max="5" width="10" bestFit="1" customWidth="1"/>
    <col min="6" max="6" width="9.6640625" bestFit="1" customWidth="1"/>
    <col min="11" max="11" width="12.5546875" bestFit="1" customWidth="1"/>
    <col min="12" max="12" width="13.109375" bestFit="1" customWidth="1"/>
    <col min="14" max="15" width="12.5546875" bestFit="1" customWidth="1"/>
    <col min="16" max="17" width="13.109375" bestFit="1" customWidth="1"/>
    <col min="21" max="21" width="11.44140625" bestFit="1" customWidth="1"/>
    <col min="22" max="22" width="24.5546875" bestFit="1" customWidth="1"/>
    <col min="23" max="23" width="22.21875" bestFit="1" customWidth="1"/>
    <col min="24" max="24" width="16" bestFit="1" customWidth="1"/>
    <col min="25" max="25" width="15.33203125" bestFit="1" customWidth="1"/>
    <col min="26" max="26" width="15.77734375" bestFit="1" customWidth="1"/>
  </cols>
  <sheetData>
    <row r="1" spans="1:26" x14ac:dyDescent="0.3">
      <c r="A1" s="5" t="s">
        <v>31</v>
      </c>
      <c r="B1" t="s">
        <v>36</v>
      </c>
      <c r="K1" s="5" t="s">
        <v>31</v>
      </c>
      <c r="L1" t="s">
        <v>37</v>
      </c>
    </row>
    <row r="2" spans="1:26" x14ac:dyDescent="0.3">
      <c r="A2" s="6" t="s">
        <v>218</v>
      </c>
      <c r="B2">
        <v>428</v>
      </c>
      <c r="K2" s="6" t="s">
        <v>218</v>
      </c>
      <c r="L2">
        <v>17</v>
      </c>
      <c r="U2" t="s">
        <v>36</v>
      </c>
      <c r="V2" t="s">
        <v>32</v>
      </c>
      <c r="W2" t="s">
        <v>34</v>
      </c>
      <c r="X2" t="s">
        <v>38</v>
      </c>
      <c r="Y2" t="s">
        <v>39</v>
      </c>
      <c r="Z2" t="s">
        <v>54</v>
      </c>
    </row>
    <row r="3" spans="1:26" x14ac:dyDescent="0.3">
      <c r="A3" s="6" t="s">
        <v>214</v>
      </c>
      <c r="B3">
        <v>462</v>
      </c>
      <c r="K3" s="6" t="s">
        <v>214</v>
      </c>
      <c r="L3">
        <v>18</v>
      </c>
      <c r="U3" s="27">
        <v>2520</v>
      </c>
      <c r="V3" s="27">
        <v>10866.56</v>
      </c>
      <c r="W3" s="27">
        <v>12496.544</v>
      </c>
      <c r="X3" s="27">
        <v>268670.03999999992</v>
      </c>
      <c r="Y3" s="27">
        <v>352864.16</v>
      </c>
      <c r="Z3" s="27">
        <v>84194.120000000039</v>
      </c>
    </row>
    <row r="4" spans="1:26" x14ac:dyDescent="0.3">
      <c r="A4" s="6" t="s">
        <v>209</v>
      </c>
      <c r="B4">
        <v>677</v>
      </c>
      <c r="K4" s="6" t="s">
        <v>209</v>
      </c>
      <c r="L4">
        <v>28</v>
      </c>
      <c r="U4" s="27">
        <f>GETPIVOTDATA("[Measures].[Sum of الكمية 2]",$U$2)</f>
        <v>2520</v>
      </c>
      <c r="V4" s="27">
        <f>GETPIVOTDATA("[Measures].[Sum of السعر للشراء بدون ضريبة]",$U$2)</f>
        <v>10866.56</v>
      </c>
      <c r="W4" s="27">
        <f>GETPIVOTDATA("[Measures].[Sum of السعر للشراء بالضريبة]",$U$2)</f>
        <v>12496.544</v>
      </c>
      <c r="X4" s="27">
        <f>GETPIVOTDATA("[Measures].[Sum of إجمالي الشراء]",$U$2)</f>
        <v>268670.03999999992</v>
      </c>
      <c r="Y4" s="27">
        <f>GETPIVOTDATA("[Measures].[Sum of إجمالي البيع]",$U$2)</f>
        <v>352864.16</v>
      </c>
      <c r="Z4" s="27">
        <f>GETPIVOTDATA("[Measures].[Sum of إجمالي الربح]",$U$2)</f>
        <v>84194.120000000039</v>
      </c>
    </row>
    <row r="5" spans="1:26" x14ac:dyDescent="0.3">
      <c r="A5" s="6" t="s">
        <v>204</v>
      </c>
      <c r="B5">
        <v>513</v>
      </c>
      <c r="K5" s="6" t="s">
        <v>204</v>
      </c>
      <c r="L5">
        <v>20</v>
      </c>
    </row>
    <row r="6" spans="1:26" x14ac:dyDescent="0.3">
      <c r="A6" s="6" t="s">
        <v>222</v>
      </c>
      <c r="B6">
        <v>440</v>
      </c>
      <c r="K6" s="6" t="s">
        <v>222</v>
      </c>
      <c r="L6">
        <v>17</v>
      </c>
    </row>
    <row r="7" spans="1:26" x14ac:dyDescent="0.3">
      <c r="A7" s="6" t="s">
        <v>33</v>
      </c>
      <c r="B7">
        <v>2520</v>
      </c>
      <c r="K7" s="6" t="s">
        <v>33</v>
      </c>
      <c r="L7">
        <v>100</v>
      </c>
    </row>
    <row r="18" spans="3:16" x14ac:dyDescent="0.3">
      <c r="O18" s="5" t="s">
        <v>31</v>
      </c>
      <c r="P18" t="s">
        <v>37</v>
      </c>
    </row>
    <row r="19" spans="3:16" x14ac:dyDescent="0.3">
      <c r="O19" s="6" t="s">
        <v>107</v>
      </c>
      <c r="P19">
        <v>7</v>
      </c>
    </row>
    <row r="20" spans="3:16" x14ac:dyDescent="0.3">
      <c r="O20" s="6" t="s">
        <v>96</v>
      </c>
      <c r="P20">
        <v>19</v>
      </c>
    </row>
    <row r="21" spans="3:16" x14ac:dyDescent="0.3">
      <c r="O21" s="6" t="s">
        <v>86</v>
      </c>
      <c r="P21">
        <v>16</v>
      </c>
    </row>
    <row r="22" spans="3:16" x14ac:dyDescent="0.3">
      <c r="O22" s="6" t="s">
        <v>101</v>
      </c>
      <c r="P22">
        <v>12</v>
      </c>
    </row>
    <row r="23" spans="3:16" x14ac:dyDescent="0.3">
      <c r="O23" s="6" t="s">
        <v>103</v>
      </c>
      <c r="P23">
        <v>17</v>
      </c>
    </row>
    <row r="24" spans="3:16" x14ac:dyDescent="0.3">
      <c r="O24" s="6" t="s">
        <v>83</v>
      </c>
      <c r="P24">
        <v>17</v>
      </c>
    </row>
    <row r="25" spans="3:16" x14ac:dyDescent="0.3">
      <c r="O25" s="6" t="s">
        <v>89</v>
      </c>
      <c r="P25">
        <v>12</v>
      </c>
    </row>
    <row r="26" spans="3:16" x14ac:dyDescent="0.3">
      <c r="O26" s="6" t="s">
        <v>33</v>
      </c>
      <c r="P26">
        <v>100</v>
      </c>
    </row>
    <row r="31" spans="3:16" x14ac:dyDescent="0.3">
      <c r="C31" s="5" t="s">
        <v>31</v>
      </c>
      <c r="D31" t="s">
        <v>8</v>
      </c>
      <c r="E31" t="s">
        <v>9</v>
      </c>
      <c r="F31" t="s">
        <v>55</v>
      </c>
    </row>
    <row r="32" spans="3:16" x14ac:dyDescent="0.3">
      <c r="C32" s="6" t="s">
        <v>218</v>
      </c>
      <c r="D32">
        <v>43395.489999999991</v>
      </c>
      <c r="E32">
        <v>58953.240000000005</v>
      </c>
      <c r="F32">
        <v>15557.749999999998</v>
      </c>
    </row>
    <row r="33" spans="3:6" x14ac:dyDescent="0.3">
      <c r="C33" s="6" t="s">
        <v>214</v>
      </c>
      <c r="D33">
        <v>56405.319999999992</v>
      </c>
      <c r="E33">
        <v>72188.75</v>
      </c>
      <c r="F33">
        <v>15783.429999999998</v>
      </c>
    </row>
    <row r="34" spans="3:6" x14ac:dyDescent="0.3">
      <c r="C34" s="6" t="s">
        <v>209</v>
      </c>
      <c r="D34">
        <v>65691.86</v>
      </c>
      <c r="E34">
        <v>88514.390000000029</v>
      </c>
      <c r="F34">
        <v>22822.529999999995</v>
      </c>
    </row>
    <row r="35" spans="3:6" x14ac:dyDescent="0.3">
      <c r="C35" s="6" t="s">
        <v>204</v>
      </c>
      <c r="D35">
        <v>56042.03</v>
      </c>
      <c r="E35">
        <v>71511.299999999988</v>
      </c>
      <c r="F35">
        <v>15469.27</v>
      </c>
    </row>
    <row r="36" spans="3:6" x14ac:dyDescent="0.3">
      <c r="C36" s="6" t="s">
        <v>222</v>
      </c>
      <c r="D36">
        <v>47135.340000000011</v>
      </c>
      <c r="E36">
        <v>61696.479999999996</v>
      </c>
      <c r="F36">
        <v>14561.140000000003</v>
      </c>
    </row>
    <row r="37" spans="3:6" x14ac:dyDescent="0.3">
      <c r="C37" s="6" t="s">
        <v>33</v>
      </c>
      <c r="D37">
        <v>268670.03999999992</v>
      </c>
      <c r="E37">
        <v>352864.16</v>
      </c>
      <c r="F37">
        <v>84194.120000000039</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3"/>
  <sheetViews>
    <sheetView rightToLeft="1" topLeftCell="E13" workbookViewId="0">
      <selection activeCell="AC11" sqref="AC11"/>
    </sheetView>
  </sheetViews>
  <sheetFormatPr defaultRowHeight="14.4" x14ac:dyDescent="0.3"/>
  <cols>
    <col min="1" max="1" width="12.5546875" bestFit="1" customWidth="1"/>
    <col min="2" max="2" width="11.5546875" bestFit="1" customWidth="1"/>
    <col min="3" max="3" width="12.5546875" bestFit="1" customWidth="1"/>
    <col min="4" max="4" width="11.5546875" bestFit="1" customWidth="1"/>
    <col min="9" max="9" width="12.5546875" bestFit="1" customWidth="1"/>
    <col min="10" max="10" width="11.5546875" bestFit="1" customWidth="1"/>
    <col min="11" max="11" width="12.5546875" bestFit="1" customWidth="1"/>
    <col min="12" max="12" width="11.88671875" bestFit="1" customWidth="1"/>
  </cols>
  <sheetData>
    <row r="1" spans="1:10" x14ac:dyDescent="0.3">
      <c r="A1" s="5" t="s">
        <v>31</v>
      </c>
      <c r="B1" t="s">
        <v>69</v>
      </c>
      <c r="I1" s="5" t="s">
        <v>31</v>
      </c>
      <c r="J1" t="s">
        <v>70</v>
      </c>
    </row>
    <row r="2" spans="1:10" x14ac:dyDescent="0.3">
      <c r="A2" s="6" t="s">
        <v>481</v>
      </c>
      <c r="B2">
        <v>11359.82</v>
      </c>
      <c r="I2" s="6" t="s">
        <v>472</v>
      </c>
      <c r="J2">
        <v>36</v>
      </c>
    </row>
    <row r="3" spans="1:10" x14ac:dyDescent="0.3">
      <c r="A3" s="6" t="s">
        <v>474</v>
      </c>
      <c r="B3">
        <v>15194.27</v>
      </c>
      <c r="I3" s="6" t="s">
        <v>475</v>
      </c>
      <c r="J3">
        <v>32</v>
      </c>
    </row>
    <row r="4" spans="1:10" x14ac:dyDescent="0.3">
      <c r="A4" s="6" t="s">
        <v>476</v>
      </c>
      <c r="B4">
        <v>13842.04</v>
      </c>
      <c r="I4" s="6" t="s">
        <v>477</v>
      </c>
      <c r="J4">
        <v>32</v>
      </c>
    </row>
    <row r="5" spans="1:10" x14ac:dyDescent="0.3">
      <c r="A5" s="6" t="s">
        <v>479</v>
      </c>
      <c r="B5">
        <v>14351.8</v>
      </c>
      <c r="I5" s="6" t="s">
        <v>33</v>
      </c>
      <c r="J5">
        <v>100</v>
      </c>
    </row>
    <row r="6" spans="1:10" x14ac:dyDescent="0.3">
      <c r="A6" s="6" t="s">
        <v>30</v>
      </c>
      <c r="B6">
        <v>11970.3</v>
      </c>
      <c r="I6" s="5" t="s">
        <v>31</v>
      </c>
      <c r="J6" t="s">
        <v>70</v>
      </c>
    </row>
    <row r="7" spans="1:10" x14ac:dyDescent="0.3">
      <c r="A7" s="6" t="s">
        <v>29</v>
      </c>
      <c r="B7">
        <v>7651.62</v>
      </c>
      <c r="I7" s="6" t="s">
        <v>473</v>
      </c>
      <c r="J7">
        <v>51</v>
      </c>
    </row>
    <row r="8" spans="1:10" x14ac:dyDescent="0.3">
      <c r="A8" s="6" t="s">
        <v>33</v>
      </c>
      <c r="B8">
        <v>74369.850000000006</v>
      </c>
      <c r="I8" s="6" t="s">
        <v>471</v>
      </c>
      <c r="J8">
        <v>49</v>
      </c>
    </row>
    <row r="9" spans="1:10" x14ac:dyDescent="0.3">
      <c r="I9" s="6" t="s">
        <v>33</v>
      </c>
      <c r="J9">
        <v>100</v>
      </c>
    </row>
    <row r="12" spans="1:10" x14ac:dyDescent="0.3">
      <c r="I12" s="5" t="s">
        <v>31</v>
      </c>
      <c r="J12" t="s">
        <v>69</v>
      </c>
    </row>
    <row r="13" spans="1:10" x14ac:dyDescent="0.3">
      <c r="I13" s="6" t="s">
        <v>472</v>
      </c>
      <c r="J13">
        <v>23624.45</v>
      </c>
    </row>
    <row r="14" spans="1:10" x14ac:dyDescent="0.3">
      <c r="C14" s="5" t="s">
        <v>31</v>
      </c>
      <c r="D14" t="s">
        <v>69</v>
      </c>
      <c r="I14" s="6" t="s">
        <v>475</v>
      </c>
      <c r="J14">
        <v>27990.22</v>
      </c>
    </row>
    <row r="15" spans="1:10" x14ac:dyDescent="0.3">
      <c r="C15" s="6" t="s">
        <v>473</v>
      </c>
      <c r="D15">
        <v>37963.71</v>
      </c>
      <c r="I15" s="6" t="s">
        <v>477</v>
      </c>
      <c r="J15">
        <v>22755.18</v>
      </c>
    </row>
    <row r="16" spans="1:10" x14ac:dyDescent="0.3">
      <c r="C16" s="6" t="s">
        <v>471</v>
      </c>
      <c r="D16">
        <v>36406.14</v>
      </c>
      <c r="I16" s="6" t="s">
        <v>33</v>
      </c>
      <c r="J16">
        <v>74369.850000000006</v>
      </c>
    </row>
    <row r="17" spans="3:16" x14ac:dyDescent="0.3">
      <c r="C17" s="6" t="s">
        <v>33</v>
      </c>
      <c r="D17">
        <v>74369.850000000006</v>
      </c>
    </row>
    <row r="32" spans="3:16" x14ac:dyDescent="0.3">
      <c r="K32" t="s">
        <v>71</v>
      </c>
      <c r="L32" t="s">
        <v>72</v>
      </c>
      <c r="M32" t="s">
        <v>73</v>
      </c>
      <c r="N32" t="s">
        <v>74</v>
      </c>
      <c r="O32" t="s">
        <v>72</v>
      </c>
      <c r="P32" t="s">
        <v>73</v>
      </c>
    </row>
    <row r="33" spans="11:16" x14ac:dyDescent="0.3">
      <c r="K33">
        <f>GETPIVOTDATA("[Measures].[Count of البند]",$I$1)</f>
        <v>100</v>
      </c>
      <c r="L33" t="e">
        <f>GETPIVOTDATA("[Measures].[Count of البند]",$I$1,"[Table4].[حالة السداد]","[Table4].[حالة السداد].&amp;[تم السداد]")</f>
        <v>#REF!</v>
      </c>
      <c r="M33" t="e">
        <f>GETPIVOTDATA("[Measures].[Count of البند]",$I$1,"[Table4].[حالة السداد]","[Table4].[حالة السداد].&amp;[لم يسدد]")</f>
        <v>#REF!</v>
      </c>
      <c r="N33">
        <f>GETPIVOTDATA("[Measures].[Sum of القيمة]",$I$12)</f>
        <v>74369.850000000006</v>
      </c>
      <c r="O33" t="e">
        <f>GETPIVOTDATA("[Measures].[Sum of القيمة]",$I$12,"[Table4].[حالة السداد]","[Table4].[حالة السداد].&amp;[تم السداد]")</f>
        <v>#REF!</v>
      </c>
      <c r="P33" t="e">
        <f>GETPIVOTDATA("[Measures].[Sum of القيمة]",$I$12,"[Table4].[حالة السداد]","[Table4].[حالة السداد].&amp;[لم يسدد]")</f>
        <v>#REF!</v>
      </c>
    </row>
  </sheetData>
  <pageMargins left="0.7" right="0.7" top="0.75" bottom="0.75" header="0.3" footer="0.3"/>
  <drawing r:id="rId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5"/>
  <sheetViews>
    <sheetView rightToLeft="1" zoomScale="84" workbookViewId="0">
      <selection activeCell="C1" sqref="C1"/>
    </sheetView>
  </sheetViews>
  <sheetFormatPr defaultRowHeight="14.4" x14ac:dyDescent="0.3"/>
  <cols>
    <col min="1" max="1" width="12.6640625" bestFit="1" customWidth="1"/>
    <col min="2" max="2" width="9.5546875" bestFit="1" customWidth="1"/>
    <col min="3" max="3" width="12.6640625" bestFit="1" customWidth="1"/>
    <col min="4" max="4" width="13.44140625" bestFit="1" customWidth="1"/>
    <col min="5" max="5" width="15" bestFit="1" customWidth="1"/>
    <col min="6" max="6" width="13.109375" bestFit="1" customWidth="1"/>
    <col min="7" max="7" width="21.33203125" bestFit="1" customWidth="1"/>
    <col min="8" max="8" width="20.109375" bestFit="1" customWidth="1"/>
    <col min="9" max="10" width="16.77734375" bestFit="1" customWidth="1"/>
    <col min="13" max="13" width="12.5546875" bestFit="1" customWidth="1"/>
    <col min="14" max="14" width="15.109375" bestFit="1" customWidth="1"/>
    <col min="15" max="15" width="14" bestFit="1" customWidth="1"/>
    <col min="16" max="16" width="10.6640625" bestFit="1" customWidth="1"/>
    <col min="20" max="20" width="12.5546875" bestFit="1" customWidth="1"/>
    <col min="21" max="21" width="14" bestFit="1" customWidth="1"/>
    <col min="22" max="22" width="10.109375" bestFit="1" customWidth="1"/>
  </cols>
  <sheetData>
    <row r="1" spans="1:21" x14ac:dyDescent="0.3">
      <c r="A1" s="5" t="s">
        <v>31</v>
      </c>
      <c r="B1" t="s">
        <v>23</v>
      </c>
      <c r="C1" t="s">
        <v>42</v>
      </c>
      <c r="D1" t="s">
        <v>41</v>
      </c>
    </row>
    <row r="2" spans="1:21" x14ac:dyDescent="0.3">
      <c r="A2" s="6" t="s">
        <v>107</v>
      </c>
      <c r="B2">
        <v>538.68000000000006</v>
      </c>
      <c r="C2">
        <v>2002.45</v>
      </c>
      <c r="D2">
        <v>1463.77</v>
      </c>
      <c r="M2" s="5" t="s">
        <v>31</v>
      </c>
      <c r="N2" t="s">
        <v>80</v>
      </c>
      <c r="O2" t="s">
        <v>78</v>
      </c>
      <c r="P2" t="s">
        <v>79</v>
      </c>
    </row>
    <row r="3" spans="1:21" x14ac:dyDescent="0.3">
      <c r="A3" s="6" t="s">
        <v>96</v>
      </c>
      <c r="B3">
        <v>575.07000000000005</v>
      </c>
      <c r="C3">
        <v>2114.4</v>
      </c>
      <c r="D3">
        <v>1539.33</v>
      </c>
      <c r="M3" s="6" t="s">
        <v>107</v>
      </c>
      <c r="N3">
        <v>18078.969999999998</v>
      </c>
      <c r="O3">
        <v>24472.609999999997</v>
      </c>
      <c r="P3">
        <v>6393.6400000000012</v>
      </c>
    </row>
    <row r="4" spans="1:21" x14ac:dyDescent="0.3">
      <c r="A4" s="6" t="s">
        <v>86</v>
      </c>
      <c r="B4">
        <v>346.97</v>
      </c>
      <c r="C4">
        <v>1447.15</v>
      </c>
      <c r="D4">
        <v>1100.18</v>
      </c>
      <c r="M4" s="6" t="s">
        <v>96</v>
      </c>
      <c r="N4">
        <v>18125.82</v>
      </c>
      <c r="O4">
        <v>24824.14</v>
      </c>
      <c r="P4">
        <v>6698.3200000000015</v>
      </c>
      <c r="T4" s="5" t="s">
        <v>31</v>
      </c>
      <c r="U4" t="s">
        <v>78</v>
      </c>
    </row>
    <row r="5" spans="1:21" x14ac:dyDescent="0.3">
      <c r="A5" s="6" t="s">
        <v>101</v>
      </c>
      <c r="B5">
        <v>384.49000000000007</v>
      </c>
      <c r="C5">
        <v>1573.5</v>
      </c>
      <c r="D5">
        <v>1189.01</v>
      </c>
      <c r="M5" s="6" t="s">
        <v>86</v>
      </c>
      <c r="N5">
        <v>15094.189999999999</v>
      </c>
      <c r="O5">
        <v>20035.79</v>
      </c>
      <c r="P5">
        <v>4941.6000000000004</v>
      </c>
      <c r="T5" s="6" t="s">
        <v>509</v>
      </c>
      <c r="U5">
        <v>26855.599999999995</v>
      </c>
    </row>
    <row r="6" spans="1:21" x14ac:dyDescent="0.3">
      <c r="A6" s="6" t="s">
        <v>103</v>
      </c>
      <c r="B6">
        <v>361.84999999999997</v>
      </c>
      <c r="C6">
        <v>1392.99</v>
      </c>
      <c r="D6">
        <v>1031.1400000000001</v>
      </c>
      <c r="M6" s="6" t="s">
        <v>101</v>
      </c>
      <c r="N6">
        <v>13850.760000000002</v>
      </c>
      <c r="O6">
        <v>18219.59</v>
      </c>
      <c r="P6">
        <v>4368.8300000000008</v>
      </c>
      <c r="T6" s="6" t="s">
        <v>510</v>
      </c>
      <c r="U6">
        <v>17385.740000000002</v>
      </c>
    </row>
    <row r="7" spans="1:21" x14ac:dyDescent="0.3">
      <c r="A7" s="6" t="s">
        <v>83</v>
      </c>
      <c r="B7">
        <v>375.81</v>
      </c>
      <c r="C7">
        <v>1697.15</v>
      </c>
      <c r="D7">
        <v>1321.34</v>
      </c>
      <c r="M7" s="6" t="s">
        <v>103</v>
      </c>
      <c r="N7">
        <v>12442.440000000002</v>
      </c>
      <c r="O7">
        <v>16896.61</v>
      </c>
      <c r="P7">
        <v>4454.170000000001</v>
      </c>
      <c r="T7" s="6" t="s">
        <v>53</v>
      </c>
      <c r="U7">
        <v>22818.649999999998</v>
      </c>
    </row>
    <row r="8" spans="1:21" x14ac:dyDescent="0.3">
      <c r="A8" s="6" t="s">
        <v>89</v>
      </c>
      <c r="B8">
        <v>503.52</v>
      </c>
      <c r="C8">
        <v>2566.58</v>
      </c>
      <c r="D8">
        <v>2063.06</v>
      </c>
      <c r="M8" s="6" t="s">
        <v>83</v>
      </c>
      <c r="N8">
        <v>16619.3</v>
      </c>
      <c r="O8">
        <v>21201.09</v>
      </c>
      <c r="P8">
        <v>4581.79</v>
      </c>
      <c r="T8" s="6" t="s">
        <v>511</v>
      </c>
      <c r="U8">
        <v>28265.500000000004</v>
      </c>
    </row>
    <row r="9" spans="1:21" x14ac:dyDescent="0.3">
      <c r="A9" s="6" t="s">
        <v>33</v>
      </c>
      <c r="B9">
        <v>3086.389999999999</v>
      </c>
      <c r="C9">
        <v>12794.22</v>
      </c>
      <c r="D9">
        <v>9707.83</v>
      </c>
      <c r="M9" s="6" t="s">
        <v>89</v>
      </c>
      <c r="N9">
        <v>25748.38</v>
      </c>
      <c r="O9">
        <v>31868.190000000006</v>
      </c>
      <c r="P9">
        <v>6119.8099999999995</v>
      </c>
      <c r="T9" s="6" t="s">
        <v>512</v>
      </c>
      <c r="U9">
        <v>9313.41</v>
      </c>
    </row>
    <row r="10" spans="1:21" x14ac:dyDescent="0.3">
      <c r="M10" s="6" t="s">
        <v>33</v>
      </c>
      <c r="N10">
        <v>119959.85999999996</v>
      </c>
      <c r="O10">
        <v>157518.01999999993</v>
      </c>
      <c r="P10">
        <v>37558.160000000003</v>
      </c>
      <c r="T10" s="6" t="s">
        <v>513</v>
      </c>
      <c r="U10">
        <v>33528.390000000007</v>
      </c>
    </row>
    <row r="11" spans="1:21" x14ac:dyDescent="0.3">
      <c r="T11" s="6" t="s">
        <v>514</v>
      </c>
      <c r="U11">
        <v>19350.73</v>
      </c>
    </row>
    <row r="12" spans="1:21" x14ac:dyDescent="0.3">
      <c r="T12" s="6" t="s">
        <v>33</v>
      </c>
      <c r="U12">
        <v>157518.01999999993</v>
      </c>
    </row>
    <row r="33" spans="5:9" x14ac:dyDescent="0.3">
      <c r="E33" t="s">
        <v>56</v>
      </c>
      <c r="F33" t="s">
        <v>37</v>
      </c>
      <c r="G33" t="s">
        <v>76</v>
      </c>
      <c r="H33" t="s">
        <v>77</v>
      </c>
      <c r="I33" t="s">
        <v>75</v>
      </c>
    </row>
    <row r="34" spans="5:9" x14ac:dyDescent="0.3">
      <c r="E34">
        <v>100</v>
      </c>
      <c r="F34">
        <v>100</v>
      </c>
      <c r="G34">
        <v>119959.85999999996</v>
      </c>
      <c r="H34">
        <v>157518.01999999993</v>
      </c>
      <c r="I34">
        <v>37558.160000000003</v>
      </c>
    </row>
    <row r="35" spans="5:9" x14ac:dyDescent="0.3">
      <c r="E35">
        <f>GETPIVOTDATA("[Measures].[Count of التصنيف 3]",$E$33)</f>
        <v>100</v>
      </c>
      <c r="F35">
        <f>GETPIVOTDATA("[Measures].[Count of المنتج 3]",$E$33)</f>
        <v>100</v>
      </c>
      <c r="G35">
        <f>GETPIVOTDATA("[Measures].[Sum of تكلفة الشراء الاجمالي]",$E$33)</f>
        <v>119959.85999999996</v>
      </c>
      <c r="H35">
        <f>GETPIVOTDATA("[Measures].[Sum of قيمة البيع الاجمالي]",$E$33)</f>
        <v>157518.01999999993</v>
      </c>
      <c r="I35">
        <f>GETPIVOTDATA("[Measures].[Sum of الربح الاجمالي]",$E$33)</f>
        <v>37558.160000000003</v>
      </c>
    </row>
  </sheetData>
  <pageMargins left="0.7" right="0.7" top="0.75" bottom="0.75" header="0.3" footer="0.3"/>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
  <sheetViews>
    <sheetView rightToLeft="1" topLeftCell="A4" zoomScale="65" zoomScaleNormal="70" workbookViewId="0"/>
  </sheetViews>
  <sheetFormatPr defaultColWidth="8.88671875" defaultRowHeight="14.4" x14ac:dyDescent="0.3"/>
  <cols>
    <col min="1" max="6" width="8.88671875" style="8"/>
    <col min="7" max="7" width="10.77734375" style="8" customWidth="1"/>
    <col min="8" max="8" width="5.77734375" style="8" customWidth="1"/>
    <col min="9"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
  <sheetViews>
    <sheetView rightToLeft="1" topLeftCell="A13" zoomScale="65" zoomScaleNormal="70" workbookViewId="0"/>
  </sheetViews>
  <sheetFormatPr defaultColWidth="8.88671875" defaultRowHeight="14.4" x14ac:dyDescent="0.3"/>
  <cols>
    <col min="1" max="6" width="8.88671875" style="8"/>
    <col min="7" max="7" width="10.77734375" style="8" customWidth="1"/>
    <col min="8" max="8" width="5.77734375" style="8" customWidth="1"/>
    <col min="9"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B18"/>
  <sheetViews>
    <sheetView rightToLeft="1" topLeftCell="A6" zoomScale="65" zoomScaleNormal="70" workbookViewId="0"/>
  </sheetViews>
  <sheetFormatPr defaultColWidth="8.88671875" defaultRowHeight="14.4" x14ac:dyDescent="0.3"/>
  <cols>
    <col min="1" max="6" width="8.88671875" style="8"/>
    <col min="7" max="7" width="10.77734375" style="8" customWidth="1"/>
    <col min="8" max="8" width="5.77734375" style="8" customWidth="1"/>
    <col min="9" max="16384" width="8.88671875" style="8"/>
  </cols>
  <sheetData>
    <row r="18" spans="2:2" x14ac:dyDescent="0.3">
      <c r="B18" s="8" t="s">
        <v>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
  <sheetViews>
    <sheetView rightToLeft="1" topLeftCell="A7" zoomScale="65" zoomScaleNormal="70" workbookViewId="0"/>
  </sheetViews>
  <sheetFormatPr defaultColWidth="8.88671875" defaultRowHeight="14.4" x14ac:dyDescent="0.3"/>
  <cols>
    <col min="1" max="6" width="8.88671875" style="8"/>
    <col min="7" max="7" width="10.77734375" style="8" customWidth="1"/>
    <col min="8" max="8" width="5.77734375" style="8" customWidth="1"/>
    <col min="9"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dimension ref="A1"/>
  <sheetViews>
    <sheetView rightToLeft="1" tabSelected="1" topLeftCell="A4" zoomScale="65" zoomScaleNormal="70" workbookViewId="0">
      <selection activeCell="AC23" sqref="AC23"/>
    </sheetView>
  </sheetViews>
  <sheetFormatPr defaultColWidth="8.88671875" defaultRowHeight="14.4" x14ac:dyDescent="0.3"/>
  <cols>
    <col min="1" max="6" width="8.88671875" style="8"/>
    <col min="7" max="7" width="10.77734375" style="8" customWidth="1"/>
    <col min="8" max="8" width="5.77734375" style="8" customWidth="1"/>
    <col min="9"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EBF18D-613F-4471-99D5-1DAC8744EE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مخزون اول مرة</vt:lpstr>
      <vt:lpstr>المشتريات</vt:lpstr>
      <vt:lpstr>الجرد</vt:lpstr>
      <vt:lpstr>المبيعات</vt:lpstr>
      <vt:lpstr>المصاريف</vt:lpstr>
      <vt:lpstr>جدول الداشبورد للجرد</vt:lpstr>
      <vt:lpstr>جدول الداشبورد لمخزون اول مرة</vt:lpstr>
      <vt:lpstr>جدول الداشبورد للمشتريات</vt:lpstr>
      <vt:lpstr>جدول الداشبورد المصاريف</vt:lpstr>
      <vt:lpstr>جدول الداشبورد للمبيعات</vt:lpstr>
      <vt:lpstr>داشبورد 5</vt:lpstr>
      <vt:lpstr>داشبورد 4</vt:lpstr>
      <vt:lpstr>داشبورد 3</vt:lpstr>
      <vt:lpstr>داشبورد 2</vt:lpstr>
      <vt:lpstr>داشبورد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Mustafa Gaseer</cp:lastModifiedBy>
  <dcterms:created xsi:type="dcterms:W3CDTF">2015-06-05T18:17:20Z</dcterms:created>
  <dcterms:modified xsi:type="dcterms:W3CDTF">2025-10-07T17:47:32Z</dcterms:modified>
</cp:coreProperties>
</file>