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l Olivella Rosell\Dropbox\02_PhD_dissertation\PhD_Pol\PhD_Dissertation\ChapterIntro\references_intro\"/>
    </mc:Choice>
  </mc:AlternateContent>
  <bookViews>
    <workbookView xWindow="0" yWindow="0" windowWidth="21615" windowHeight="10185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3" i="1"/>
  <c r="C4" i="1"/>
  <c r="C5" i="1"/>
  <c r="C6" i="1"/>
  <c r="C7" i="1"/>
  <c r="C8" i="1"/>
  <c r="C9" i="1"/>
  <c r="C10" i="1"/>
  <c r="C11" i="1"/>
  <c r="C16" i="1"/>
  <c r="C15" i="1"/>
  <c r="C14" i="1"/>
  <c r="C13" i="1"/>
  <c r="C12" i="1"/>
  <c r="I15" i="1"/>
  <c r="H15" i="1"/>
  <c r="G15" i="1"/>
  <c r="F15" i="1"/>
  <c r="C17" i="1"/>
</calcChain>
</file>

<file path=xl/sharedStrings.xml><?xml version="1.0" encoding="utf-8"?>
<sst xmlns="http://schemas.openxmlformats.org/spreadsheetml/2006/main" count="11" uniqueCount="11">
  <si>
    <t>Year</t>
  </si>
  <si>
    <t xml:space="preserve">Secondary market down-regulation total cost  </t>
  </si>
  <si>
    <t>Down-regulation</t>
  </si>
  <si>
    <t xml:space="preserve">Secondary market up-regulation total cost </t>
  </si>
  <si>
    <t>Up-regulation</t>
  </si>
  <si>
    <t>Restricciones técnicas</t>
  </si>
  <si>
    <t>Operación del sistema</t>
  </si>
  <si>
    <t>Secundaria</t>
  </si>
  <si>
    <t>Terciaria</t>
  </si>
  <si>
    <t>Gestión de desvíos</t>
  </si>
  <si>
    <t>VRE annual production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</si>
</sst>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left" wrapText="1"/>
    </xf>
    <xf numFmtId="164" fontId="2" fillId="0" borderId="0" xfId="1" applyNumberFormat="1" applyFont="1"/>
    <xf numFmtId="164" fontId="2" fillId="2" borderId="0" xfId="1" applyNumberFormat="1" applyFont="1" applyFill="1"/>
    <xf numFmtId="3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8833333333333"/>
          <c:y val="4.3966944444444447E-2"/>
          <c:w val="0.77290055555555559"/>
          <c:h val="0.7430164455566902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777777777777676E-3"/>
                  <c:y val="-2.7736494565721841E-2"/>
                </c:manualLayout>
              </c:layout>
              <c:tx>
                <c:rich>
                  <a:bodyPr/>
                  <a:lstStyle/>
                  <a:p>
                    <a:fld id="{1E31632C-A934-4A6B-A420-512B7C8EC047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908-427B-A324-FF08827EF870}"/>
                </c:ext>
              </c:extLst>
            </c:dLbl>
            <c:dLbl>
              <c:idx val="1"/>
              <c:layout>
                <c:manualLayout>
                  <c:x val="2.777777777777676E-3"/>
                  <c:y val="2.3113745471434868E-2"/>
                </c:manualLayout>
              </c:layout>
              <c:tx>
                <c:rich>
                  <a:bodyPr/>
                  <a:lstStyle/>
                  <a:p>
                    <a:fld id="{D5220E10-0CDD-4DBE-9AC2-82EC9F56EACD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908-427B-A324-FF08827EF870}"/>
                </c:ext>
              </c:extLst>
            </c:dLbl>
            <c:dLbl>
              <c:idx val="2"/>
              <c:layout>
                <c:manualLayout>
                  <c:x val="-9.1851851851851851E-3"/>
                  <c:y val="-3.6172222222222224E-2"/>
                </c:manualLayout>
              </c:layout>
              <c:tx>
                <c:rich>
                  <a:bodyPr/>
                  <a:lstStyle/>
                  <a:p>
                    <a:fld id="{57F5441A-A9A0-4546-B3D9-8AF5EA64490D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908-427B-A324-FF08827EF870}"/>
                </c:ext>
              </c:extLst>
            </c:dLbl>
            <c:dLbl>
              <c:idx val="3"/>
              <c:layout>
                <c:manualLayout>
                  <c:x val="-1.1759259259259259E-2"/>
                  <c:y val="2.3113611111111078E-2"/>
                </c:manualLayout>
              </c:layout>
              <c:tx>
                <c:rich>
                  <a:bodyPr/>
                  <a:lstStyle/>
                  <a:p>
                    <a:fld id="{786FDD91-1E48-4E1D-84BE-379FFA1CC932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908-427B-A324-FF08827EF870}"/>
                </c:ext>
              </c:extLst>
            </c:dLbl>
            <c:dLbl>
              <c:idx val="4"/>
              <c:layout>
                <c:manualLayout>
                  <c:x val="-7.6925925925926009E-2"/>
                  <c:y val="-3.805583333333333E-2"/>
                </c:manualLayout>
              </c:layout>
              <c:tx>
                <c:rich>
                  <a:bodyPr/>
                  <a:lstStyle/>
                  <a:p>
                    <a:fld id="{3490A3D6-6FCF-460E-BAC0-F6859F2FC891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908-427B-A324-FF08827EF870}"/>
                </c:ext>
              </c:extLst>
            </c:dLbl>
            <c:dLbl>
              <c:idx val="5"/>
              <c:layout>
                <c:manualLayout>
                  <c:x val="-3.7629629629629631E-2"/>
                  <c:y val="4.1604722222222223E-2"/>
                </c:manualLayout>
              </c:layout>
              <c:tx>
                <c:rich>
                  <a:bodyPr/>
                  <a:lstStyle/>
                  <a:p>
                    <a:fld id="{4F97F14A-5C7C-4D5A-95E1-1ECB7F9274D2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908-427B-A324-FF08827EF870}"/>
                </c:ext>
              </c:extLst>
            </c:dLbl>
            <c:dLbl>
              <c:idx val="6"/>
              <c:layout>
                <c:manualLayout>
                  <c:x val="-8.8888888888888892E-2"/>
                  <c:y val="-3.6739166666666698E-2"/>
                </c:manualLayout>
              </c:layout>
              <c:tx>
                <c:rich>
                  <a:bodyPr/>
                  <a:lstStyle/>
                  <a:p>
                    <a:fld id="{BEB1F3A4-CE1E-459F-8288-A8BF77AFB15E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908-427B-A324-FF08827EF870}"/>
                </c:ext>
              </c:extLst>
            </c:dLbl>
            <c:dLbl>
              <c:idx val="7"/>
              <c:layout>
                <c:manualLayout>
                  <c:x val="-3.0555555555555555E-2"/>
                  <c:y val="3.6971516255734305E-2"/>
                </c:manualLayout>
              </c:layout>
              <c:tx>
                <c:rich>
                  <a:bodyPr/>
                  <a:lstStyle/>
                  <a:p>
                    <a:fld id="{A7907DF3-AB1F-4C8A-8150-BA1DCD271F7D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908-427B-A324-FF08827EF870}"/>
                </c:ext>
              </c:extLst>
            </c:dLbl>
            <c:dLbl>
              <c:idx val="8"/>
              <c:layout>
                <c:manualLayout>
                  <c:x val="-6.3888888888888884E-2"/>
                  <c:y val="-4.1700079022196995E-2"/>
                </c:manualLayout>
              </c:layout>
              <c:tx>
                <c:rich>
                  <a:bodyPr/>
                  <a:lstStyle/>
                  <a:p>
                    <a:fld id="{57A6851B-1982-4429-B8E5-F6BC007F6E17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908-427B-A324-FF08827EF870}"/>
                </c:ext>
              </c:extLst>
            </c:dLbl>
            <c:dLbl>
              <c:idx val="9"/>
              <c:layout>
                <c:manualLayout>
                  <c:x val="-4.7222222222222221E-2"/>
                  <c:y val="5.0850240037156623E-2"/>
                </c:manualLayout>
              </c:layout>
              <c:tx>
                <c:rich>
                  <a:bodyPr/>
                  <a:lstStyle/>
                  <a:p>
                    <a:fld id="{A6E792F2-DD33-4ACA-BDFA-48D427227D4A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908-427B-A324-FF08827EF870}"/>
                </c:ext>
              </c:extLst>
            </c:dLbl>
            <c:dLbl>
              <c:idx val="10"/>
              <c:layout>
                <c:manualLayout>
                  <c:x val="-5.853703703703704E-2"/>
                  <c:y val="-3.6981944444444442E-2"/>
                </c:manualLayout>
              </c:layout>
              <c:tx>
                <c:rich>
                  <a:bodyPr/>
                  <a:lstStyle/>
                  <a:p>
                    <a:fld id="{685A157D-CBF9-4342-B2AB-20A99A18151C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908-427B-A324-FF08827EF870}"/>
                </c:ext>
              </c:extLst>
            </c:dLbl>
            <c:dLbl>
              <c:idx val="11"/>
              <c:layout>
                <c:manualLayout>
                  <c:x val="-6.3240740740740736E-2"/>
                  <c:y val="4.1361944444444444E-2"/>
                </c:manualLayout>
              </c:layout>
              <c:tx>
                <c:rich>
                  <a:bodyPr/>
                  <a:lstStyle/>
                  <a:p>
                    <a:fld id="{280A3C0E-E671-48B6-83AC-7F643653C31B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908-427B-A324-FF08827EF8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Hoja1!$B$3:$B$14</c:f>
              <c:numCache>
                <c:formatCode>#,##0</c:formatCode>
                <c:ptCount val="12"/>
                <c:pt idx="0">
                  <c:v>60744000</c:v>
                </c:pt>
                <c:pt idx="1">
                  <c:v>60857000</c:v>
                </c:pt>
                <c:pt idx="2">
                  <c:v>59948000</c:v>
                </c:pt>
                <c:pt idx="3">
                  <c:v>60646000</c:v>
                </c:pt>
                <c:pt idx="4">
                  <c:v>63399000</c:v>
                </c:pt>
                <c:pt idx="5">
                  <c:v>66705000</c:v>
                </c:pt>
                <c:pt idx="6">
                  <c:v>59433000</c:v>
                </c:pt>
                <c:pt idx="7">
                  <c:v>51084000</c:v>
                </c:pt>
                <c:pt idx="8">
                  <c:v>50074000</c:v>
                </c:pt>
                <c:pt idx="9">
                  <c:v>43400000</c:v>
                </c:pt>
                <c:pt idx="10">
                  <c:v>34153000</c:v>
                </c:pt>
                <c:pt idx="11">
                  <c:v>27694000</c:v>
                </c:pt>
              </c:numCache>
            </c:numRef>
          </c:xVal>
          <c:yVal>
            <c:numRef>
              <c:f>Hoja1!$C$3:$C$14</c:f>
              <c:numCache>
                <c:formatCode>_-* #,##0\ "€"_-;\-* #,##0\ "€"_-;_-* "-"??\ "€"_-;_-@_-</c:formatCode>
                <c:ptCount val="12"/>
                <c:pt idx="0">
                  <c:v>631860950</c:v>
                </c:pt>
                <c:pt idx="1">
                  <c:v>643536000</c:v>
                </c:pt>
                <c:pt idx="2">
                  <c:v>821527900</c:v>
                </c:pt>
                <c:pt idx="3">
                  <c:v>1130603300</c:v>
                </c:pt>
                <c:pt idx="4">
                  <c:v>1385685700</c:v>
                </c:pt>
                <c:pt idx="5">
                  <c:v>1364574020</c:v>
                </c:pt>
                <c:pt idx="6">
                  <c:v>1160383100</c:v>
                </c:pt>
                <c:pt idx="7">
                  <c:v>815315200</c:v>
                </c:pt>
                <c:pt idx="8">
                  <c:v>977283750</c:v>
                </c:pt>
                <c:pt idx="9">
                  <c:v>677428960</c:v>
                </c:pt>
                <c:pt idx="10">
                  <c:v>692247690</c:v>
                </c:pt>
                <c:pt idx="11">
                  <c:v>632810570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Hoja1!$A$3:$A$14</c15:f>
                <c15:dlblRangeCache>
                  <c:ptCount val="12"/>
                  <c:pt idx="0">
                    <c:v>2018</c:v>
                  </c:pt>
                  <c:pt idx="1">
                    <c:v>2017</c:v>
                  </c:pt>
                  <c:pt idx="2">
                    <c:v>2016</c:v>
                  </c:pt>
                  <c:pt idx="3">
                    <c:v>2015</c:v>
                  </c:pt>
                  <c:pt idx="4">
                    <c:v>2014</c:v>
                  </c:pt>
                  <c:pt idx="5">
                    <c:v>2013</c:v>
                  </c:pt>
                  <c:pt idx="6">
                    <c:v>2012</c:v>
                  </c:pt>
                  <c:pt idx="7">
                    <c:v>2011</c:v>
                  </c:pt>
                  <c:pt idx="8">
                    <c:v>2010</c:v>
                  </c:pt>
                  <c:pt idx="9">
                    <c:v>2009</c:v>
                  </c:pt>
                  <c:pt idx="10">
                    <c:v>2008</c:v>
                  </c:pt>
                  <c:pt idx="11">
                    <c:v>2007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908-427B-A324-FF08827EF8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73303375"/>
        <c:axId val="373303791"/>
      </c:scatterChart>
      <c:valAx>
        <c:axId val="373303375"/>
        <c:scaling>
          <c:orientation val="minMax"/>
          <c:min val="2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VRE annual generation [TWh]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373303791"/>
        <c:crosses val="autoZero"/>
        <c:crossBetween val="midCat"/>
        <c:dispUnits>
          <c:builtInUnit val="millions"/>
        </c:dispUnits>
      </c:valAx>
      <c:valAx>
        <c:axId val="373303791"/>
        <c:scaling>
          <c:orientation val="minMax"/>
          <c:min val="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Ancillary services annual cost [MEUR]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373303375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E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373713</xdr:colOff>
      <xdr:row>3</xdr:row>
      <xdr:rowOff>166831</xdr:rowOff>
    </xdr:from>
    <xdr:to>
      <xdr:col>11</xdr:col>
      <xdr:colOff>373770</xdr:colOff>
      <xdr:row>23</xdr:row>
      <xdr:rowOff>48417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C1" zoomScale="130" zoomScaleNormal="130" workbookViewId="0">
      <selection activeCell="R20" sqref="R20"/>
    </sheetView>
  </sheetViews>
  <sheetFormatPr baseColWidth="10" defaultRowHeight="12.75" x14ac:dyDescent="0.2"/>
  <cols>
    <col min="1" max="1" width="11.42578125" style="2"/>
    <col min="2" max="2" width="15.85546875" style="2" bestFit="1" customWidth="1"/>
    <col min="3" max="3" width="15.85546875" style="2" customWidth="1"/>
    <col min="4" max="4" width="15.5703125" style="2" bestFit="1" customWidth="1"/>
    <col min="5" max="5" width="13.85546875" style="2" bestFit="1" customWidth="1"/>
    <col min="6" max="6" width="12.42578125" style="2" bestFit="1" customWidth="1"/>
    <col min="7" max="7" width="13.42578125" style="2" bestFit="1" customWidth="1"/>
    <col min="8" max="8" width="17.42578125" style="2" bestFit="1" customWidth="1"/>
    <col min="9" max="9" width="14.85546875" style="2" bestFit="1" customWidth="1"/>
    <col min="10" max="16384" width="11.42578125" style="2"/>
  </cols>
  <sheetData>
    <row r="1" spans="1:9" ht="51" x14ac:dyDescent="0.2">
      <c r="C1" s="2" t="s">
        <v>6</v>
      </c>
      <c r="D1" s="1" t="s">
        <v>1</v>
      </c>
      <c r="E1" s="3" t="s">
        <v>3</v>
      </c>
      <c r="F1" s="1" t="s">
        <v>5</v>
      </c>
      <c r="G1" s="2" t="s">
        <v>7</v>
      </c>
      <c r="H1" s="2" t="s">
        <v>8</v>
      </c>
      <c r="I1" s="1" t="s">
        <v>9</v>
      </c>
    </row>
    <row r="2" spans="1:9" ht="25.5" x14ac:dyDescent="0.2">
      <c r="A2" s="2" t="s">
        <v>0</v>
      </c>
      <c r="B2" s="1" t="s">
        <v>10</v>
      </c>
      <c r="D2" s="1" t="s">
        <v>2</v>
      </c>
      <c r="E2" s="2" t="s">
        <v>4</v>
      </c>
      <c r="F2" s="4"/>
      <c r="G2" s="4"/>
      <c r="H2" s="4"/>
    </row>
    <row r="3" spans="1:9" ht="15" x14ac:dyDescent="0.25">
      <c r="A3" s="2">
        <v>2018</v>
      </c>
      <c r="B3" s="6">
        <f>4424000+48946000+7374000</f>
        <v>60744000</v>
      </c>
      <c r="C3" s="4">
        <f>268877000*2.35</f>
        <v>631860950</v>
      </c>
      <c r="D3" s="4">
        <v>76693065.040000007</v>
      </c>
      <c r="E3" s="4">
        <v>62447910.43</v>
      </c>
      <c r="F3" s="4"/>
      <c r="G3" s="4"/>
      <c r="H3" s="4"/>
    </row>
    <row r="4" spans="1:9" ht="15" x14ac:dyDescent="0.25">
      <c r="A4" s="2">
        <v>2017</v>
      </c>
      <c r="B4" s="6">
        <f>5348000+47508000+8001000</f>
        <v>60857000</v>
      </c>
      <c r="C4" s="4">
        <f>268140000*2.4</f>
        <v>643536000</v>
      </c>
      <c r="D4" s="4">
        <v>54352406.240000002</v>
      </c>
      <c r="E4" s="4">
        <v>65926957.890000001</v>
      </c>
      <c r="F4" s="4"/>
      <c r="G4" s="4"/>
      <c r="H4" s="4"/>
    </row>
    <row r="5" spans="1:9" ht="15" x14ac:dyDescent="0.25">
      <c r="A5" s="2">
        <v>2016</v>
      </c>
      <c r="B5" s="6">
        <f>5071000+47298000+7579000</f>
        <v>59948000</v>
      </c>
      <c r="C5" s="4">
        <f>265009000*3.1</f>
        <v>821527900</v>
      </c>
      <c r="D5" s="4">
        <v>32790044.440000001</v>
      </c>
      <c r="E5" s="4">
        <v>65836487.039999999</v>
      </c>
      <c r="F5" s="4"/>
      <c r="G5" s="4"/>
      <c r="H5" s="4"/>
    </row>
    <row r="6" spans="1:9" ht="15" x14ac:dyDescent="0.25">
      <c r="A6" s="2">
        <v>2015</v>
      </c>
      <c r="B6" s="6">
        <f>5085000+47716000+7845000</f>
        <v>60646000</v>
      </c>
      <c r="C6" s="4">
        <f>262931000*4.3</f>
        <v>1130603300</v>
      </c>
      <c r="D6" s="4">
        <v>45903311.549999997</v>
      </c>
      <c r="E6" s="4">
        <v>73413769.030000001</v>
      </c>
      <c r="F6" s="4"/>
      <c r="G6" s="4"/>
      <c r="H6" s="4"/>
    </row>
    <row r="7" spans="1:9" ht="15" x14ac:dyDescent="0.25">
      <c r="A7" s="2">
        <v>2014</v>
      </c>
      <c r="B7" s="6">
        <f>50637000+7803000+4959000</f>
        <v>63399000</v>
      </c>
      <c r="C7" s="4">
        <f>243530000*5.69</f>
        <v>1385685700</v>
      </c>
      <c r="D7" s="4">
        <v>31444187.66</v>
      </c>
      <c r="E7" s="4">
        <v>79190123.25</v>
      </c>
      <c r="F7" s="4"/>
      <c r="G7" s="4"/>
      <c r="H7" s="4"/>
    </row>
    <row r="8" spans="1:9" ht="15" x14ac:dyDescent="0.25">
      <c r="A8" s="2">
        <v>2013</v>
      </c>
      <c r="B8" s="6">
        <f>54345000+7918000+4442000</f>
        <v>66705000</v>
      </c>
      <c r="C8" s="4">
        <f>246313000*5.54</f>
        <v>1364574020</v>
      </c>
      <c r="D8" s="4">
        <v>30666200</v>
      </c>
      <c r="E8" s="4">
        <v>91293300</v>
      </c>
      <c r="F8" s="4"/>
      <c r="G8" s="4"/>
      <c r="H8" s="4"/>
    </row>
    <row r="9" spans="1:9" ht="15" x14ac:dyDescent="0.25">
      <c r="A9" s="2">
        <v>2012</v>
      </c>
      <c r="B9" s="6">
        <f>48156000+7830000+3447000</f>
        <v>59433000</v>
      </c>
      <c r="C9" s="4">
        <f>251710000*4.61</f>
        <v>1160383100</v>
      </c>
      <c r="D9" s="4">
        <v>41507180</v>
      </c>
      <c r="E9" s="4">
        <v>76979800</v>
      </c>
      <c r="F9" s="4"/>
      <c r="G9" s="4"/>
      <c r="H9" s="4"/>
    </row>
    <row r="10" spans="1:9" ht="15" x14ac:dyDescent="0.25">
      <c r="A10" s="2">
        <v>2011</v>
      </c>
      <c r="B10" s="6">
        <f>42116000+7106000+1862000</f>
        <v>51084000</v>
      </c>
      <c r="C10" s="4">
        <f>254786000*3.2</f>
        <v>815315200</v>
      </c>
      <c r="D10" s="4">
        <v>50446480</v>
      </c>
      <c r="E10" s="4">
        <v>62566540</v>
      </c>
      <c r="F10" s="4"/>
      <c r="G10" s="4"/>
      <c r="H10" s="4"/>
    </row>
    <row r="11" spans="1:9" ht="15" x14ac:dyDescent="0.25">
      <c r="A11" s="2">
        <v>2010</v>
      </c>
      <c r="B11" s="6">
        <f>43355000+6027000+692000</f>
        <v>50074000</v>
      </c>
      <c r="C11" s="4">
        <f>3.75*260609000</f>
        <v>977283750</v>
      </c>
      <c r="D11" s="4">
        <v>42548320</v>
      </c>
      <c r="E11" s="4">
        <v>47019400</v>
      </c>
      <c r="F11" s="4"/>
      <c r="G11" s="4"/>
      <c r="H11" s="4"/>
    </row>
    <row r="12" spans="1:9" ht="15" x14ac:dyDescent="0.25">
      <c r="A12" s="2">
        <v>2009</v>
      </c>
      <c r="B12" s="6">
        <f>37401000+5896000+103000</f>
        <v>43400000</v>
      </c>
      <c r="C12" s="4">
        <f>2.68*252772000</f>
        <v>677428960</v>
      </c>
      <c r="D12" s="4">
        <v>38116660</v>
      </c>
      <c r="E12" s="4">
        <v>42729920</v>
      </c>
      <c r="F12" s="4"/>
      <c r="G12" s="4"/>
      <c r="H12" s="4"/>
    </row>
    <row r="13" spans="1:9" ht="15" x14ac:dyDescent="0.25">
      <c r="A13" s="2">
        <v>2008</v>
      </c>
      <c r="B13" s="6">
        <f>31734000+2419000</f>
        <v>34153000</v>
      </c>
      <c r="C13" s="4">
        <f>2.61*265229000</f>
        <v>692247690</v>
      </c>
      <c r="D13" s="4">
        <v>57396530</v>
      </c>
      <c r="E13" s="4">
        <v>76241550</v>
      </c>
      <c r="F13" s="4"/>
      <c r="G13" s="4"/>
      <c r="H13" s="4"/>
    </row>
    <row r="14" spans="1:9" ht="15" x14ac:dyDescent="0.25">
      <c r="A14" s="2">
        <v>2007</v>
      </c>
      <c r="B14" s="6">
        <f>27221000+473000</f>
        <v>27694000</v>
      </c>
      <c r="C14" s="4">
        <f>2.41*262577000</f>
        <v>632810570</v>
      </c>
      <c r="D14" s="4">
        <v>31182490</v>
      </c>
      <c r="E14" s="4">
        <v>39041420</v>
      </c>
      <c r="F14" s="4"/>
      <c r="G14" s="4"/>
      <c r="H14" s="4"/>
    </row>
    <row r="15" spans="1:9" ht="15" x14ac:dyDescent="0.25">
      <c r="A15" s="2">
        <v>2006</v>
      </c>
      <c r="B15" s="6">
        <f>22631000+97000</f>
        <v>22728000</v>
      </c>
      <c r="C15" s="5">
        <f>7.2*255015000</f>
        <v>1836108000</v>
      </c>
      <c r="D15" s="4">
        <v>39584160</v>
      </c>
      <c r="E15" s="4">
        <v>55936090</v>
      </c>
      <c r="F15" s="4">
        <f>15349*72.81</f>
        <v>1117560.69</v>
      </c>
      <c r="G15" s="4">
        <f>1223*24.25+1043000*53.63+1122000*35.28</f>
        <v>95549907.75</v>
      </c>
      <c r="H15" s="4">
        <f>4281000*68.28+1406000*22.62</f>
        <v>324110400</v>
      </c>
      <c r="I15" s="4">
        <f>28584000*62.6+412000*19.19</f>
        <v>1797264680</v>
      </c>
    </row>
    <row r="16" spans="1:9" ht="15" x14ac:dyDescent="0.25">
      <c r="A16" s="2">
        <v>2005</v>
      </c>
      <c r="B16" s="6">
        <f>20377000+38000</f>
        <v>20415000</v>
      </c>
      <c r="C16" s="4">
        <f>2.59*247306000</f>
        <v>640522540</v>
      </c>
      <c r="D16" s="4">
        <v>35361180</v>
      </c>
      <c r="E16" s="4">
        <v>70394720</v>
      </c>
      <c r="F16" s="4"/>
      <c r="G16" s="4"/>
      <c r="H16" s="4"/>
    </row>
    <row r="17" spans="1:8" ht="15" x14ac:dyDescent="0.25">
      <c r="A17" s="2">
        <v>2004</v>
      </c>
      <c r="B17" s="6">
        <f>15584000+17000</f>
        <v>15601000</v>
      </c>
      <c r="C17" s="4">
        <f>2.18*213137000</f>
        <v>464638660.00000006</v>
      </c>
      <c r="D17" s="4">
        <v>19304670</v>
      </c>
      <c r="E17" s="4">
        <v>38725240</v>
      </c>
      <c r="F17" s="4"/>
      <c r="G17" s="4"/>
      <c r="H17" s="4"/>
    </row>
    <row r="18" spans="1:8" ht="15" x14ac:dyDescent="0.25">
      <c r="A18" s="2">
        <v>2003</v>
      </c>
      <c r="B18" s="6">
        <f>11720000+9000</f>
        <v>11729000</v>
      </c>
    </row>
    <row r="19" spans="1:8" ht="15" x14ac:dyDescent="0.25">
      <c r="A19" s="2">
        <v>2002</v>
      </c>
      <c r="B19" s="6">
        <f>9257000+5000</f>
        <v>9262000</v>
      </c>
    </row>
    <row r="20" spans="1:8" ht="15" x14ac:dyDescent="0.25">
      <c r="A20" s="2">
        <v>2001</v>
      </c>
      <c r="B20" s="6">
        <f>6600000+2000</f>
        <v>6602000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 Olivella Rosell</dc:creator>
  <cp:lastModifiedBy>Pol Olivella Rosell</cp:lastModifiedBy>
  <cp:lastPrinted>2019-07-17T10:44:56Z</cp:lastPrinted>
  <dcterms:created xsi:type="dcterms:W3CDTF">2019-07-16T18:08:18Z</dcterms:created>
  <dcterms:modified xsi:type="dcterms:W3CDTF">2019-07-17T10:45:28Z</dcterms:modified>
</cp:coreProperties>
</file>