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C:\Users\Fyl\Dropbox\02_PhD_dissertation\PhD_Pol\PhD_Dissertation\ChapterIntro\references_intro\"/>
    </mc:Choice>
  </mc:AlternateContent>
  <xr:revisionPtr revIDLastSave="0" documentId="13_ncr:1_{130A0AD0-5EB2-49DD-893F-12239B49CB4A}" xr6:coauthVersionLast="36" xr6:coauthVersionMax="36" xr10:uidLastSave="{00000000-0000-0000-0000-000000000000}"/>
  <bookViews>
    <workbookView xWindow="930" yWindow="0" windowWidth="17700" windowHeight="6810" xr2:uid="{00000000-000D-0000-FFFF-FFFF00000000}"/>
  </bookViews>
  <sheets>
    <sheet name="Data_Spain" sheetId="2" r:id="rId1"/>
    <sheet name="Data_UK" sheetId="4" r:id="rId2"/>
    <sheet name="Germany" sheetId="3" r:id="rId3"/>
  </sheets>
  <definedNames>
    <definedName name="_xlnm._FilterDatabase" localSheetId="0" hidden="1">Data_Spain!$A$3:$H$22</definedName>
  </definedNames>
  <calcPr calcId="191029" concurrentCalc="0"/>
</workbook>
</file>

<file path=xl/calcChain.xml><?xml version="1.0" encoding="utf-8"?>
<calcChain xmlns="http://schemas.openxmlformats.org/spreadsheetml/2006/main">
  <c r="C9" i="2" l="1"/>
  <c r="E9" i="2"/>
  <c r="E10" i="2"/>
  <c r="C10" i="2"/>
  <c r="F11" i="2"/>
  <c r="E11" i="2"/>
  <c r="C11" i="2"/>
  <c r="H13" i="2"/>
  <c r="H12" i="2"/>
  <c r="E12" i="2"/>
  <c r="C12" i="2"/>
  <c r="H14" i="2"/>
  <c r="C13" i="2"/>
  <c r="E13" i="2"/>
  <c r="H15" i="2"/>
  <c r="E14" i="2"/>
  <c r="C14" i="2"/>
  <c r="C15" i="2"/>
  <c r="E15" i="2"/>
  <c r="H16" i="2"/>
  <c r="E16" i="2"/>
  <c r="C16" i="2"/>
  <c r="H4" i="2"/>
  <c r="H5" i="2"/>
  <c r="H6" i="2"/>
  <c r="H7" i="2"/>
  <c r="H8" i="2"/>
  <c r="H9" i="2"/>
  <c r="H10" i="2"/>
  <c r="H11" i="2"/>
  <c r="H17" i="2"/>
  <c r="H22" i="2"/>
  <c r="H21" i="2"/>
  <c r="H20" i="2"/>
  <c r="H19" i="2"/>
  <c r="H18" i="2"/>
  <c r="E18" i="2"/>
  <c r="C18" i="2"/>
  <c r="E17" i="2"/>
  <c r="C17" i="2"/>
  <c r="G7" i="2"/>
  <c r="G6" i="2"/>
  <c r="G5" i="2"/>
  <c r="G4" i="2"/>
  <c r="G8" i="2"/>
  <c r="D7" i="2"/>
  <c r="D6" i="2"/>
  <c r="D5" i="2"/>
  <c r="D4" i="2"/>
  <c r="D8" i="2"/>
</calcChain>
</file>

<file path=xl/sharedStrings.xml><?xml version="1.0" encoding="utf-8"?>
<sst xmlns="http://schemas.openxmlformats.org/spreadsheetml/2006/main" count="19" uniqueCount="17">
  <si>
    <t>Energía utilizada de Regulación Secundaria bajar</t>
  </si>
  <si>
    <t>Derechos de Cobro por energía de Regulación Secundaria utilizada</t>
  </si>
  <si>
    <t>Obligaciones de Pago por energía de Regulación Secundaria utilizada</t>
  </si>
  <si>
    <t>Average down-regulation price [EUR/MWh]</t>
  </si>
  <si>
    <t>Average up-regulation price [EUR/MWh]</t>
  </si>
  <si>
    <t xml:space="preserve">Secondary market up-regulation total cost </t>
  </si>
  <si>
    <t>Year</t>
  </si>
  <si>
    <t>Energy used for secondary down-regulation [MWh]</t>
  </si>
  <si>
    <t>Energy used for secondary up-regulation [MWh]</t>
  </si>
  <si>
    <t>VRE annual production [MWh]</t>
  </si>
  <si>
    <t>VRE 
capacity</t>
  </si>
  <si>
    <t>total</t>
  </si>
  <si>
    <t>Wind feed-in [TWh]</t>
  </si>
  <si>
    <t>total 
BSUoS</t>
  </si>
  <si>
    <t>Up-regulation</t>
  </si>
  <si>
    <t>Down-regulation</t>
  </si>
  <si>
    <t xml:space="preserve">Secondary market down-regulation total cost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</si>
</sst>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6" tint="-0.24994659260841701"/>
      </right>
      <top style="thin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77111117893"/>
      </top>
      <bottom style="medium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3" fontId="18" fillId="0" borderId="0" xfId="0" applyNumberFormat="1" applyFont="1" applyAlignment="1">
      <alignment wrapText="1"/>
    </xf>
    <xf numFmtId="3" fontId="0" fillId="0" borderId="0" xfId="0" applyNumberFormat="1"/>
    <xf numFmtId="0" fontId="19" fillId="33" borderId="10" xfId="0" applyFont="1" applyFill="1" applyBorder="1" applyAlignment="1">
      <alignment wrapText="1"/>
    </xf>
    <xf numFmtId="164" fontId="19" fillId="33" borderId="11" xfId="0" applyNumberFormat="1" applyFont="1" applyFill="1" applyBorder="1"/>
    <xf numFmtId="164" fontId="19" fillId="33" borderId="12" xfId="0" applyNumberFormat="1" applyFont="1" applyFill="1" applyBorder="1"/>
    <xf numFmtId="0" fontId="20" fillId="34" borderId="0" xfId="0" applyFont="1" applyFill="1" applyBorder="1"/>
    <xf numFmtId="0" fontId="19" fillId="33" borderId="13" xfId="0" applyFont="1" applyFill="1" applyBorder="1"/>
    <xf numFmtId="164" fontId="19" fillId="33" borderId="14" xfId="0" applyNumberFormat="1" applyFont="1" applyFill="1" applyBorder="1"/>
    <xf numFmtId="164" fontId="19" fillId="33" borderId="15" xfId="0" applyNumberFormat="1" applyFont="1" applyFill="1" applyBorder="1"/>
    <xf numFmtId="164" fontId="19" fillId="33" borderId="16" xfId="0" applyNumberFormat="1" applyFont="1" applyFill="1" applyBorder="1"/>
    <xf numFmtId="0" fontId="20" fillId="33" borderId="17" xfId="0" applyFont="1" applyFill="1" applyBorder="1" applyAlignment="1">
      <alignment horizontal="center"/>
    </xf>
    <xf numFmtId="164" fontId="19" fillId="33" borderId="18" xfId="42" applyNumberFormat="1" applyFont="1" applyFill="1" applyBorder="1" applyAlignment="1">
      <alignment horizontal="center"/>
    </xf>
    <xf numFmtId="0" fontId="20" fillId="34" borderId="0" xfId="0" applyFont="1" applyFill="1" applyAlignment="1">
      <alignment horizontal="center" wrapText="1"/>
    </xf>
    <xf numFmtId="2" fontId="19" fillId="33" borderId="11" xfId="0" applyNumberFormat="1" applyFont="1" applyFill="1" applyBorder="1"/>
    <xf numFmtId="2" fontId="19" fillId="33" borderId="12" xfId="0" applyNumberFormat="1" applyFont="1" applyFill="1" applyBorder="1"/>
    <xf numFmtId="1" fontId="18" fillId="0" borderId="0" xfId="0" applyNumberFormat="1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Data_Spain!$E$3</c:f>
              <c:strCache>
                <c:ptCount val="1"/>
                <c:pt idx="0">
                  <c:v>Up-regulation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167868061108045E-2"/>
                  <c:y val="-0.164125223313870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Data_Spain!$H$4:$H$18</c:f>
              <c:numCache>
                <c:formatCode>#,##0</c:formatCode>
                <c:ptCount val="15"/>
                <c:pt idx="0">
                  <c:v>60744000</c:v>
                </c:pt>
                <c:pt idx="1">
                  <c:v>60857000</c:v>
                </c:pt>
                <c:pt idx="2">
                  <c:v>59948000</c:v>
                </c:pt>
                <c:pt idx="3">
                  <c:v>60646000</c:v>
                </c:pt>
                <c:pt idx="4">
                  <c:v>63399000</c:v>
                </c:pt>
                <c:pt idx="5">
                  <c:v>66705000</c:v>
                </c:pt>
                <c:pt idx="6">
                  <c:v>59433000</c:v>
                </c:pt>
                <c:pt idx="7">
                  <c:v>51084000</c:v>
                </c:pt>
                <c:pt idx="8">
                  <c:v>50074000</c:v>
                </c:pt>
                <c:pt idx="9">
                  <c:v>43400000</c:v>
                </c:pt>
                <c:pt idx="10">
                  <c:v>34153000</c:v>
                </c:pt>
                <c:pt idx="11">
                  <c:v>27694000</c:v>
                </c:pt>
                <c:pt idx="12">
                  <c:v>22728000</c:v>
                </c:pt>
                <c:pt idx="13">
                  <c:v>20415000</c:v>
                </c:pt>
                <c:pt idx="14">
                  <c:v>15601000</c:v>
                </c:pt>
              </c:numCache>
            </c:numRef>
          </c:xVal>
          <c:yVal>
            <c:numRef>
              <c:f>Data_Spain!$E$4:$E$18</c:f>
              <c:numCache>
                <c:formatCode>#,##0</c:formatCode>
                <c:ptCount val="15"/>
                <c:pt idx="0">
                  <c:v>62447910.43</c:v>
                </c:pt>
                <c:pt idx="1">
                  <c:v>65926957.890000001</c:v>
                </c:pt>
                <c:pt idx="2">
                  <c:v>65836487.039999999</c:v>
                </c:pt>
                <c:pt idx="3">
                  <c:v>73413769.030000001</c:v>
                </c:pt>
                <c:pt idx="4">
                  <c:v>79190123.25</c:v>
                </c:pt>
                <c:pt idx="5">
                  <c:v>91293300</c:v>
                </c:pt>
                <c:pt idx="6">
                  <c:v>76979800</c:v>
                </c:pt>
                <c:pt idx="7">
                  <c:v>62566540</c:v>
                </c:pt>
                <c:pt idx="8">
                  <c:v>47019400</c:v>
                </c:pt>
                <c:pt idx="9">
                  <c:v>42729920</c:v>
                </c:pt>
                <c:pt idx="10">
                  <c:v>76241550</c:v>
                </c:pt>
                <c:pt idx="11">
                  <c:v>39041420</c:v>
                </c:pt>
                <c:pt idx="12">
                  <c:v>55936090</c:v>
                </c:pt>
                <c:pt idx="13">
                  <c:v>70394720</c:v>
                </c:pt>
                <c:pt idx="14">
                  <c:v>38725240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3-4655-B4DE-62EA89A5B311}"/>
            </c:ext>
          </c:extLst>
        </c:ser>
        <c:ser>
          <c:idx val="1"/>
          <c:order val="1"/>
          <c:tx>
            <c:strRef>
              <c:f>Data_Spain!$C$3</c:f>
              <c:strCache>
                <c:ptCount val="1"/>
                <c:pt idx="0">
                  <c:v>Down-regulation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372531500284744E-2"/>
                  <c:y val="0.17731895206076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Data_Spain!$H$4:$H$18</c:f>
              <c:numCache>
                <c:formatCode>#,##0</c:formatCode>
                <c:ptCount val="15"/>
                <c:pt idx="0">
                  <c:v>60744000</c:v>
                </c:pt>
                <c:pt idx="1">
                  <c:v>60857000</c:v>
                </c:pt>
                <c:pt idx="2">
                  <c:v>59948000</c:v>
                </c:pt>
                <c:pt idx="3">
                  <c:v>60646000</c:v>
                </c:pt>
                <c:pt idx="4">
                  <c:v>63399000</c:v>
                </c:pt>
                <c:pt idx="5">
                  <c:v>66705000</c:v>
                </c:pt>
                <c:pt idx="6">
                  <c:v>59433000</c:v>
                </c:pt>
                <c:pt idx="7">
                  <c:v>51084000</c:v>
                </c:pt>
                <c:pt idx="8">
                  <c:v>50074000</c:v>
                </c:pt>
                <c:pt idx="9">
                  <c:v>43400000</c:v>
                </c:pt>
                <c:pt idx="10">
                  <c:v>34153000</c:v>
                </c:pt>
                <c:pt idx="11">
                  <c:v>27694000</c:v>
                </c:pt>
                <c:pt idx="12">
                  <c:v>22728000</c:v>
                </c:pt>
                <c:pt idx="13">
                  <c:v>20415000</c:v>
                </c:pt>
                <c:pt idx="14">
                  <c:v>15601000</c:v>
                </c:pt>
              </c:numCache>
            </c:numRef>
          </c:xVal>
          <c:yVal>
            <c:numRef>
              <c:f>Data_Spain!$C$4:$C$18</c:f>
              <c:numCache>
                <c:formatCode>#,##0</c:formatCode>
                <c:ptCount val="15"/>
                <c:pt idx="0">
                  <c:v>76693065.040000007</c:v>
                </c:pt>
                <c:pt idx="1">
                  <c:v>54352406.240000002</c:v>
                </c:pt>
                <c:pt idx="2">
                  <c:v>32790044.440000001</c:v>
                </c:pt>
                <c:pt idx="3">
                  <c:v>45903311.549999997</c:v>
                </c:pt>
                <c:pt idx="4">
                  <c:v>31444187.66</c:v>
                </c:pt>
                <c:pt idx="5">
                  <c:v>30666200</c:v>
                </c:pt>
                <c:pt idx="6">
                  <c:v>41507180</c:v>
                </c:pt>
                <c:pt idx="7">
                  <c:v>50446480</c:v>
                </c:pt>
                <c:pt idx="8">
                  <c:v>42548320</c:v>
                </c:pt>
                <c:pt idx="9">
                  <c:v>38116660</c:v>
                </c:pt>
                <c:pt idx="10">
                  <c:v>57396530</c:v>
                </c:pt>
                <c:pt idx="11">
                  <c:v>31182490</c:v>
                </c:pt>
                <c:pt idx="12">
                  <c:v>39584160</c:v>
                </c:pt>
                <c:pt idx="13">
                  <c:v>35361180</c:v>
                </c:pt>
                <c:pt idx="14">
                  <c:v>19304670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3-4655-B4DE-62EA89A5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19663"/>
        <c:axId val="202220079"/>
      </c:scatterChart>
      <c:valAx>
        <c:axId val="202219663"/>
        <c:scaling>
          <c:orientation val="minMax"/>
          <c:min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VRE annual generation [TWh]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220079"/>
        <c:crosses val="autoZero"/>
        <c:crossBetween val="midCat"/>
        <c:dispUnits>
          <c:builtInUnit val="millions"/>
        </c:dispUnits>
      </c:valAx>
      <c:valAx>
        <c:axId val="202220079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Secondary annual cost [MEUR]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219663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 horizontalDpi="-1" verticalDpi="-1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Data_Spain!$F$3</c:f>
              <c:strCache>
                <c:ptCount val="1"/>
                <c:pt idx="0">
                  <c:v>Up-regulation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353753939246228E-2"/>
                  <c:y val="-0.234945365974503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Energy = 0.0108 Generation + 764.2</a:t>
                    </a:r>
                    <a:b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R² = 0.5161</a:t>
                    </a:r>
                    <a:endParaRPr lang="en-US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Data_Spain!$H$4:$H$18</c:f>
              <c:numCache>
                <c:formatCode>#,##0</c:formatCode>
                <c:ptCount val="15"/>
                <c:pt idx="0">
                  <c:v>60744000</c:v>
                </c:pt>
                <c:pt idx="1">
                  <c:v>60857000</c:v>
                </c:pt>
                <c:pt idx="2">
                  <c:v>59948000</c:v>
                </c:pt>
                <c:pt idx="3">
                  <c:v>60646000</c:v>
                </c:pt>
                <c:pt idx="4">
                  <c:v>63399000</c:v>
                </c:pt>
                <c:pt idx="5">
                  <c:v>66705000</c:v>
                </c:pt>
                <c:pt idx="6">
                  <c:v>59433000</c:v>
                </c:pt>
                <c:pt idx="7">
                  <c:v>51084000</c:v>
                </c:pt>
                <c:pt idx="8">
                  <c:v>50074000</c:v>
                </c:pt>
                <c:pt idx="9">
                  <c:v>43400000</c:v>
                </c:pt>
                <c:pt idx="10">
                  <c:v>34153000</c:v>
                </c:pt>
                <c:pt idx="11">
                  <c:v>27694000</c:v>
                </c:pt>
                <c:pt idx="12">
                  <c:v>22728000</c:v>
                </c:pt>
                <c:pt idx="13">
                  <c:v>20415000</c:v>
                </c:pt>
                <c:pt idx="14">
                  <c:v>15601000</c:v>
                </c:pt>
              </c:numCache>
            </c:numRef>
          </c:xVal>
          <c:yVal>
            <c:numRef>
              <c:f>Data_Spain!$F$4:$F$18</c:f>
              <c:numCache>
                <c:formatCode>#,##0</c:formatCode>
                <c:ptCount val="15"/>
                <c:pt idx="0">
                  <c:v>1086235</c:v>
                </c:pt>
                <c:pt idx="1">
                  <c:v>1203337.1000000001</c:v>
                </c:pt>
                <c:pt idx="2">
                  <c:v>1529973.6</c:v>
                </c:pt>
                <c:pt idx="3">
                  <c:v>1366302.2</c:v>
                </c:pt>
                <c:pt idx="4">
                  <c:v>1746018.1</c:v>
                </c:pt>
                <c:pt idx="5">
                  <c:v>1806000</c:v>
                </c:pt>
                <c:pt idx="6">
                  <c:v>1510000</c:v>
                </c:pt>
                <c:pt idx="7">
                  <c:v>1213000</c:v>
                </c:pt>
                <c:pt idx="8">
                  <c:v>1165000</c:v>
                </c:pt>
                <c:pt idx="9">
                  <c:v>1072000</c:v>
                </c:pt>
                <c:pt idx="10">
                  <c:v>1127000</c:v>
                </c:pt>
                <c:pt idx="11">
                  <c:v>946000</c:v>
                </c:pt>
                <c:pt idx="12">
                  <c:v>1043000</c:v>
                </c:pt>
                <c:pt idx="13">
                  <c:v>1081000</c:v>
                </c:pt>
                <c:pt idx="14">
                  <c:v>1076000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2-46E2-AE8C-3E2EC102667E}"/>
            </c:ext>
          </c:extLst>
        </c:ser>
        <c:ser>
          <c:idx val="1"/>
          <c:order val="1"/>
          <c:tx>
            <c:strRef>
              <c:f>Data_Spain!$B$3</c:f>
              <c:strCache>
                <c:ptCount val="1"/>
                <c:pt idx="0">
                  <c:v>Down-regulation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529350364062883E-2"/>
                  <c:y val="0.218657926303557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Energy = 0.004 Generation + 1000</a:t>
                    </a:r>
                    <a:b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R² = 0.0901</a:t>
                    </a:r>
                    <a:endParaRPr lang="en-US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Data_Spain!$H$4:$H$18</c:f>
              <c:numCache>
                <c:formatCode>#,##0</c:formatCode>
                <c:ptCount val="15"/>
                <c:pt idx="0">
                  <c:v>60744000</c:v>
                </c:pt>
                <c:pt idx="1">
                  <c:v>60857000</c:v>
                </c:pt>
                <c:pt idx="2">
                  <c:v>59948000</c:v>
                </c:pt>
                <c:pt idx="3">
                  <c:v>60646000</c:v>
                </c:pt>
                <c:pt idx="4">
                  <c:v>63399000</c:v>
                </c:pt>
                <c:pt idx="5">
                  <c:v>66705000</c:v>
                </c:pt>
                <c:pt idx="6">
                  <c:v>59433000</c:v>
                </c:pt>
                <c:pt idx="7">
                  <c:v>51084000</c:v>
                </c:pt>
                <c:pt idx="8">
                  <c:v>50074000</c:v>
                </c:pt>
                <c:pt idx="9">
                  <c:v>43400000</c:v>
                </c:pt>
                <c:pt idx="10">
                  <c:v>34153000</c:v>
                </c:pt>
                <c:pt idx="11">
                  <c:v>27694000</c:v>
                </c:pt>
                <c:pt idx="12">
                  <c:v>22728000</c:v>
                </c:pt>
                <c:pt idx="13">
                  <c:v>20415000</c:v>
                </c:pt>
                <c:pt idx="14">
                  <c:v>15601000</c:v>
                </c:pt>
              </c:numCache>
            </c:numRef>
          </c:xVal>
          <c:yVal>
            <c:numRef>
              <c:f>Data_Spain!$B$4:$B$18</c:f>
              <c:numCache>
                <c:formatCode>#,##0</c:formatCode>
                <c:ptCount val="15"/>
                <c:pt idx="0">
                  <c:v>1506229.8</c:v>
                </c:pt>
                <c:pt idx="1">
                  <c:v>1206475</c:v>
                </c:pt>
                <c:pt idx="2">
                  <c:v>1012330.2</c:v>
                </c:pt>
                <c:pt idx="3">
                  <c:v>1193013.1000000001</c:v>
                </c:pt>
                <c:pt idx="4">
                  <c:v>994641.2</c:v>
                </c:pt>
                <c:pt idx="5">
                  <c:v>1070000</c:v>
                </c:pt>
                <c:pt idx="6">
                  <c:v>1262000</c:v>
                </c:pt>
                <c:pt idx="7">
                  <c:v>1514000</c:v>
                </c:pt>
                <c:pt idx="8">
                  <c:v>1724000</c:v>
                </c:pt>
                <c:pt idx="9">
                  <c:v>1406000</c:v>
                </c:pt>
                <c:pt idx="10">
                  <c:v>1123000</c:v>
                </c:pt>
                <c:pt idx="11">
                  <c:v>1187000</c:v>
                </c:pt>
                <c:pt idx="12">
                  <c:v>1122000</c:v>
                </c:pt>
                <c:pt idx="13">
                  <c:v>906000</c:v>
                </c:pt>
                <c:pt idx="14">
                  <c:v>959000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2-46E2-AE8C-3E2EC1026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8847"/>
        <c:axId val="201944255"/>
      </c:scatterChart>
      <c:valAx>
        <c:axId val="201938847"/>
        <c:scaling>
          <c:orientation val="minMax"/>
          <c:min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VRE Annual generation [TWh]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944255"/>
        <c:crosses val="autoZero"/>
        <c:crossBetween val="midCat"/>
        <c:dispUnits>
          <c:builtInUnit val="millions"/>
        </c:dispUnits>
      </c:valAx>
      <c:valAx>
        <c:axId val="201944255"/>
        <c:scaling>
          <c:orientation val="minMax"/>
          <c:min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Secondary annual regulation [GWh]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1938847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Data_Spain!$E$3</c:f>
              <c:strCache>
                <c:ptCount val="1"/>
                <c:pt idx="0">
                  <c:v>Up-regulation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493403221433784"/>
                  <c:y val="-0.132048552055916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Cost = 0.5139 Generation + 40</a:t>
                    </a:r>
                    <a:b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R² = 0.3328</a:t>
                    </a:r>
                    <a:endParaRPr lang="en-US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Data_Spain!$H$4:$H$18</c:f>
              <c:numCache>
                <c:formatCode>#,##0</c:formatCode>
                <c:ptCount val="15"/>
                <c:pt idx="0">
                  <c:v>60744000</c:v>
                </c:pt>
                <c:pt idx="1">
                  <c:v>60857000</c:v>
                </c:pt>
                <c:pt idx="2">
                  <c:v>59948000</c:v>
                </c:pt>
                <c:pt idx="3">
                  <c:v>60646000</c:v>
                </c:pt>
                <c:pt idx="4">
                  <c:v>63399000</c:v>
                </c:pt>
                <c:pt idx="5">
                  <c:v>66705000</c:v>
                </c:pt>
                <c:pt idx="6">
                  <c:v>59433000</c:v>
                </c:pt>
                <c:pt idx="7">
                  <c:v>51084000</c:v>
                </c:pt>
                <c:pt idx="8">
                  <c:v>50074000</c:v>
                </c:pt>
                <c:pt idx="9">
                  <c:v>43400000</c:v>
                </c:pt>
                <c:pt idx="10">
                  <c:v>34153000</c:v>
                </c:pt>
                <c:pt idx="11">
                  <c:v>27694000</c:v>
                </c:pt>
                <c:pt idx="12">
                  <c:v>22728000</c:v>
                </c:pt>
                <c:pt idx="13">
                  <c:v>20415000</c:v>
                </c:pt>
                <c:pt idx="14">
                  <c:v>15601000</c:v>
                </c:pt>
              </c:numCache>
            </c:numRef>
          </c:xVal>
          <c:yVal>
            <c:numRef>
              <c:f>Data_Spain!$E$4:$E$18</c:f>
              <c:numCache>
                <c:formatCode>#,##0</c:formatCode>
                <c:ptCount val="15"/>
                <c:pt idx="0">
                  <c:v>62447910.43</c:v>
                </c:pt>
                <c:pt idx="1">
                  <c:v>65926957.890000001</c:v>
                </c:pt>
                <c:pt idx="2">
                  <c:v>65836487.039999999</c:v>
                </c:pt>
                <c:pt idx="3">
                  <c:v>73413769.030000001</c:v>
                </c:pt>
                <c:pt idx="4">
                  <c:v>79190123.25</c:v>
                </c:pt>
                <c:pt idx="5">
                  <c:v>91293300</c:v>
                </c:pt>
                <c:pt idx="6">
                  <c:v>76979800</c:v>
                </c:pt>
                <c:pt idx="7">
                  <c:v>62566540</c:v>
                </c:pt>
                <c:pt idx="8">
                  <c:v>47019400</c:v>
                </c:pt>
                <c:pt idx="9">
                  <c:v>42729920</c:v>
                </c:pt>
                <c:pt idx="10">
                  <c:v>76241550</c:v>
                </c:pt>
                <c:pt idx="11">
                  <c:v>39041420</c:v>
                </c:pt>
                <c:pt idx="12">
                  <c:v>55936090</c:v>
                </c:pt>
                <c:pt idx="13">
                  <c:v>70394720</c:v>
                </c:pt>
                <c:pt idx="14">
                  <c:v>38725240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3-4655-B4DE-62EA89A5B311}"/>
            </c:ext>
          </c:extLst>
        </c:ser>
        <c:ser>
          <c:idx val="1"/>
          <c:order val="1"/>
          <c:tx>
            <c:strRef>
              <c:f>Data_Spain!$C$3</c:f>
              <c:strCache>
                <c:ptCount val="1"/>
                <c:pt idx="0">
                  <c:v>Down-regulation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555902139265615"/>
                  <c:y val="0.195484735862416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Cost = 0.2697 Generation + 30</a:t>
                    </a:r>
                    <a:b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R² = 0.1185</a:t>
                    </a:r>
                    <a:endParaRPr lang="en-US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Data_Spain!$H$4:$H$18</c:f>
              <c:numCache>
                <c:formatCode>#,##0</c:formatCode>
                <c:ptCount val="15"/>
                <c:pt idx="0">
                  <c:v>60744000</c:v>
                </c:pt>
                <c:pt idx="1">
                  <c:v>60857000</c:v>
                </c:pt>
                <c:pt idx="2">
                  <c:v>59948000</c:v>
                </c:pt>
                <c:pt idx="3">
                  <c:v>60646000</c:v>
                </c:pt>
                <c:pt idx="4">
                  <c:v>63399000</c:v>
                </c:pt>
                <c:pt idx="5">
                  <c:v>66705000</c:v>
                </c:pt>
                <c:pt idx="6">
                  <c:v>59433000</c:v>
                </c:pt>
                <c:pt idx="7">
                  <c:v>51084000</c:v>
                </c:pt>
                <c:pt idx="8">
                  <c:v>50074000</c:v>
                </c:pt>
                <c:pt idx="9">
                  <c:v>43400000</c:v>
                </c:pt>
                <c:pt idx="10">
                  <c:v>34153000</c:v>
                </c:pt>
                <c:pt idx="11">
                  <c:v>27694000</c:v>
                </c:pt>
                <c:pt idx="12">
                  <c:v>22728000</c:v>
                </c:pt>
                <c:pt idx="13">
                  <c:v>20415000</c:v>
                </c:pt>
                <c:pt idx="14">
                  <c:v>15601000</c:v>
                </c:pt>
              </c:numCache>
            </c:numRef>
          </c:xVal>
          <c:yVal>
            <c:numRef>
              <c:f>Data_Spain!$C$4:$C$18</c:f>
              <c:numCache>
                <c:formatCode>#,##0</c:formatCode>
                <c:ptCount val="15"/>
                <c:pt idx="0">
                  <c:v>76693065.040000007</c:v>
                </c:pt>
                <c:pt idx="1">
                  <c:v>54352406.240000002</c:v>
                </c:pt>
                <c:pt idx="2">
                  <c:v>32790044.440000001</c:v>
                </c:pt>
                <c:pt idx="3">
                  <c:v>45903311.549999997</c:v>
                </c:pt>
                <c:pt idx="4">
                  <c:v>31444187.66</c:v>
                </c:pt>
                <c:pt idx="5">
                  <c:v>30666200</c:v>
                </c:pt>
                <c:pt idx="6">
                  <c:v>41507180</c:v>
                </c:pt>
                <c:pt idx="7">
                  <c:v>50446480</c:v>
                </c:pt>
                <c:pt idx="8">
                  <c:v>42548320</c:v>
                </c:pt>
                <c:pt idx="9">
                  <c:v>38116660</c:v>
                </c:pt>
                <c:pt idx="10">
                  <c:v>57396530</c:v>
                </c:pt>
                <c:pt idx="11">
                  <c:v>31182490</c:v>
                </c:pt>
                <c:pt idx="12">
                  <c:v>39584160</c:v>
                </c:pt>
                <c:pt idx="13">
                  <c:v>35361180</c:v>
                </c:pt>
                <c:pt idx="14">
                  <c:v>19304670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3-4655-B4DE-62EA89A5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19663"/>
        <c:axId val="202220079"/>
      </c:scatterChart>
      <c:valAx>
        <c:axId val="202219663"/>
        <c:scaling>
          <c:orientation val="minMax"/>
          <c:min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VRE annual generation [TWh]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220079"/>
        <c:crosses val="autoZero"/>
        <c:crossBetween val="midCat"/>
        <c:dispUnits>
          <c:builtInUnit val="millions"/>
        </c:dispUnits>
      </c:valAx>
      <c:valAx>
        <c:axId val="202220079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Secondary annual cost [MEUR]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219663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1.7229303192805457E-3"/>
          <c:y val="0.85818440871422519"/>
          <c:w val="0.99806028026554572"/>
          <c:h val="0.12532072450130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130396</xdr:colOff>
      <xdr:row>45</xdr:row>
      <xdr:rowOff>115171</xdr:rowOff>
    </xdr:from>
    <xdr:to>
      <xdr:col>9</xdr:col>
      <xdr:colOff>232496</xdr:colOff>
      <xdr:row>69</xdr:row>
      <xdr:rowOff>162790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600316</xdr:colOff>
      <xdr:row>21</xdr:row>
      <xdr:rowOff>50746</xdr:rowOff>
    </xdr:from>
    <xdr:to>
      <xdr:col>22</xdr:col>
      <xdr:colOff>622727</xdr:colOff>
      <xdr:row>43</xdr:row>
      <xdr:rowOff>128066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33617</xdr:colOff>
      <xdr:row>20</xdr:row>
      <xdr:rowOff>185462</xdr:rowOff>
    </xdr:from>
    <xdr:to>
      <xdr:col>10</xdr:col>
      <xdr:colOff>554410</xdr:colOff>
      <xdr:row>45</xdr:row>
      <xdr:rowOff>42581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="70" zoomScaleNormal="70" workbookViewId="0">
      <pane xSplit="1" ySplit="3" topLeftCell="C4" activePane="bottomRight" state="frozen"/>
      <selection pane="topRight" activeCell="B1" sqref="B1"/>
      <selection pane="bottomLeft" activeCell="A3" sqref="A3"/>
      <selection pane="bottomRight" activeCell="P3" sqref="P3"/>
    </sheetView>
  </sheetViews>
  <sheetFormatPr defaultColWidth="11.42578125" defaultRowHeight="15" x14ac:dyDescent="0.25"/>
  <cols>
    <col min="1" max="1" width="7.140625" bestFit="1" customWidth="1"/>
    <col min="2" max="3" width="17.28515625" customWidth="1"/>
    <col min="4" max="4" width="19.42578125" customWidth="1"/>
    <col min="5" max="5" width="21.7109375" customWidth="1"/>
    <col min="6" max="6" width="14.42578125" customWidth="1"/>
  </cols>
  <sheetData>
    <row r="1" spans="1:8" ht="64.5" x14ac:dyDescent="0.25">
      <c r="B1" s="2" t="s">
        <v>0</v>
      </c>
      <c r="C1" s="2" t="s">
        <v>2</v>
      </c>
      <c r="E1" s="2" t="s">
        <v>1</v>
      </c>
    </row>
    <row r="2" spans="1:8" ht="51.75" x14ac:dyDescent="0.25">
      <c r="B2" s="2" t="s">
        <v>7</v>
      </c>
      <c r="C2" s="2" t="s">
        <v>16</v>
      </c>
      <c r="E2" s="2" t="s">
        <v>5</v>
      </c>
      <c r="F2" s="2" t="s">
        <v>8</v>
      </c>
    </row>
    <row r="3" spans="1:8" ht="51.75" x14ac:dyDescent="0.25">
      <c r="A3" t="s">
        <v>6</v>
      </c>
      <c r="B3" s="2" t="s">
        <v>15</v>
      </c>
      <c r="C3" s="2" t="s">
        <v>15</v>
      </c>
      <c r="D3" s="1" t="s">
        <v>3</v>
      </c>
      <c r="E3" s="2" t="s">
        <v>14</v>
      </c>
      <c r="F3" s="2" t="s">
        <v>14</v>
      </c>
      <c r="G3" s="2" t="s">
        <v>4</v>
      </c>
      <c r="H3" s="2" t="s">
        <v>9</v>
      </c>
    </row>
    <row r="4" spans="1:8" x14ac:dyDescent="0.25">
      <c r="A4" s="18">
        <v>2018</v>
      </c>
      <c r="B4" s="3">
        <v>1506229.8</v>
      </c>
      <c r="C4" s="3">
        <v>76693065.040000007</v>
      </c>
      <c r="D4" s="3">
        <f>C4/B4</f>
        <v>50.917240543242478</v>
      </c>
      <c r="E4" s="3">
        <v>62447910.43</v>
      </c>
      <c r="F4" s="3">
        <v>1086235</v>
      </c>
      <c r="G4" s="3">
        <f>E4/F4</f>
        <v>57.49023961665754</v>
      </c>
      <c r="H4" s="3">
        <f>4424000+48946000+7374000</f>
        <v>60744000</v>
      </c>
    </row>
    <row r="5" spans="1:8" x14ac:dyDescent="0.25">
      <c r="A5" s="18">
        <v>2017</v>
      </c>
      <c r="B5" s="3">
        <v>1206475</v>
      </c>
      <c r="C5" s="3">
        <v>54352406.240000002</v>
      </c>
      <c r="D5" s="3">
        <f>C5/B5</f>
        <v>45.050586410824927</v>
      </c>
      <c r="E5" s="3">
        <v>65926957.890000001</v>
      </c>
      <c r="F5" s="3">
        <v>1203337.1000000001</v>
      </c>
      <c r="G5" s="3">
        <f>E5/F5</f>
        <v>54.786774121731973</v>
      </c>
      <c r="H5" s="3">
        <f>5348000+47508000+8001000</f>
        <v>60857000</v>
      </c>
    </row>
    <row r="6" spans="1:8" x14ac:dyDescent="0.25">
      <c r="A6" s="18">
        <v>2016</v>
      </c>
      <c r="B6" s="3">
        <v>1012330.2</v>
      </c>
      <c r="C6" s="3">
        <v>32790044.440000001</v>
      </c>
      <c r="D6" s="3">
        <f>C6/B6</f>
        <v>32.390661110376833</v>
      </c>
      <c r="E6" s="3">
        <v>65836487.039999999</v>
      </c>
      <c r="F6" s="3">
        <v>1529973.6</v>
      </c>
      <c r="G6" s="3">
        <f>E6/F6</f>
        <v>43.031126184138074</v>
      </c>
      <c r="H6" s="3">
        <f>5071000+47298000+7579000</f>
        <v>59948000</v>
      </c>
    </row>
    <row r="7" spans="1:8" x14ac:dyDescent="0.25">
      <c r="A7" s="18">
        <v>2015</v>
      </c>
      <c r="B7" s="3">
        <v>1193013.1000000001</v>
      </c>
      <c r="C7" s="3">
        <v>45903311.549999997</v>
      </c>
      <c r="D7" s="3">
        <f>C7/B7</f>
        <v>38.476787513900724</v>
      </c>
      <c r="E7" s="3">
        <v>73413769.030000001</v>
      </c>
      <c r="F7" s="3">
        <v>1366302.2</v>
      </c>
      <c r="G7" s="3">
        <f>E7/F7</f>
        <v>53.731721305872156</v>
      </c>
      <c r="H7" s="3">
        <f>5085000+47716000+7845000</f>
        <v>60646000</v>
      </c>
    </row>
    <row r="8" spans="1:8" x14ac:dyDescent="0.25">
      <c r="A8" s="18">
        <v>2014</v>
      </c>
      <c r="B8" s="3">
        <v>994641.2</v>
      </c>
      <c r="C8" s="3">
        <v>31444187.66</v>
      </c>
      <c r="D8" s="3">
        <f>C8/B8</f>
        <v>31.61359861224329</v>
      </c>
      <c r="E8" s="3">
        <v>79190123.25</v>
      </c>
      <c r="F8" s="3">
        <v>1746018.1</v>
      </c>
      <c r="G8" s="3">
        <f>E8/F8</f>
        <v>45.354697783488035</v>
      </c>
      <c r="H8" s="3">
        <f>50637000+7803000+4959000</f>
        <v>63399000</v>
      </c>
    </row>
    <row r="9" spans="1:8" x14ac:dyDescent="0.25">
      <c r="A9" s="18">
        <v>2013</v>
      </c>
      <c r="B9" s="3">
        <v>1070000</v>
      </c>
      <c r="C9" s="3">
        <f>D9*B9</f>
        <v>30666200</v>
      </c>
      <c r="D9" s="3">
        <v>28.66</v>
      </c>
      <c r="E9" s="3">
        <f>G9*F9</f>
        <v>91293300</v>
      </c>
      <c r="F9" s="3">
        <v>1806000</v>
      </c>
      <c r="G9" s="3">
        <v>50.55</v>
      </c>
      <c r="H9" s="3">
        <f>54345000+7918000+4442000</f>
        <v>66705000</v>
      </c>
    </row>
    <row r="10" spans="1:8" x14ac:dyDescent="0.25">
      <c r="A10" s="18">
        <v>2012</v>
      </c>
      <c r="B10" s="3">
        <v>1262000</v>
      </c>
      <c r="C10" s="3">
        <f>D10*B10</f>
        <v>41507180</v>
      </c>
      <c r="D10" s="3">
        <v>32.89</v>
      </c>
      <c r="E10" s="3">
        <f t="shared" ref="E10:E15" si="0">F10*G10</f>
        <v>76979800</v>
      </c>
      <c r="F10" s="3">
        <v>1510000</v>
      </c>
      <c r="G10" s="3">
        <v>50.98</v>
      </c>
      <c r="H10" s="3">
        <f>48156000+7830000+3447000</f>
        <v>59433000</v>
      </c>
    </row>
    <row r="11" spans="1:8" x14ac:dyDescent="0.25">
      <c r="A11" s="18">
        <v>2011</v>
      </c>
      <c r="B11" s="3">
        <v>1514000</v>
      </c>
      <c r="C11" s="3">
        <f>D11*B11</f>
        <v>50446480</v>
      </c>
      <c r="D11" s="3">
        <v>33.32</v>
      </c>
      <c r="E11" s="3">
        <f t="shared" si="0"/>
        <v>62566540</v>
      </c>
      <c r="F11" s="3">
        <f>1213000</f>
        <v>1213000</v>
      </c>
      <c r="G11" s="3">
        <v>51.58</v>
      </c>
      <c r="H11" s="3">
        <f>42116000+7106000+1862000</f>
        <v>51084000</v>
      </c>
    </row>
    <row r="12" spans="1:8" x14ac:dyDescent="0.25">
      <c r="A12" s="18">
        <v>2010</v>
      </c>
      <c r="B12" s="3">
        <v>1724000</v>
      </c>
      <c r="C12" s="3">
        <f>D12*B12</f>
        <v>42548320</v>
      </c>
      <c r="D12" s="3">
        <v>24.68</v>
      </c>
      <c r="E12" s="3">
        <f t="shared" si="0"/>
        <v>47019400</v>
      </c>
      <c r="F12" s="3">
        <v>1165000</v>
      </c>
      <c r="G12" s="3">
        <v>40.36</v>
      </c>
      <c r="H12" s="3">
        <f>43355000+6027000+692000</f>
        <v>50074000</v>
      </c>
    </row>
    <row r="13" spans="1:8" x14ac:dyDescent="0.25">
      <c r="A13" s="18">
        <v>2009</v>
      </c>
      <c r="B13" s="3">
        <v>1406000</v>
      </c>
      <c r="C13" s="3">
        <f>B13*D13</f>
        <v>38116660</v>
      </c>
      <c r="D13" s="3">
        <v>27.11</v>
      </c>
      <c r="E13" s="3">
        <f t="shared" si="0"/>
        <v>42729920</v>
      </c>
      <c r="F13" s="3">
        <v>1072000</v>
      </c>
      <c r="G13" s="3">
        <v>39.86</v>
      </c>
      <c r="H13" s="3">
        <f>37401000+5896000+103000</f>
        <v>43400000</v>
      </c>
    </row>
    <row r="14" spans="1:8" x14ac:dyDescent="0.25">
      <c r="A14" s="18">
        <v>2008</v>
      </c>
      <c r="B14" s="3">
        <v>1123000</v>
      </c>
      <c r="C14" s="3">
        <f>D14*B14</f>
        <v>57396530</v>
      </c>
      <c r="D14" s="3">
        <v>51.11</v>
      </c>
      <c r="E14" s="3">
        <f t="shared" si="0"/>
        <v>76241550</v>
      </c>
      <c r="F14" s="3">
        <v>1127000</v>
      </c>
      <c r="G14" s="3">
        <v>67.650000000000006</v>
      </c>
      <c r="H14" s="3">
        <f>31734000+2419000</f>
        <v>34153000</v>
      </c>
    </row>
    <row r="15" spans="1:8" x14ac:dyDescent="0.25">
      <c r="A15" s="18">
        <v>2007</v>
      </c>
      <c r="B15" s="3">
        <v>1187000</v>
      </c>
      <c r="C15" s="3">
        <f>D15*B15</f>
        <v>31182490</v>
      </c>
      <c r="D15" s="3">
        <v>26.27</v>
      </c>
      <c r="E15" s="3">
        <f t="shared" si="0"/>
        <v>39041420</v>
      </c>
      <c r="F15" s="3">
        <v>946000</v>
      </c>
      <c r="G15" s="3">
        <v>41.27</v>
      </c>
      <c r="H15" s="3">
        <f>27221000+473000</f>
        <v>27694000</v>
      </c>
    </row>
    <row r="16" spans="1:8" x14ac:dyDescent="0.25">
      <c r="A16" s="18">
        <v>2006</v>
      </c>
      <c r="B16" s="3">
        <v>1122000</v>
      </c>
      <c r="C16" s="3">
        <f>B16*D16</f>
        <v>39584160</v>
      </c>
      <c r="D16" s="3">
        <v>35.28</v>
      </c>
      <c r="E16" s="3">
        <f>G16*F16</f>
        <v>55936090</v>
      </c>
      <c r="F16" s="3">
        <v>1043000</v>
      </c>
      <c r="G16" s="3">
        <v>53.63</v>
      </c>
      <c r="H16" s="3">
        <f>22631000+97000</f>
        <v>22728000</v>
      </c>
    </row>
    <row r="17" spans="1:8" x14ac:dyDescent="0.25">
      <c r="A17" s="18">
        <v>2005</v>
      </c>
      <c r="B17" s="3">
        <v>906000</v>
      </c>
      <c r="C17" s="3">
        <f>B17*D17</f>
        <v>35361180</v>
      </c>
      <c r="D17" s="3">
        <v>39.03</v>
      </c>
      <c r="E17" s="3">
        <f>F17*G17</f>
        <v>70394720</v>
      </c>
      <c r="F17" s="3">
        <v>1081000</v>
      </c>
      <c r="G17" s="3">
        <v>65.12</v>
      </c>
      <c r="H17" s="3">
        <f>20377000+38000</f>
        <v>20415000</v>
      </c>
    </row>
    <row r="18" spans="1:8" x14ac:dyDescent="0.25">
      <c r="A18" s="18">
        <v>2004</v>
      </c>
      <c r="B18" s="3">
        <v>959000</v>
      </c>
      <c r="C18" s="3">
        <f>B18*D18</f>
        <v>19304670</v>
      </c>
      <c r="D18" s="3">
        <v>20.13</v>
      </c>
      <c r="E18" s="3">
        <f>F18*G18</f>
        <v>38725240</v>
      </c>
      <c r="F18" s="3">
        <v>1076000</v>
      </c>
      <c r="G18" s="3">
        <v>35.99</v>
      </c>
      <c r="H18" s="3">
        <f>15584000+17000</f>
        <v>15601000</v>
      </c>
    </row>
    <row r="19" spans="1:8" x14ac:dyDescent="0.25">
      <c r="A19" s="18">
        <v>2003</v>
      </c>
      <c r="B19" s="3"/>
      <c r="C19" s="3"/>
      <c r="D19" s="3"/>
      <c r="E19" s="3"/>
      <c r="F19" s="3"/>
      <c r="G19" s="3"/>
      <c r="H19" s="3">
        <f>11720000+9000</f>
        <v>11729000</v>
      </c>
    </row>
    <row r="20" spans="1:8" x14ac:dyDescent="0.25">
      <c r="A20" s="18">
        <v>2002</v>
      </c>
      <c r="B20" s="3"/>
      <c r="C20" s="3"/>
      <c r="D20" s="3"/>
      <c r="E20" s="3"/>
      <c r="F20" s="3"/>
      <c r="G20" s="3"/>
      <c r="H20" s="3">
        <f>9257000+5000</f>
        <v>9262000</v>
      </c>
    </row>
    <row r="21" spans="1:8" x14ac:dyDescent="0.25">
      <c r="A21" s="18">
        <v>2001</v>
      </c>
      <c r="B21" s="3"/>
      <c r="C21" s="3"/>
      <c r="D21" s="3"/>
      <c r="E21" s="3"/>
      <c r="F21" s="3"/>
      <c r="G21" s="3"/>
      <c r="H21" s="3">
        <f>6600000+2000</f>
        <v>6602000</v>
      </c>
    </row>
    <row r="22" spans="1:8" x14ac:dyDescent="0.25">
      <c r="A22" s="18">
        <v>2000</v>
      </c>
      <c r="H22" s="4">
        <f>4462000+1000</f>
        <v>4463000</v>
      </c>
    </row>
  </sheetData>
  <autoFilter ref="A3:H22" xr:uid="{00000000-0009-0000-0000-000000000000}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C7" sqref="C7:C13"/>
    </sheetView>
  </sheetViews>
  <sheetFormatPr defaultColWidth="11.42578125" defaultRowHeight="15" x14ac:dyDescent="0.25"/>
  <cols>
    <col min="2" max="2" width="19.42578125" customWidth="1"/>
  </cols>
  <sheetData>
    <row r="1" spans="1:3" ht="27" thickBot="1" x14ac:dyDescent="0.3">
      <c r="B1" s="15" t="s">
        <v>12</v>
      </c>
      <c r="C1" s="5" t="s">
        <v>13</v>
      </c>
    </row>
    <row r="2" spans="1:3" ht="15.75" thickBot="1" x14ac:dyDescent="0.3">
      <c r="A2" s="13">
        <v>2005</v>
      </c>
      <c r="B2" s="14">
        <v>2.9119999999999999</v>
      </c>
    </row>
    <row r="3" spans="1:3" ht="15.75" thickBot="1" x14ac:dyDescent="0.3">
      <c r="A3" s="13">
        <v>2006</v>
      </c>
      <c r="B3" s="14">
        <v>4.2359999999999998</v>
      </c>
    </row>
    <row r="4" spans="1:3" ht="15.75" thickBot="1" x14ac:dyDescent="0.3">
      <c r="A4" s="13">
        <v>2007</v>
      </c>
      <c r="B4" s="14">
        <v>5.2738174999999998</v>
      </c>
    </row>
    <row r="5" spans="1:3" ht="15.75" thickBot="1" x14ac:dyDescent="0.3">
      <c r="A5" s="13">
        <v>2008</v>
      </c>
      <c r="B5" s="14">
        <v>7.0972481699999994</v>
      </c>
    </row>
    <row r="6" spans="1:3" ht="15.75" thickBot="1" x14ac:dyDescent="0.3">
      <c r="A6" s="13">
        <v>2009</v>
      </c>
      <c r="B6" s="14">
        <v>9.2809715175936152</v>
      </c>
    </row>
    <row r="7" spans="1:3" ht="15.75" thickBot="1" x14ac:dyDescent="0.3">
      <c r="A7" s="13">
        <v>2010</v>
      </c>
      <c r="B7" s="14">
        <v>10.220000000000001</v>
      </c>
      <c r="C7" s="16">
        <v>746.17245450099995</v>
      </c>
    </row>
    <row r="8" spans="1:3" ht="15.75" thickBot="1" x14ac:dyDescent="0.3">
      <c r="A8" s="13">
        <v>2011</v>
      </c>
      <c r="B8" s="14">
        <v>15.65</v>
      </c>
      <c r="C8" s="17">
        <v>791.51097049800183</v>
      </c>
    </row>
    <row r="9" spans="1:3" ht="15.75" thickBot="1" x14ac:dyDescent="0.3">
      <c r="A9" s="13">
        <v>2012</v>
      </c>
      <c r="B9" s="14">
        <v>19.829999999999998</v>
      </c>
      <c r="C9" s="17">
        <v>929.39036787299892</v>
      </c>
    </row>
    <row r="10" spans="1:3" ht="15.75" thickBot="1" x14ac:dyDescent="0.3">
      <c r="A10" s="13">
        <v>2013</v>
      </c>
      <c r="B10" s="14">
        <v>28.39</v>
      </c>
      <c r="C10" s="17">
        <v>974.83782674799738</v>
      </c>
    </row>
    <row r="11" spans="1:3" ht="15.75" thickBot="1" x14ac:dyDescent="0.3">
      <c r="A11" s="13">
        <v>2014</v>
      </c>
      <c r="B11" s="14">
        <v>31.96</v>
      </c>
      <c r="C11" s="17">
        <v>1008.8539108630023</v>
      </c>
    </row>
    <row r="12" spans="1:3" ht="15.75" thickBot="1" x14ac:dyDescent="0.3">
      <c r="A12" s="13">
        <v>2015</v>
      </c>
      <c r="B12" s="14">
        <v>40.31</v>
      </c>
      <c r="C12" s="17">
        <v>1123.5681786819985</v>
      </c>
    </row>
    <row r="13" spans="1:3" ht="15.75" thickBot="1" x14ac:dyDescent="0.3">
      <c r="A13" s="13">
        <v>2016</v>
      </c>
      <c r="B13" s="14">
        <v>37.5</v>
      </c>
      <c r="C13" s="17">
        <v>1206.7464690729962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>
      <selection activeCell="C37" sqref="C37"/>
    </sheetView>
  </sheetViews>
  <sheetFormatPr defaultColWidth="11.42578125" defaultRowHeight="15" x14ac:dyDescent="0.25"/>
  <sheetData>
    <row r="1" spans="1:3" ht="27" thickBot="1" x14ac:dyDescent="0.3">
      <c r="B1" s="5" t="s">
        <v>10</v>
      </c>
      <c r="C1" s="9" t="s">
        <v>11</v>
      </c>
    </row>
    <row r="2" spans="1:3" x14ac:dyDescent="0.25">
      <c r="A2" s="8">
        <v>2005</v>
      </c>
      <c r="B2" s="6">
        <v>20</v>
      </c>
      <c r="C2" s="10"/>
    </row>
    <row r="3" spans="1:3" x14ac:dyDescent="0.25">
      <c r="A3" s="8">
        <v>2006</v>
      </c>
      <c r="B3" s="7">
        <v>23</v>
      </c>
      <c r="C3" s="11"/>
    </row>
    <row r="4" spans="1:3" x14ac:dyDescent="0.25">
      <c r="A4" s="8">
        <v>2007</v>
      </c>
      <c r="B4" s="7">
        <v>26.29</v>
      </c>
      <c r="C4" s="11">
        <v>1304</v>
      </c>
    </row>
    <row r="5" spans="1:3" x14ac:dyDescent="0.25">
      <c r="A5" s="8">
        <v>2008</v>
      </c>
      <c r="B5" s="7">
        <v>28.91</v>
      </c>
      <c r="C5" s="11">
        <v>1320</v>
      </c>
    </row>
    <row r="6" spans="1:3" x14ac:dyDescent="0.25">
      <c r="A6" s="8">
        <v>2009</v>
      </c>
      <c r="B6" s="7">
        <v>36.31</v>
      </c>
      <c r="C6" s="11">
        <v>1366.04</v>
      </c>
    </row>
    <row r="7" spans="1:3" x14ac:dyDescent="0.25">
      <c r="A7" s="8">
        <v>2010</v>
      </c>
      <c r="B7" s="7">
        <v>44.84</v>
      </c>
      <c r="C7" s="11">
        <v>1090.6300000000001</v>
      </c>
    </row>
    <row r="8" spans="1:3" x14ac:dyDescent="0.25">
      <c r="A8" s="8">
        <v>2011</v>
      </c>
      <c r="B8" s="7">
        <v>54.14</v>
      </c>
      <c r="C8" s="11">
        <v>1118.8700000000001</v>
      </c>
    </row>
    <row r="9" spans="1:3" x14ac:dyDescent="0.25">
      <c r="A9" s="8">
        <v>2012</v>
      </c>
      <c r="B9" s="7">
        <v>64.010000000000005</v>
      </c>
      <c r="C9" s="11">
        <v>1068.3</v>
      </c>
    </row>
    <row r="10" spans="1:3" x14ac:dyDescent="0.25">
      <c r="A10" s="8">
        <v>2013</v>
      </c>
      <c r="B10" s="7">
        <v>70.25</v>
      </c>
      <c r="C10" s="11">
        <v>1180.4399999999998</v>
      </c>
    </row>
    <row r="11" spans="1:3" x14ac:dyDescent="0.25">
      <c r="A11" s="8">
        <v>2014</v>
      </c>
      <c r="B11" s="7">
        <v>76.94</v>
      </c>
      <c r="C11" s="11">
        <v>1192.3</v>
      </c>
    </row>
    <row r="12" spans="1:3" x14ac:dyDescent="0.25">
      <c r="A12" s="8">
        <v>2015</v>
      </c>
      <c r="B12" s="7">
        <v>84.17</v>
      </c>
      <c r="C12" s="11">
        <v>1772.2</v>
      </c>
    </row>
    <row r="13" spans="1:3" x14ac:dyDescent="0.25">
      <c r="A13" s="8">
        <v>2016</v>
      </c>
      <c r="B13" s="7">
        <v>90.81</v>
      </c>
      <c r="C13" s="12">
        <v>1373.8309697299999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Data_Spain</vt:lpstr>
      <vt:lpstr>Data_UK</vt:lpstr>
      <vt:lpstr>Germany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 Olivella-Rosell</cp:lastModifiedBy>
  <cp:lastPrinted>2019-10-27T09:29:58Z</cp:lastPrinted>
  <dcterms:created xsi:type="dcterms:W3CDTF">2019-07-01T15:20:31Z</dcterms:created>
  <dcterms:modified xsi:type="dcterms:W3CDTF">2020-04-19T17:20:10Z</dcterms:modified>
</cp:coreProperties>
</file>