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cheon\Desktop\운동관련\"/>
    </mc:Choice>
  </mc:AlternateContent>
  <xr:revisionPtr revIDLastSave="0" documentId="13_ncr:1_{0AD3A555-0E17-4B87-BE77-861323D8C20B}" xr6:coauthVersionLast="47" xr6:coauthVersionMax="47" xr10:uidLastSave="{00000000-0000-0000-0000-000000000000}"/>
  <bookViews>
    <workbookView xWindow="-120" yWindow="-120" windowWidth="29040" windowHeight="15840" xr2:uid="{2AE3C456-7270-483B-B450-E2A92FEA6199}"/>
  </bookViews>
  <sheets>
    <sheet name="탄단지_비율계산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9" i="1" s="1"/>
  <c r="G20" i="1" s="1"/>
  <c r="K10" i="1" l="1"/>
  <c r="K11" i="1"/>
  <c r="J11" i="1" s="1"/>
  <c r="K9" i="1"/>
  <c r="J9" i="1" s="1"/>
  <c r="J17" i="1" l="1"/>
  <c r="K12" i="1"/>
  <c r="L9" i="1" s="1"/>
  <c r="J10" i="1"/>
  <c r="J18" i="1" l="1"/>
  <c r="J19" i="1" s="1"/>
  <c r="M17" i="1" s="1"/>
  <c r="J12" i="1"/>
  <c r="L10" i="1"/>
  <c r="L11" i="1"/>
  <c r="M18" i="1" l="1"/>
  <c r="L12" i="1"/>
</calcChain>
</file>

<file path=xl/sharedStrings.xml><?xml version="1.0" encoding="utf-8"?>
<sst xmlns="http://schemas.openxmlformats.org/spreadsheetml/2006/main" count="67" uniqueCount="63">
  <si>
    <t>447.6 + (9.25 × 몸무게) ＋ (3.1 × 키) – (4.33 × 나이)</t>
  </si>
  <si>
    <t>남자</t>
  </si>
  <si>
    <t>남자</t>
    <phoneticPr fontId="6" type="noConversion"/>
  </si>
  <si>
    <t>여자</t>
    <phoneticPr fontId="6" type="noConversion"/>
  </si>
  <si>
    <t>A</t>
    <phoneticPr fontId="6" type="noConversion"/>
  </si>
  <si>
    <t>B</t>
    <phoneticPr fontId="6" type="noConversion"/>
  </si>
  <si>
    <t>C</t>
    <phoneticPr fontId="6" type="noConversion"/>
  </si>
  <si>
    <t>D</t>
    <phoneticPr fontId="6" type="noConversion"/>
  </si>
  <si>
    <t>E</t>
    <phoneticPr fontId="6" type="noConversion"/>
  </si>
  <si>
    <t>거의 운동하지 않음</t>
  </si>
  <si>
    <t>가벼운 운동(주 1~3일)</t>
  </si>
  <si>
    <t>적극적으로 운동(주 6~7일)</t>
  </si>
  <si>
    <t>매우 적극적으로 운동(주 6~7일)</t>
  </si>
  <si>
    <t>88.4 ＋ (13.4 × 몸무게) ＋ (4.8 × 키) – (5.68 × 나이)</t>
    <phoneticPr fontId="6" type="noConversion"/>
  </si>
  <si>
    <t>보통 수준(주 3~5일)</t>
    <phoneticPr fontId="6" type="noConversion"/>
  </si>
  <si>
    <t>기초대사량 공식</t>
    <phoneticPr fontId="6" type="noConversion"/>
  </si>
  <si>
    <t>활동대사량 기준</t>
    <phoneticPr fontId="6" type="noConversion"/>
  </si>
  <si>
    <t>계산 기준</t>
    <phoneticPr fontId="6" type="noConversion"/>
  </si>
  <si>
    <t>개인정보 입력</t>
    <phoneticPr fontId="6" type="noConversion"/>
  </si>
  <si>
    <t>나이</t>
    <phoneticPr fontId="6" type="noConversion"/>
  </si>
  <si>
    <t>키</t>
    <phoneticPr fontId="6" type="noConversion"/>
  </si>
  <si>
    <t>몸무게</t>
    <phoneticPr fontId="6" type="noConversion"/>
  </si>
  <si>
    <t>대사량</t>
    <phoneticPr fontId="6" type="noConversion"/>
  </si>
  <si>
    <t>활동수준</t>
    <phoneticPr fontId="6" type="noConversion"/>
  </si>
  <si>
    <t>성별</t>
    <phoneticPr fontId="6" type="noConversion"/>
  </si>
  <si>
    <t>탄단지 비율계산</t>
    <phoneticPr fontId="6" type="noConversion"/>
  </si>
  <si>
    <t>탄수화물</t>
    <phoneticPr fontId="6" type="noConversion"/>
  </si>
  <si>
    <t>단백질</t>
    <phoneticPr fontId="6" type="noConversion"/>
  </si>
  <si>
    <t>지방</t>
    <phoneticPr fontId="6" type="noConversion"/>
  </si>
  <si>
    <t>합계</t>
    <phoneticPr fontId="6" type="noConversion"/>
  </si>
  <si>
    <t>용량(g)</t>
    <phoneticPr fontId="6" type="noConversion"/>
  </si>
  <si>
    <t>칼로리</t>
    <phoneticPr fontId="6" type="noConversion"/>
  </si>
  <si>
    <t>비율</t>
    <phoneticPr fontId="6" type="noConversion"/>
  </si>
  <si>
    <t>영양소</t>
    <phoneticPr fontId="6" type="noConversion"/>
  </si>
  <si>
    <t>린매스업</t>
    <phoneticPr fontId="6" type="noConversion"/>
  </si>
  <si>
    <t>벌크업</t>
    <phoneticPr fontId="6" type="noConversion"/>
  </si>
  <si>
    <t>다이어트</t>
    <phoneticPr fontId="6" type="noConversion"/>
  </si>
  <si>
    <t>목적</t>
    <phoneticPr fontId="6" type="noConversion"/>
  </si>
  <si>
    <t>추천 끼니수</t>
    <phoneticPr fontId="6" type="noConversion"/>
  </si>
  <si>
    <t>탄수화물(햇반 1공기 기준)</t>
    <phoneticPr fontId="6" type="noConversion"/>
  </si>
  <si>
    <t>기초대사량(Kcal)</t>
    <phoneticPr fontId="6" type="noConversion"/>
  </si>
  <si>
    <t>활동대사량(Kcal)</t>
    <phoneticPr fontId="6" type="noConversion"/>
  </si>
  <si>
    <t>필요 열량(Kcal)</t>
    <phoneticPr fontId="6" type="noConversion"/>
  </si>
  <si>
    <t>필요 열량 기준(Kcal)</t>
    <phoneticPr fontId="6" type="noConversion"/>
  </si>
  <si>
    <t>탄단지 비율 계산기</t>
    <phoneticPr fontId="6" type="noConversion"/>
  </si>
  <si>
    <t>수정일자(2023-01-11)</t>
    <phoneticPr fontId="6" type="noConversion"/>
  </si>
  <si>
    <t>탄단지 비율</t>
    <phoneticPr fontId="6" type="noConversion"/>
  </si>
  <si>
    <t>단백질(닭가슴살 1개 기준)</t>
    <phoneticPr fontId="6" type="noConversion"/>
  </si>
  <si>
    <t>((10 × 몸무게) + (6.25 × 키) – (5 × 나이)) +5</t>
    <phoneticPr fontId="6" type="noConversion"/>
  </si>
  <si>
    <t>((10 × 몸무게) + (6.25 × 키) – (5 × 나이)) -161</t>
    <phoneticPr fontId="6" type="noConversion"/>
  </si>
  <si>
    <t>미플린-지어</t>
  </si>
  <si>
    <t>-500Kcal (5 : 2.5 : 2.5)</t>
    <phoneticPr fontId="6" type="noConversion"/>
  </si>
  <si>
    <t>-250Kcal (5 : 2.5 : 2.5)</t>
    <phoneticPr fontId="6" type="noConversion"/>
  </si>
  <si>
    <t>+300Kcal (6 : 2 : 2)</t>
  </si>
  <si>
    <t>해리스-베네딕트(Harris-Benedict) 공식 (1984년 개정 버전)</t>
    <phoneticPr fontId="6" type="noConversion"/>
  </si>
  <si>
    <t>미플린-지어(Mifflin-St.Jeor) 공식 (1990년)</t>
    <phoneticPr fontId="6" type="noConversion"/>
  </si>
  <si>
    <t>끼니별 닭가슴살개수</t>
    <phoneticPr fontId="6" type="noConversion"/>
  </si>
  <si>
    <t>끼니별 밥 공기수(햇반)</t>
    <phoneticPr fontId="6" type="noConversion"/>
  </si>
  <si>
    <t>*노란색 셀 정보만 변경하여 사용</t>
    <phoneticPr fontId="6" type="noConversion"/>
  </si>
  <si>
    <t>다이어트</t>
  </si>
  <si>
    <t>D</t>
  </si>
  <si>
    <t>끼니수 계산 (수치상 계산값이므로 참고만 할것.)</t>
    <phoneticPr fontId="6" type="noConversion"/>
  </si>
  <si>
    <t>* 5끼 이상은 현실적으로 힘듦 &gt;  MAX값을 5로 설정함.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</si>
</sst>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rgb="FF333333"/>
      <name val="맑은 고딕"/>
      <family val="3"/>
      <charset val="129"/>
      <scheme val="major"/>
    </font>
    <font>
      <b/>
      <sz val="11"/>
      <name val="맑은 고딕"/>
      <family val="3"/>
      <charset val="129"/>
      <scheme val="minor"/>
    </font>
    <font>
      <sz val="8"/>
      <color rgb="FF333333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aj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" fillId="5" borderId="3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5" fillId="3" borderId="8" applyNumberFormat="0" applyAlignment="0" applyProtection="0">
      <alignment vertical="center"/>
    </xf>
  </cellStyleXfs>
  <cellXfs count="38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8" borderId="0" xfId="8" applyFont="1" applyAlignment="1">
      <alignment horizontal="center"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10" fillId="11" borderId="4" xfId="11" applyFont="1" applyBorder="1" applyAlignment="1">
      <alignment horizontal="center" vertical="center"/>
    </xf>
    <xf numFmtId="0" fontId="12" fillId="10" borderId="4" xfId="10" applyFont="1" applyBorder="1" applyAlignment="1">
      <alignment horizontal="center" vertical="center"/>
    </xf>
    <xf numFmtId="0" fontId="12" fillId="7" borderId="4" xfId="7" applyFont="1" applyBorder="1" applyAlignment="1">
      <alignment horizontal="center" vertical="center"/>
    </xf>
    <xf numFmtId="0" fontId="13" fillId="6" borderId="4" xfId="6" applyFont="1" applyBorder="1">
      <alignment vertical="center"/>
    </xf>
    <xf numFmtId="0" fontId="12" fillId="9" borderId="4" xfId="9" applyFont="1" applyBorder="1">
      <alignment vertical="center"/>
    </xf>
    <xf numFmtId="9" fontId="7" fillId="0" borderId="4" xfId="1" applyFont="1" applyBorder="1">
      <alignment vertical="center"/>
    </xf>
    <xf numFmtId="2" fontId="7" fillId="0" borderId="4" xfId="0" applyNumberFormat="1" applyFont="1" applyBorder="1">
      <alignment vertical="center"/>
    </xf>
    <xf numFmtId="0" fontId="10" fillId="2" borderId="4" xfId="2" applyFont="1" applyBorder="1" applyAlignment="1">
      <alignment horizontal="center" vertical="center"/>
    </xf>
    <xf numFmtId="0" fontId="8" fillId="12" borderId="4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2" fontId="7" fillId="0" borderId="5" xfId="0" applyNumberFormat="1" applyFont="1" applyBorder="1">
      <alignment vertical="center"/>
    </xf>
    <xf numFmtId="0" fontId="8" fillId="13" borderId="6" xfId="0" applyFont="1" applyFill="1" applyBorder="1" applyAlignment="1">
      <alignment horizontal="center" vertical="center"/>
    </xf>
    <xf numFmtId="0" fontId="14" fillId="4" borderId="4" xfId="4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15" fillId="3" borderId="8" xfId="12" applyAlignment="1">
      <alignment horizontal="center" vertical="center"/>
    </xf>
    <xf numFmtId="0" fontId="15" fillId="16" borderId="8" xfId="12" applyFill="1" applyAlignment="1">
      <alignment horizontal="center" vertical="center"/>
    </xf>
    <xf numFmtId="0" fontId="3" fillId="3" borderId="9" xfId="3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16" borderId="4" xfId="0" applyFont="1" applyFill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8" fillId="5" borderId="4" xfId="5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</cellXfs>
  <cellStyles count="13">
    <cellStyle name="강조색1" xfId="6" builtinId="29"/>
    <cellStyle name="강조색2" xfId="7" builtinId="33"/>
    <cellStyle name="강조색3" xfId="8" builtinId="37"/>
    <cellStyle name="강조색4" xfId="9" builtinId="41"/>
    <cellStyle name="강조색5" xfId="10" builtinId="45"/>
    <cellStyle name="강조색6" xfId="11" builtinId="49"/>
    <cellStyle name="계산" xfId="3" builtinId="22"/>
    <cellStyle name="메모" xfId="5" builtinId="10"/>
    <cellStyle name="백분율" xfId="1" builtinId="5"/>
    <cellStyle name="셀 확인" xfId="4" builtinId="23"/>
    <cellStyle name="입력" xfId="2" builtinId="20"/>
    <cellStyle name="출력" xfId="1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8CC63-D06A-4223-A16B-0848E7463962}">
  <dimension ref="B2:M26"/>
  <sheetViews>
    <sheetView tabSelected="1" workbookViewId="0">
      <selection activeCell="I20" sqref="I20:K20"/>
    </sheetView>
  </sheetViews>
  <sheetFormatPr defaultRowHeight="13.5" x14ac:dyDescent="0.3"/>
  <cols>
    <col min="1" max="1" width="9" style="1"/>
    <col min="2" max="2" width="18.875" style="3" bestFit="1" customWidth="1"/>
    <col min="3" max="3" width="33.25" style="1" customWidth="1"/>
    <col min="4" max="4" width="5.875" style="1" bestFit="1" customWidth="1"/>
    <col min="5" max="5" width="7" style="1" customWidth="1"/>
    <col min="6" max="6" width="15.25" style="1" customWidth="1"/>
    <col min="7" max="7" width="14.625" style="3" customWidth="1"/>
    <col min="8" max="8" width="6.125" style="1" customWidth="1"/>
    <col min="9" max="9" width="22" style="1" bestFit="1" customWidth="1"/>
    <col min="10" max="10" width="10.125" style="1" customWidth="1"/>
    <col min="11" max="11" width="12.75" style="1" customWidth="1"/>
    <col min="12" max="12" width="11.125" style="1" customWidth="1"/>
    <col min="13" max="16384" width="9" style="1"/>
  </cols>
  <sheetData>
    <row r="2" spans="2:12" ht="16.5" x14ac:dyDescent="0.3">
      <c r="B2" s="26" t="s">
        <v>44</v>
      </c>
      <c r="C2" s="30" t="s">
        <v>58</v>
      </c>
    </row>
    <row r="3" spans="2:12" x14ac:dyDescent="0.3">
      <c r="B3" s="27" t="s">
        <v>45</v>
      </c>
      <c r="C3" s="30"/>
    </row>
    <row r="5" spans="2:12" ht="16.5" x14ac:dyDescent="0.3">
      <c r="B5" s="5" t="s">
        <v>17</v>
      </c>
      <c r="F5" s="5" t="s">
        <v>18</v>
      </c>
      <c r="I5" s="5" t="s">
        <v>25</v>
      </c>
    </row>
    <row r="7" spans="2:12" x14ac:dyDescent="0.3">
      <c r="B7" s="4" t="s">
        <v>15</v>
      </c>
      <c r="F7" s="2" t="s">
        <v>18</v>
      </c>
      <c r="I7" s="2" t="s">
        <v>46</v>
      </c>
    </row>
    <row r="8" spans="2:12" ht="16.5" x14ac:dyDescent="0.3">
      <c r="B8" s="35" t="s">
        <v>54</v>
      </c>
      <c r="C8" s="35"/>
      <c r="D8" s="35"/>
      <c r="F8" s="11" t="s">
        <v>24</v>
      </c>
      <c r="G8" s="25" t="s">
        <v>1</v>
      </c>
      <c r="I8" s="24" t="s">
        <v>33</v>
      </c>
      <c r="J8" s="24" t="s">
        <v>30</v>
      </c>
      <c r="K8" s="24" t="s">
        <v>31</v>
      </c>
      <c r="L8" s="24" t="s">
        <v>32</v>
      </c>
    </row>
    <row r="9" spans="2:12" ht="16.5" x14ac:dyDescent="0.3">
      <c r="B9" s="9" t="s">
        <v>2</v>
      </c>
      <c r="C9" s="34" t="s">
        <v>13</v>
      </c>
      <c r="D9" s="34"/>
      <c r="F9" s="11" t="s">
        <v>19</v>
      </c>
      <c r="G9" s="25">
        <v>32</v>
      </c>
      <c r="I9" s="16" t="s">
        <v>26</v>
      </c>
      <c r="J9" s="14">
        <f>K9/4</f>
        <v>277.109375</v>
      </c>
      <c r="K9" s="14">
        <f>IF(G13&lt;&gt;"벌크업",($G$20/10)*5,($G$20/10)*6)</f>
        <v>1108.4375</v>
      </c>
      <c r="L9" s="13">
        <f>K9/$K$12</f>
        <v>0.5</v>
      </c>
    </row>
    <row r="10" spans="2:12" ht="16.5" x14ac:dyDescent="0.3">
      <c r="B10" s="10" t="s">
        <v>3</v>
      </c>
      <c r="C10" s="34" t="s">
        <v>0</v>
      </c>
      <c r="D10" s="34"/>
      <c r="F10" s="11" t="s">
        <v>20</v>
      </c>
      <c r="G10" s="25">
        <v>168</v>
      </c>
      <c r="I10" s="17" t="s">
        <v>27</v>
      </c>
      <c r="J10" s="14">
        <f>K10/4</f>
        <v>138.5546875</v>
      </c>
      <c r="K10" s="14">
        <f>IF(G13&lt;&gt;"벌크업",($G$20/10)*2.5,($G$20/10)*2)</f>
        <v>554.21875</v>
      </c>
      <c r="L10" s="13">
        <f>K10/$K$12</f>
        <v>0.25</v>
      </c>
    </row>
    <row r="11" spans="2:12" ht="16.5" x14ac:dyDescent="0.3">
      <c r="F11" s="11" t="s">
        <v>21</v>
      </c>
      <c r="G11" s="25">
        <v>68</v>
      </c>
      <c r="I11" s="18" t="s">
        <v>28</v>
      </c>
      <c r="J11" s="14">
        <f>K11/9</f>
        <v>61.579861111111114</v>
      </c>
      <c r="K11" s="14">
        <f>IF(G13&lt;&gt;"벌크업",($G$20/10)*2.5,($G$20/10)*2)</f>
        <v>554.21875</v>
      </c>
      <c r="L11" s="13">
        <f>K11/$K$12</f>
        <v>0.25</v>
      </c>
    </row>
    <row r="12" spans="2:12" ht="16.5" x14ac:dyDescent="0.3">
      <c r="B12" s="35" t="s">
        <v>55</v>
      </c>
      <c r="C12" s="35"/>
      <c r="D12" s="35"/>
      <c r="F12" s="11" t="s">
        <v>23</v>
      </c>
      <c r="G12" s="25" t="s">
        <v>60</v>
      </c>
      <c r="I12" s="19" t="s">
        <v>29</v>
      </c>
      <c r="J12" s="14">
        <f>SUM(J9:J11)</f>
        <v>477.24392361111109</v>
      </c>
      <c r="K12" s="14">
        <f>SUM(K9:K11)</f>
        <v>2216.875</v>
      </c>
      <c r="L12" s="13">
        <f>SUM(L9:L11)</f>
        <v>1</v>
      </c>
    </row>
    <row r="13" spans="2:12" ht="16.5" x14ac:dyDescent="0.3">
      <c r="B13" s="9" t="s">
        <v>2</v>
      </c>
      <c r="C13" s="34" t="s">
        <v>48</v>
      </c>
      <c r="D13" s="34"/>
      <c r="F13" s="11" t="s">
        <v>37</v>
      </c>
      <c r="G13" s="25" t="s">
        <v>59</v>
      </c>
    </row>
    <row r="14" spans="2:12" x14ac:dyDescent="0.3">
      <c r="B14" s="10" t="s">
        <v>3</v>
      </c>
      <c r="C14" s="34" t="s">
        <v>49</v>
      </c>
      <c r="D14" s="34"/>
    </row>
    <row r="16" spans="2:12" x14ac:dyDescent="0.3">
      <c r="B16" s="4" t="s">
        <v>16</v>
      </c>
      <c r="F16" s="2" t="s">
        <v>22</v>
      </c>
      <c r="I16" s="36" t="s">
        <v>61</v>
      </c>
      <c r="J16" s="36"/>
      <c r="K16" s="36"/>
    </row>
    <row r="17" spans="2:13" ht="16.5" x14ac:dyDescent="0.3">
      <c r="B17" s="8" t="s">
        <v>4</v>
      </c>
      <c r="C17" s="6" t="s">
        <v>9</v>
      </c>
      <c r="D17" s="7">
        <v>1.2</v>
      </c>
      <c r="F17" s="12" t="s">
        <v>15</v>
      </c>
      <c r="G17" s="28" t="s">
        <v>50</v>
      </c>
      <c r="I17" s="16" t="s">
        <v>39</v>
      </c>
      <c r="J17" s="14">
        <f>J9/80</f>
        <v>3.4638671875</v>
      </c>
      <c r="K17" s="31" t="s">
        <v>57</v>
      </c>
      <c r="L17" s="32"/>
      <c r="M17" s="14">
        <f>J9/80/J19</f>
        <v>0.76923076923076916</v>
      </c>
    </row>
    <row r="18" spans="2:13" ht="16.5" x14ac:dyDescent="0.3">
      <c r="B18" s="8" t="s">
        <v>5</v>
      </c>
      <c r="C18" s="6" t="s">
        <v>10</v>
      </c>
      <c r="D18" s="7">
        <v>1.375</v>
      </c>
      <c r="F18" s="12" t="s">
        <v>40</v>
      </c>
      <c r="G18" s="23">
        <f>IF(G17="해리스-베네딕트",IF(G8="남자",88.4+(13.4*G11)+(4.8*G10)-(5.68*G9),447.6+(9.25*G11)+(3.1*G10)-(4.33*G9)),IF(G8="남자",(((10*G11)+(6.25*G10)-(5*G9))+5), (((10*G11)+(6.25*G10)-(5*G9))-161)))</f>
        <v>1575</v>
      </c>
      <c r="I18" s="21" t="s">
        <v>47</v>
      </c>
      <c r="J18" s="14">
        <f>J10/25</f>
        <v>5.5421874999999998</v>
      </c>
      <c r="K18" s="33" t="s">
        <v>56</v>
      </c>
      <c r="L18" s="33"/>
      <c r="M18" s="14">
        <f>J10/J19/25</f>
        <v>1.2307692307692306</v>
      </c>
    </row>
    <row r="19" spans="2:13" ht="16.5" x14ac:dyDescent="0.3">
      <c r="B19" s="8" t="s">
        <v>6</v>
      </c>
      <c r="C19" s="6" t="s">
        <v>14</v>
      </c>
      <c r="D19" s="7">
        <v>1.55</v>
      </c>
      <c r="F19" s="12" t="s">
        <v>41</v>
      </c>
      <c r="G19" s="23">
        <f>G18*VLOOKUP(G12,B17:D21,3,FALSE)</f>
        <v>2716.875</v>
      </c>
      <c r="I19" s="22" t="s">
        <v>38</v>
      </c>
      <c r="J19" s="20">
        <f>IF(AVERAGE(J17:J18)&gt;5,5,(AVERAGE(J17:J18)))</f>
        <v>4.5030273437500004</v>
      </c>
    </row>
    <row r="20" spans="2:13" ht="16.5" x14ac:dyDescent="0.3">
      <c r="B20" s="8" t="s">
        <v>7</v>
      </c>
      <c r="C20" s="6" t="s">
        <v>11</v>
      </c>
      <c r="D20" s="7">
        <v>1.7250000000000001</v>
      </c>
      <c r="F20" s="12" t="s">
        <v>42</v>
      </c>
      <c r="G20" s="23">
        <f>IF(VLOOKUP(G13,B24:D26,1,FALSE)="다이어트",G19-500,IF(VLOOKUP(G13,B24:D26,1,FALSE)="린매스업",G19-250,G19+300))</f>
        <v>2216.875</v>
      </c>
      <c r="I20" s="37" t="s">
        <v>62</v>
      </c>
      <c r="J20" s="37"/>
      <c r="K20" s="37"/>
    </row>
    <row r="21" spans="2:13" ht="16.5" x14ac:dyDescent="0.3">
      <c r="B21" s="8" t="s">
        <v>8</v>
      </c>
      <c r="C21" s="6" t="s">
        <v>12</v>
      </c>
      <c r="D21" s="7">
        <v>1.9</v>
      </c>
    </row>
    <row r="23" spans="2:13" x14ac:dyDescent="0.3">
      <c r="B23" s="4" t="s">
        <v>43</v>
      </c>
    </row>
    <row r="24" spans="2:13" ht="16.5" x14ac:dyDescent="0.3">
      <c r="B24" s="15" t="s">
        <v>36</v>
      </c>
      <c r="C24" s="29" t="s">
        <v>51</v>
      </c>
      <c r="D24" s="29"/>
    </row>
    <row r="25" spans="2:13" ht="16.5" x14ac:dyDescent="0.3">
      <c r="B25" s="15" t="s">
        <v>34</v>
      </c>
      <c r="C25" s="29" t="s">
        <v>52</v>
      </c>
      <c r="D25" s="29"/>
    </row>
    <row r="26" spans="2:13" ht="16.5" x14ac:dyDescent="0.3">
      <c r="B26" s="15" t="s">
        <v>35</v>
      </c>
      <c r="C26" s="29" t="s">
        <v>53</v>
      </c>
      <c r="D26" s="29"/>
    </row>
  </sheetData>
  <mergeCells count="14">
    <mergeCell ref="C24:D24"/>
    <mergeCell ref="C25:D25"/>
    <mergeCell ref="C26:D26"/>
    <mergeCell ref="C2:C3"/>
    <mergeCell ref="K17:L17"/>
    <mergeCell ref="K18:L18"/>
    <mergeCell ref="C9:D9"/>
    <mergeCell ref="C10:D10"/>
    <mergeCell ref="B8:D8"/>
    <mergeCell ref="B12:D12"/>
    <mergeCell ref="C13:D13"/>
    <mergeCell ref="C14:D14"/>
    <mergeCell ref="I16:K16"/>
    <mergeCell ref="I20:K20"/>
  </mergeCells>
  <phoneticPr fontId="6" type="noConversion"/>
  <dataValidations count="4">
    <dataValidation type="list" allowBlank="1" showInputMessage="1" showErrorMessage="1" sqref="G17" xr:uid="{FAD7ED56-56F4-4A70-A11C-9CE1176A99B7}">
      <formula1>"해리스-베네딕트, 미플린-지어"</formula1>
    </dataValidation>
    <dataValidation type="list" allowBlank="1" showInputMessage="1" showErrorMessage="1" sqref="G8" xr:uid="{F0C71256-EBD2-4053-9785-F141765C4636}">
      <formula1>$B$13:$B$14</formula1>
    </dataValidation>
    <dataValidation type="list" allowBlank="1" showInputMessage="1" showErrorMessage="1" sqref="G12" xr:uid="{88625C69-0C66-47D8-813A-2BD057BF02DB}">
      <formula1>$B$17:$B$21</formula1>
    </dataValidation>
    <dataValidation type="list" allowBlank="1" showInputMessage="1" showErrorMessage="1" sqref="G13" xr:uid="{83813930-0DF6-49D6-9D59-123BCAFB5E53}">
      <formula1>$B$24:$B$26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탄단지_비율계산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wocheon</dc:creator>
  <cp:lastModifiedBy>wocheon</cp:lastModifiedBy>
  <dcterms:created xsi:type="dcterms:W3CDTF">2023-01-10T15:18:53Z</dcterms:created>
  <dcterms:modified xsi:type="dcterms:W3CDTF">2023-01-10T19:09:58Z</dcterms:modified>
</cp:coreProperties>
</file>