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P9" i="1" l="1"/>
  <c r="R10" i="1" s="1"/>
  <c r="Q59" i="1"/>
  <c r="X9" i="1" s="1"/>
  <c r="Z10" i="1" s="1"/>
  <c r="P59" i="1"/>
  <c r="O59" i="1"/>
  <c r="N9" i="1" s="1"/>
  <c r="P10" i="1" s="1"/>
  <c r="J9" i="1"/>
  <c r="L10" i="1" s="1"/>
  <c r="M59" i="1"/>
  <c r="D41" i="1"/>
  <c r="N59" i="1" s="1"/>
  <c r="Q60" i="1" l="1"/>
  <c r="L9" i="1"/>
  <c r="N10" i="1" s="1"/>
  <c r="K54" i="1"/>
  <c r="K42" i="1" l="1"/>
  <c r="K53" i="1"/>
  <c r="K52" i="1"/>
  <c r="K51" i="1"/>
  <c r="K59" i="1" l="1"/>
  <c r="D59" i="1"/>
  <c r="L54" i="1" s="1"/>
  <c r="D46" i="1"/>
  <c r="L52" i="1" l="1"/>
  <c r="L51" i="1"/>
  <c r="L53" i="1"/>
  <c r="L59" i="1" l="1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40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J40" i="2" l="1"/>
  <c r="J41" i="2" s="1"/>
  <c r="AD39" i="2"/>
  <c r="N40" i="2"/>
  <c r="AP40" i="2"/>
  <c r="AL39" i="2"/>
  <c r="Q40" i="2"/>
  <c r="Q41" i="2" s="1"/>
  <c r="AT40" i="2"/>
  <c r="V40" i="2"/>
  <c r="BB40" i="2"/>
  <c r="BB41" i="2" s="1"/>
  <c r="L39" i="2"/>
  <c r="Z40" i="2"/>
  <c r="BF40" i="2"/>
  <c r="R39" i="2"/>
  <c r="R41" i="2" s="1"/>
  <c r="AG40" i="2"/>
  <c r="AG41" i="2" s="1"/>
  <c r="BJ39" i="2"/>
  <c r="BJ41" i="2" s="1"/>
  <c r="AH40" i="2"/>
  <c r="I39" i="2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41" i="2" s="1"/>
  <c r="AR39" i="2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86" i="2" s="1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45" i="2"/>
  <c r="E144" i="2"/>
  <c r="AX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F140" i="2" s="1"/>
  <c r="E137" i="2"/>
  <c r="E136" i="2"/>
  <c r="E135" i="2"/>
  <c r="E134" i="2"/>
  <c r="E133" i="2"/>
  <c r="E132" i="2"/>
  <c r="E131" i="2"/>
  <c r="E130" i="2"/>
  <c r="E129" i="2"/>
  <c r="AM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G123" i="2"/>
  <c r="G125" i="2" s="1"/>
  <c r="F123" i="2"/>
  <c r="E122" i="2"/>
  <c r="E121" i="2"/>
  <c r="E120" i="2"/>
  <c r="E119" i="2"/>
  <c r="E118" i="2"/>
  <c r="E117" i="2"/>
  <c r="E116" i="2"/>
  <c r="E126" i="2" s="1"/>
  <c r="E115" i="2"/>
  <c r="E114" i="2"/>
  <c r="I41" i="2" l="1"/>
  <c r="H188" i="2"/>
  <c r="E156" i="2"/>
  <c r="M125" i="2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H126" i="2" s="1"/>
  <c r="AN125" i="2"/>
  <c r="AD139" i="2"/>
  <c r="J140" i="2"/>
  <c r="AC169" i="2"/>
  <c r="BB185" i="2"/>
  <c r="AO41" i="2"/>
  <c r="AB124" i="2"/>
  <c r="E141" i="2"/>
  <c r="AH139" i="2"/>
  <c r="AE169" i="2"/>
  <c r="AH184" i="2"/>
  <c r="N185" i="2"/>
  <c r="G188" i="2"/>
  <c r="O188" i="2"/>
  <c r="W188" i="2"/>
  <c r="AE188" i="2"/>
  <c r="AM188" i="2"/>
  <c r="AU188" i="2"/>
  <c r="BC188" i="2"/>
  <c r="BK188" i="2"/>
  <c r="AC124" i="2"/>
  <c r="P125" i="2"/>
  <c r="AV125" i="2"/>
  <c r="AP139" i="2"/>
  <c r="N140" i="2"/>
  <c r="BF140" i="2"/>
  <c r="AE154" i="2"/>
  <c r="AO169" i="2"/>
  <c r="AO171" i="2" s="1"/>
  <c r="AL184" i="2"/>
  <c r="AJ124" i="2"/>
  <c r="W125" i="2"/>
  <c r="W190" i="2" s="1"/>
  <c r="BC125" i="2"/>
  <c r="AT139" i="2"/>
  <c r="R140" i="2"/>
  <c r="BE169" i="2"/>
  <c r="AT184" i="2"/>
  <c r="R185" i="2"/>
  <c r="BJ185" i="2"/>
  <c r="BH41" i="2"/>
  <c r="I125" i="2"/>
  <c r="I188" i="2"/>
  <c r="Q125" i="2"/>
  <c r="Q190" i="2" s="1"/>
  <c r="Q188" i="2"/>
  <c r="Y125" i="2"/>
  <c r="Y188" i="2"/>
  <c r="AG125" i="2"/>
  <c r="AG188" i="2"/>
  <c r="AO125" i="2"/>
  <c r="AO188" i="2"/>
  <c r="AW125" i="2"/>
  <c r="AW188" i="2"/>
  <c r="BE125" i="2"/>
  <c r="BE188" i="2"/>
  <c r="BM125" i="2"/>
  <c r="BM188" i="2"/>
  <c r="AN124" i="2"/>
  <c r="X125" i="2"/>
  <c r="BD125" i="2"/>
  <c r="BJ140" i="2"/>
  <c r="BJ141" i="2" s="1"/>
  <c r="I170" i="2"/>
  <c r="J188" i="2"/>
  <c r="R188" i="2"/>
  <c r="Z188" i="2"/>
  <c r="AH188" i="2"/>
  <c r="AP188" i="2"/>
  <c r="AX188" i="2"/>
  <c r="BF188" i="2"/>
  <c r="H124" i="2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90" i="2" s="1"/>
  <c r="R124" i="2"/>
  <c r="V125" i="2"/>
  <c r="V190" i="2" s="1"/>
  <c r="Z125" i="2"/>
  <c r="Z190" i="2" s="1"/>
  <c r="AD125" i="2"/>
  <c r="AD190" i="2" s="1"/>
  <c r="AD124" i="2"/>
  <c r="G140" i="2"/>
  <c r="G190" i="2" s="1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6" i="2" s="1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L126" i="2"/>
  <c r="P126" i="2"/>
  <c r="AN126" i="2"/>
  <c r="AZ126" i="2"/>
  <c r="T124" i="2"/>
  <c r="AR124" i="2"/>
  <c r="AR126" i="2" s="1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F139" i="2"/>
  <c r="V139" i="2"/>
  <c r="V141" i="2" s="1"/>
  <c r="AL139" i="2"/>
  <c r="AL141" i="2" s="1"/>
  <c r="BB139" i="2"/>
  <c r="O154" i="2"/>
  <c r="O156" i="2" s="1"/>
  <c r="N186" i="2"/>
  <c r="R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4" i="2"/>
  <c r="K186" i="2" s="1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G171" i="2" s="1"/>
  <c r="BK170" i="2"/>
  <c r="BK169" i="2"/>
  <c r="F169" i="2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H169" i="2"/>
  <c r="H171" i="2"/>
  <c r="L169" i="2"/>
  <c r="P169" i="2"/>
  <c r="P171" i="2"/>
  <c r="T169" i="2"/>
  <c r="X169" i="2"/>
  <c r="X171" i="2" s="1"/>
  <c r="AB169" i="2"/>
  <c r="AF169" i="2"/>
  <c r="AF171" i="2" s="1"/>
  <c r="AJ169" i="2"/>
  <c r="AN169" i="2"/>
  <c r="AN171" i="2" s="1"/>
  <c r="AR169" i="2"/>
  <c r="AV169" i="2"/>
  <c r="AV171" i="2" s="1"/>
  <c r="AZ169" i="2"/>
  <c r="BD169" i="2"/>
  <c r="BD171" i="2"/>
  <c r="BH169" i="2"/>
  <c r="BL169" i="2"/>
  <c r="BL171" i="2" s="1"/>
  <c r="G169" i="2"/>
  <c r="G171" i="2" s="1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R171" i="2" s="1"/>
  <c r="AZ170" i="2"/>
  <c r="AZ171" i="2" s="1"/>
  <c r="BH170" i="2"/>
  <c r="AL171" i="2"/>
  <c r="I171" i="2"/>
  <c r="M171" i="2"/>
  <c r="Q171" i="2"/>
  <c r="U171" i="2"/>
  <c r="Y171" i="2"/>
  <c r="AC171" i="2"/>
  <c r="AG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M156" i="2" s="1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K154" i="2"/>
  <c r="K156" i="2" s="1"/>
  <c r="V154" i="2"/>
  <c r="V156" i="2" s="1"/>
  <c r="AA154" i="2"/>
  <c r="AA156" i="2" s="1"/>
  <c r="AL154" i="2"/>
  <c r="AL156" i="2" s="1"/>
  <c r="AT154" i="2"/>
  <c r="BB154" i="2"/>
  <c r="BB156" i="2" s="1"/>
  <c r="BJ154" i="2"/>
  <c r="BJ156" i="2" s="1"/>
  <c r="BG156" i="2"/>
  <c r="H154" i="2"/>
  <c r="H156" i="2" s="1"/>
  <c r="L154" i="2"/>
  <c r="L156" i="2" s="1"/>
  <c r="P154" i="2"/>
  <c r="P156" i="2" s="1"/>
  <c r="T154" i="2"/>
  <c r="X154" i="2"/>
  <c r="X156" i="2" s="1"/>
  <c r="AB154" i="2"/>
  <c r="AF154" i="2"/>
  <c r="AF156" i="2" s="1"/>
  <c r="AJ154" i="2"/>
  <c r="AN154" i="2"/>
  <c r="AR154" i="2"/>
  <c r="AR156" i="2" s="1"/>
  <c r="AV154" i="2"/>
  <c r="AV156" i="2" s="1"/>
  <c r="AZ154" i="2"/>
  <c r="BD154" i="2"/>
  <c r="BD156" i="2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B156" i="2" s="1"/>
  <c r="AJ155" i="2"/>
  <c r="AJ156" i="2" s="1"/>
  <c r="AR155" i="2"/>
  <c r="AZ155" i="2"/>
  <c r="BH155" i="2"/>
  <c r="BH156" i="2" s="1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M189" i="2" s="1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R141" i="2" s="1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I124" i="2"/>
  <c r="I189" i="2" s="1"/>
  <c r="Y124" i="2"/>
  <c r="Y189" i="2" s="1"/>
  <c r="AK124" i="2"/>
  <c r="AS124" i="2"/>
  <c r="AS189" i="2" s="1"/>
  <c r="BA124" i="2"/>
  <c r="BI124" i="2"/>
  <c r="BI189" i="2" s="1"/>
  <c r="AH125" i="2"/>
  <c r="AH190" i="2" s="1"/>
  <c r="AH124" i="2"/>
  <c r="AH189" i="2" s="1"/>
  <c r="AL125" i="2"/>
  <c r="AL190" i="2" s="1"/>
  <c r="AL124" i="2"/>
  <c r="AP125" i="2"/>
  <c r="AP190" i="2" s="1"/>
  <c r="AP124" i="2"/>
  <c r="AP189" i="2" s="1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F125" i="2"/>
  <c r="BF190" i="2" s="1"/>
  <c r="BF124" i="2"/>
  <c r="BJ125" i="2"/>
  <c r="BJ124" i="2"/>
  <c r="BJ189" i="2" s="1"/>
  <c r="J124" i="2"/>
  <c r="U124" i="2"/>
  <c r="Z124" i="2"/>
  <c r="Z189" i="2" s="1"/>
  <c r="M126" i="2"/>
  <c r="AC126" i="2"/>
  <c r="G124" i="2"/>
  <c r="G189" i="2" s="1"/>
  <c r="K124" i="2"/>
  <c r="K126" i="2"/>
  <c r="O124" i="2"/>
  <c r="O189" i="2" s="1"/>
  <c r="S124" i="2"/>
  <c r="S126" i="2"/>
  <c r="W124" i="2"/>
  <c r="W126" i="2"/>
  <c r="AA124" i="2"/>
  <c r="AA189" i="2" s="1"/>
  <c r="AA126" i="2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G126" i="2"/>
  <c r="BK124" i="2"/>
  <c r="BK189" i="2" s="1"/>
  <c r="F124" i="2"/>
  <c r="Q124" i="2"/>
  <c r="V124" i="2"/>
  <c r="V189" i="2" s="1"/>
  <c r="AG124" i="2"/>
  <c r="AG189" i="2" s="1"/>
  <c r="AO124" i="2"/>
  <c r="AW124" i="2"/>
  <c r="AW189" i="2" s="1"/>
  <c r="BE124" i="2"/>
  <c r="BE189" i="2" s="1"/>
  <c r="BM124" i="2"/>
  <c r="N126" i="2"/>
  <c r="AT126" i="2"/>
  <c r="F126" i="2" l="1"/>
  <c r="D126" i="2" s="1"/>
  <c r="F171" i="2"/>
  <c r="F156" i="2"/>
  <c r="G126" i="2"/>
  <c r="D188" i="2"/>
  <c r="AQ126" i="2"/>
  <c r="U189" i="2"/>
  <c r="AZ156" i="2"/>
  <c r="T190" i="2"/>
  <c r="AG156" i="2"/>
  <c r="R126" i="2"/>
  <c r="R189" i="2"/>
  <c r="F190" i="2"/>
  <c r="K190" i="2"/>
  <c r="BD190" i="2"/>
  <c r="AW190" i="2"/>
  <c r="BI190" i="2"/>
  <c r="AC190" i="2"/>
  <c r="AO189" i="2"/>
  <c r="K189" i="2"/>
  <c r="J189" i="2"/>
  <c r="L190" i="2"/>
  <c r="X190" i="2"/>
  <c r="BL189" i="2"/>
  <c r="N189" i="2"/>
  <c r="AN189" i="2"/>
  <c r="AO190" i="2"/>
  <c r="I190" i="2"/>
  <c r="BC190" i="2"/>
  <c r="BA190" i="2"/>
  <c r="U190" i="2"/>
  <c r="AL126" i="2"/>
  <c r="W189" i="2"/>
  <c r="BJ190" i="2"/>
  <c r="BA189" i="2"/>
  <c r="AQ156" i="2"/>
  <c r="F189" i="2"/>
  <c r="BH190" i="2"/>
  <c r="AV189" i="2"/>
  <c r="BH189" i="2"/>
  <c r="BM156" i="2"/>
  <c r="BL190" i="2"/>
  <c r="BK190" i="2"/>
  <c r="BI126" i="2"/>
  <c r="AZ190" i="2"/>
  <c r="AF189" i="2"/>
  <c r="AR189" i="2"/>
  <c r="AD189" i="2"/>
  <c r="AF190" i="2"/>
  <c r="BM190" i="2"/>
  <c r="AG190" i="2"/>
  <c r="AJ189" i="2"/>
  <c r="AV190" i="2"/>
  <c r="AN190" i="2"/>
  <c r="AS190" i="2"/>
  <c r="M190" i="2"/>
  <c r="S189" i="2"/>
  <c r="AK189" i="2"/>
  <c r="AR190" i="2"/>
  <c r="X189" i="2"/>
  <c r="BG190" i="2"/>
  <c r="T189" i="2"/>
  <c r="BD189" i="2"/>
  <c r="AZ189" i="2"/>
  <c r="P190" i="2"/>
  <c r="AB189" i="2"/>
  <c r="H190" i="2"/>
  <c r="Q126" i="2"/>
  <c r="Q189" i="2"/>
  <c r="BF189" i="2"/>
  <c r="AY189" i="2"/>
  <c r="AI189" i="2"/>
  <c r="BM189" i="2"/>
  <c r="BK126" i="2"/>
  <c r="AU126" i="2"/>
  <c r="AE126" i="2"/>
  <c r="O126" i="2"/>
  <c r="BB189" i="2"/>
  <c r="AL189" i="2"/>
  <c r="BH171" i="2"/>
  <c r="AJ190" i="2"/>
  <c r="AY190" i="2"/>
  <c r="BD126" i="2"/>
  <c r="L189" i="2"/>
  <c r="H189" i="2"/>
  <c r="BE190" i="2"/>
  <c r="Y190" i="2"/>
  <c r="AC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F186" i="2"/>
  <c r="G186" i="2"/>
  <c r="H186" i="2"/>
  <c r="D169" i="2"/>
  <c r="D170" i="2"/>
  <c r="D154" i="2"/>
  <c r="D155" i="2"/>
  <c r="G141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71" i="2" l="1"/>
  <c r="D189" i="2"/>
  <c r="D190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218" i="2"/>
  <c r="F219" i="2" s="1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F69" i="2" l="1"/>
  <c r="K69" i="2"/>
  <c r="K71" i="2" s="1"/>
  <c r="BA57" i="3"/>
  <c r="AZ21" i="1" s="1"/>
  <c r="G203" i="2"/>
  <c r="F220" i="2"/>
  <c r="F221" i="2" s="1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94" i="2" s="1"/>
  <c r="AJ73" i="2"/>
  <c r="AF54" i="2"/>
  <c r="AF74" i="2" s="1"/>
  <c r="AF73" i="2"/>
  <c r="AB54" i="2"/>
  <c r="AB7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G91" i="2" s="1"/>
  <c r="I89" i="2"/>
  <c r="I91" i="2" s="1"/>
  <c r="K89" i="2"/>
  <c r="K91" i="2" s="1"/>
  <c r="M89" i="2"/>
  <c r="O89" i="2"/>
  <c r="O91" i="2" s="1"/>
  <c r="Q89" i="2"/>
  <c r="Q91" i="2" s="1"/>
  <c r="S89" i="2"/>
  <c r="U89" i="2"/>
  <c r="W89" i="2"/>
  <c r="Y89" i="2"/>
  <c r="AA89" i="2"/>
  <c r="AC89" i="2"/>
  <c r="AE89" i="2"/>
  <c r="AG89" i="2"/>
  <c r="AG91" i="2" s="1"/>
  <c r="AI89" i="2"/>
  <c r="AK89" i="2"/>
  <c r="AM89" i="2"/>
  <c r="AO89" i="2"/>
  <c r="AQ89" i="2"/>
  <c r="AS89" i="2"/>
  <c r="AS91" i="2" s="1"/>
  <c r="AU89" i="2"/>
  <c r="AW89" i="2"/>
  <c r="AW91" i="2" s="1"/>
  <c r="AY89" i="2"/>
  <c r="BA89" i="2"/>
  <c r="BC89" i="2"/>
  <c r="BE89" i="2"/>
  <c r="BG89" i="2"/>
  <c r="BI89" i="2"/>
  <c r="BI91" i="2" s="1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M91" i="2"/>
  <c r="S91" i="2"/>
  <c r="U91" i="2"/>
  <c r="W91" i="2"/>
  <c r="Y91" i="2"/>
  <c r="AA91" i="2"/>
  <c r="AC91" i="2"/>
  <c r="AE91" i="2"/>
  <c r="AI91" i="2"/>
  <c r="AK91" i="2"/>
  <c r="AM91" i="2"/>
  <c r="AO91" i="2"/>
  <c r="AQ91" i="2"/>
  <c r="AU91" i="2"/>
  <c r="AY91" i="2"/>
  <c r="BA91" i="2"/>
  <c r="BC91" i="2"/>
  <c r="BE91" i="2"/>
  <c r="BG91" i="2"/>
  <c r="BK91" i="2"/>
  <c r="F89" i="2"/>
  <c r="H89" i="2"/>
  <c r="J89" i="2"/>
  <c r="L89" i="2"/>
  <c r="N89" i="2"/>
  <c r="P89" i="2"/>
  <c r="P91" i="2" s="1"/>
  <c r="R89" i="2"/>
  <c r="R91" i="2" s="1"/>
  <c r="T89" i="2"/>
  <c r="V89" i="2"/>
  <c r="V91" i="2" s="1"/>
  <c r="X89" i="2"/>
  <c r="Z89" i="2"/>
  <c r="Z91" i="2" s="1"/>
  <c r="AB89" i="2"/>
  <c r="AB91" i="2" s="1"/>
  <c r="AD89" i="2"/>
  <c r="AD91" i="2" s="1"/>
  <c r="AF89" i="2"/>
  <c r="AF91" i="2" s="1"/>
  <c r="AH89" i="2"/>
  <c r="AH91" i="2" s="1"/>
  <c r="AJ89" i="2"/>
  <c r="AL89" i="2"/>
  <c r="AL91" i="2" s="1"/>
  <c r="AN89" i="2"/>
  <c r="AN91" i="2" s="1"/>
  <c r="AP89" i="2"/>
  <c r="AP91" i="2" s="1"/>
  <c r="AR89" i="2"/>
  <c r="AR91" i="2" s="1"/>
  <c r="AT89" i="2"/>
  <c r="AT91" i="2" s="1"/>
  <c r="AV89" i="2"/>
  <c r="AV91" i="2" s="1"/>
  <c r="AX89" i="2"/>
  <c r="AX91" i="2" s="1"/>
  <c r="AZ89" i="2"/>
  <c r="BB89" i="2"/>
  <c r="BB91" i="2" s="1"/>
  <c r="BD89" i="2"/>
  <c r="BD91" i="2" s="1"/>
  <c r="BF89" i="2"/>
  <c r="BF91" i="2" s="1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C9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J91" i="2" l="1"/>
  <c r="H91" i="2"/>
  <c r="L91" i="2"/>
  <c r="L95" i="2"/>
  <c r="N91" i="2"/>
  <c r="K74" i="2"/>
  <c r="K94" i="2" s="1"/>
  <c r="K223" i="2" s="1"/>
  <c r="H94" i="2"/>
  <c r="H223" i="2" s="1"/>
  <c r="AB94" i="2"/>
  <c r="S94" i="2"/>
  <c r="V94" i="2"/>
  <c r="AF94" i="2"/>
  <c r="U94" i="2"/>
  <c r="AR95" i="2"/>
  <c r="BB94" i="2"/>
  <c r="AZ94" i="2"/>
  <c r="AU95" i="2"/>
  <c r="X94" i="2"/>
  <c r="AN94" i="2"/>
  <c r="AZ91" i="2"/>
  <c r="AJ91" i="2"/>
  <c r="T91" i="2"/>
  <c r="O95" i="2"/>
  <c r="O224" i="2" s="1"/>
  <c r="I95" i="2"/>
  <c r="I224" i="2" s="1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222" i="2"/>
  <c r="AL15" i="1" s="1"/>
  <c r="AM93" i="2"/>
  <c r="AY93" i="2"/>
  <c r="AY222" i="2" s="1"/>
  <c r="AX15" i="1" s="1"/>
  <c r="BG93" i="2"/>
  <c r="BG222" i="2" s="1"/>
  <c r="BF15" i="1" s="1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AH75" i="2"/>
  <c r="AH95" i="2" s="1"/>
  <c r="AG74" i="2"/>
  <c r="AW74" i="2"/>
  <c r="AW94" i="2" s="1"/>
  <c r="L74" i="2"/>
  <c r="AD74" i="2"/>
  <c r="H56" i="2"/>
  <c r="H76" i="2" s="1"/>
  <c r="AU224" i="2"/>
  <c r="L221" i="2"/>
  <c r="BM75" i="2"/>
  <c r="D220" i="2"/>
  <c r="Q74" i="2"/>
  <c r="Q94" i="2" s="1"/>
  <c r="AV71" i="2"/>
  <c r="X91" i="2"/>
  <c r="AR223" i="2"/>
  <c r="B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G223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P223" i="2"/>
  <c r="BH76" i="2"/>
  <c r="AU74" i="2"/>
  <c r="AE75" i="2"/>
  <c r="AI75" i="2"/>
  <c r="BK56" i="2"/>
  <c r="BK76" i="2" s="1"/>
  <c r="BK74" i="2"/>
  <c r="BK94" i="2" s="1"/>
  <c r="BH75" i="2"/>
  <c r="BB223" i="2"/>
  <c r="V223" i="2"/>
  <c r="AF224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L225" i="2" s="1"/>
  <c r="AQ96" i="2"/>
  <c r="BK96" i="2"/>
  <c r="AM96" i="2"/>
  <c r="AG96" i="2"/>
  <c r="O96" i="2"/>
  <c r="O225" i="2" s="1"/>
  <c r="AB96" i="2"/>
  <c r="AB225" i="2" s="1"/>
  <c r="J96" i="2"/>
  <c r="J225" i="2" s="1"/>
  <c r="H96" i="2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224" i="2"/>
  <c r="AL17" i="1" s="1"/>
  <c r="AM95" i="2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224" i="2"/>
  <c r="AZ17" i="1" s="1"/>
  <c r="BA95" i="2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95" i="2"/>
  <c r="AQ224" i="2" s="1"/>
  <c r="AP17" i="1" s="1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BD224" i="2" s="1"/>
  <c r="BC17" i="1" s="1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H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Z225" i="2"/>
  <c r="AJ225" i="2"/>
  <c r="M96" i="2"/>
  <c r="M225" i="2" s="1"/>
  <c r="AE96" i="2"/>
  <c r="AE225" i="2" s="1"/>
  <c r="V96" i="2"/>
  <c r="V225" i="2" s="1"/>
  <c r="AF96" i="2"/>
  <c r="AZ96" i="2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<sst xmlns="http://schemas.openxmlformats.org/spreadsheetml/2006/main" count="1325" uniqueCount="255">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</sst>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1" fillId="0" borderId="31" xfId="0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-306599.80000000005</c:v>
                </c:pt>
                <c:pt idx="1">
                  <c:v>-563312.20000000007</c:v>
                </c:pt>
                <c:pt idx="2">
                  <c:v>-906357.00000000012</c:v>
                </c:pt>
                <c:pt idx="3">
                  <c:v>-1069485</c:v>
                </c:pt>
                <c:pt idx="4">
                  <c:v>-1262164.2</c:v>
                </c:pt>
                <c:pt idx="5">
                  <c:v>-1425292.2</c:v>
                </c:pt>
                <c:pt idx="6">
                  <c:v>-1588420.2</c:v>
                </c:pt>
                <c:pt idx="7">
                  <c:v>-1739148.2</c:v>
                </c:pt>
                <c:pt idx="8">
                  <c:v>-1902276.2</c:v>
                </c:pt>
                <c:pt idx="9">
                  <c:v>-2024624.2000000002</c:v>
                </c:pt>
                <c:pt idx="10">
                  <c:v>-2187752.2000000002</c:v>
                </c:pt>
                <c:pt idx="11">
                  <c:v>-2336340.2000000002</c:v>
                </c:pt>
                <c:pt idx="12">
                  <c:v>-2336340.2000000002</c:v>
                </c:pt>
                <c:pt idx="13">
                  <c:v>-2340179.5220000003</c:v>
                </c:pt>
                <c:pt idx="14">
                  <c:v>-2340179.5220000003</c:v>
                </c:pt>
                <c:pt idx="15">
                  <c:v>-2358443.0140000004</c:v>
                </c:pt>
                <c:pt idx="16">
                  <c:v>-2358443.0140000004</c:v>
                </c:pt>
                <c:pt idx="17">
                  <c:v>-2358443.0140000004</c:v>
                </c:pt>
                <c:pt idx="18">
                  <c:v>-2358443.0140000004</c:v>
                </c:pt>
                <c:pt idx="19">
                  <c:v>-2358443.0140000004</c:v>
                </c:pt>
                <c:pt idx="20">
                  <c:v>-2358443.0140000004</c:v>
                </c:pt>
                <c:pt idx="21">
                  <c:v>-2355443.0140000004</c:v>
                </c:pt>
                <c:pt idx="22">
                  <c:v>-2355443.0140000004</c:v>
                </c:pt>
                <c:pt idx="23">
                  <c:v>-2355443.0140000004</c:v>
                </c:pt>
                <c:pt idx="24">
                  <c:v>-2355443.0140000004</c:v>
                </c:pt>
                <c:pt idx="25">
                  <c:v>-2364594.2960000006</c:v>
                </c:pt>
                <c:pt idx="26">
                  <c:v>-2364594.2960000006</c:v>
                </c:pt>
                <c:pt idx="27">
                  <c:v>-2364594.2960000006</c:v>
                </c:pt>
                <c:pt idx="28">
                  <c:v>-2364594.2960000006</c:v>
                </c:pt>
                <c:pt idx="29">
                  <c:v>-2364594.2960000006</c:v>
                </c:pt>
                <c:pt idx="30">
                  <c:v>-2364594.2960000006</c:v>
                </c:pt>
                <c:pt idx="31">
                  <c:v>-2364594.2960000006</c:v>
                </c:pt>
                <c:pt idx="32">
                  <c:v>-2364594.2960000006</c:v>
                </c:pt>
                <c:pt idx="33">
                  <c:v>-2364594.2960000006</c:v>
                </c:pt>
                <c:pt idx="34">
                  <c:v>-2364594.2960000006</c:v>
                </c:pt>
                <c:pt idx="35">
                  <c:v>-2364594.2960000006</c:v>
                </c:pt>
                <c:pt idx="36">
                  <c:v>-2364594.2960000006</c:v>
                </c:pt>
                <c:pt idx="37">
                  <c:v>-2364594.2960000006</c:v>
                </c:pt>
                <c:pt idx="38">
                  <c:v>-2364594.2960000006</c:v>
                </c:pt>
                <c:pt idx="39">
                  <c:v>-2364594.2960000006</c:v>
                </c:pt>
                <c:pt idx="40">
                  <c:v>-2364594.2960000006</c:v>
                </c:pt>
                <c:pt idx="41">
                  <c:v>-2364594.2960000006</c:v>
                </c:pt>
                <c:pt idx="42">
                  <c:v>-2364594.2960000006</c:v>
                </c:pt>
                <c:pt idx="43">
                  <c:v>-2364594.2960000006</c:v>
                </c:pt>
                <c:pt idx="44">
                  <c:v>-2364594.2960000006</c:v>
                </c:pt>
                <c:pt idx="45">
                  <c:v>-2364594.2960000006</c:v>
                </c:pt>
                <c:pt idx="46">
                  <c:v>-2364594.2960000006</c:v>
                </c:pt>
                <c:pt idx="47">
                  <c:v>-2364594.2960000006</c:v>
                </c:pt>
                <c:pt idx="48">
                  <c:v>-2364594.2960000006</c:v>
                </c:pt>
                <c:pt idx="49">
                  <c:v>-2364594.2960000006</c:v>
                </c:pt>
                <c:pt idx="50">
                  <c:v>-2364594.2960000006</c:v>
                </c:pt>
                <c:pt idx="51">
                  <c:v>-2364594.2960000006</c:v>
                </c:pt>
                <c:pt idx="52">
                  <c:v>-2364594.2960000006</c:v>
                </c:pt>
                <c:pt idx="53">
                  <c:v>-2364594.2960000006</c:v>
                </c:pt>
                <c:pt idx="54">
                  <c:v>-2364594.2960000006</c:v>
                </c:pt>
                <c:pt idx="55">
                  <c:v>-2364594.2960000006</c:v>
                </c:pt>
                <c:pt idx="56">
                  <c:v>-2364594.2960000006</c:v>
                </c:pt>
                <c:pt idx="57">
                  <c:v>-2364594.2960000006</c:v>
                </c:pt>
                <c:pt idx="58">
                  <c:v>-2364594.2960000006</c:v>
                </c:pt>
                <c:pt idx="59">
                  <c:v>-2364594.2960000006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B-4899-A8B9-601C114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9" sqref="D9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2" t="s">
        <v>209</v>
      </c>
      <c r="D2" s="293"/>
      <c r="F2" s="98" t="s">
        <v>129</v>
      </c>
      <c r="G2" s="284" t="s">
        <v>213</v>
      </c>
      <c r="H2" s="285"/>
      <c r="I2" s="286"/>
    </row>
    <row r="3" spans="1:64" x14ac:dyDescent="0.2">
      <c r="B3" s="55" t="s">
        <v>138</v>
      </c>
      <c r="C3" s="294" t="s">
        <v>210</v>
      </c>
      <c r="D3" s="295"/>
      <c r="F3" s="99" t="s">
        <v>131</v>
      </c>
      <c r="G3" s="287" t="s">
        <v>247</v>
      </c>
      <c r="H3" s="288"/>
      <c r="I3" s="289"/>
    </row>
    <row r="4" spans="1:64" ht="13.5" thickBot="1" x14ac:dyDescent="0.25">
      <c r="B4" s="55" t="s">
        <v>6</v>
      </c>
      <c r="C4" s="294" t="s">
        <v>211</v>
      </c>
      <c r="D4" s="295"/>
      <c r="F4" s="56" t="s">
        <v>148</v>
      </c>
      <c r="G4" s="298" t="s">
        <v>208</v>
      </c>
      <c r="H4" s="299"/>
      <c r="I4" s="300"/>
    </row>
    <row r="5" spans="1:64" ht="13.5" thickBot="1" x14ac:dyDescent="0.25">
      <c r="B5" s="56" t="s">
        <v>7</v>
      </c>
      <c r="C5" s="296" t="s">
        <v>212</v>
      </c>
      <c r="D5" s="297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0" t="s">
        <v>150</v>
      </c>
      <c r="C8" s="291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894239.32</v>
      </c>
      <c r="D15" s="146">
        <v>43896</v>
      </c>
      <c r="E15" s="127">
        <f>Days!F222</f>
        <v>94806</v>
      </c>
      <c r="F15" s="127">
        <f>Days!G222</f>
        <v>91683</v>
      </c>
      <c r="G15" s="127">
        <f>Days!H222</f>
        <v>122516</v>
      </c>
      <c r="H15" s="127">
        <f>Days!I222</f>
        <v>58260</v>
      </c>
      <c r="I15" s="127">
        <f>Days!J222</f>
        <v>68814</v>
      </c>
      <c r="J15" s="127">
        <f>Days!K222</f>
        <v>58260</v>
      </c>
      <c r="K15" s="127">
        <f>Days!L222</f>
        <v>58260</v>
      </c>
      <c r="L15" s="127">
        <f>Days!M222</f>
        <v>58260</v>
      </c>
      <c r="M15" s="127">
        <f>Days!N222</f>
        <v>58260</v>
      </c>
      <c r="N15" s="127">
        <f>Days!O222</f>
        <v>58260</v>
      </c>
      <c r="O15" s="127">
        <f>Days!P222</f>
        <v>58260</v>
      </c>
      <c r="P15" s="127">
        <f>Days!Q222</f>
        <v>58260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1530617.9759999998</v>
      </c>
      <c r="D16" s="146"/>
      <c r="E16" s="127">
        <f>Days!F223</f>
        <v>170650.80000000002</v>
      </c>
      <c r="F16" s="127">
        <f>Days!G223</f>
        <v>165029.4</v>
      </c>
      <c r="G16" s="127">
        <f>Days!H223</f>
        <v>220528.80000000002</v>
      </c>
      <c r="H16" s="127">
        <f>Days!I223</f>
        <v>104868</v>
      </c>
      <c r="I16" s="127">
        <f>Days!J223</f>
        <v>123865.2</v>
      </c>
      <c r="J16" s="127">
        <f>Days!K223</f>
        <v>104868</v>
      </c>
      <c r="K16" s="127">
        <f>Days!L223</f>
        <v>104868</v>
      </c>
      <c r="L16" s="127">
        <f>Days!M223</f>
        <v>104868</v>
      </c>
      <c r="M16" s="127">
        <f>Days!N223</f>
        <v>104868</v>
      </c>
      <c r="N16" s="127">
        <f>Days!O223</f>
        <v>104868</v>
      </c>
      <c r="O16" s="127">
        <f>Days!P223</f>
        <v>104868</v>
      </c>
      <c r="P16" s="127">
        <f>Days!Q223</f>
        <v>104868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1609711.9759999998</v>
      </c>
      <c r="D18" s="146">
        <v>79094</v>
      </c>
      <c r="E18" s="127">
        <f t="shared" ref="E18:AJ18" si="4">E17+E16</f>
        <v>170650.80000000002</v>
      </c>
      <c r="F18" s="58">
        <f t="shared" si="4"/>
        <v>165029.4</v>
      </c>
      <c r="G18" s="58">
        <f t="shared" si="4"/>
        <v>220528.80000000002</v>
      </c>
      <c r="H18" s="58">
        <f t="shared" si="4"/>
        <v>104868</v>
      </c>
      <c r="I18" s="58">
        <f t="shared" si="4"/>
        <v>123865.2</v>
      </c>
      <c r="J18" s="58">
        <f t="shared" si="4"/>
        <v>104868</v>
      </c>
      <c r="K18" s="58">
        <f t="shared" si="4"/>
        <v>104868</v>
      </c>
      <c r="L18" s="58">
        <f t="shared" si="4"/>
        <v>104868</v>
      </c>
      <c r="M18" s="58">
        <f t="shared" si="4"/>
        <v>104868</v>
      </c>
      <c r="N18" s="58">
        <f t="shared" si="4"/>
        <v>104868</v>
      </c>
      <c r="O18" s="58">
        <f t="shared" si="4"/>
        <v>104868</v>
      </c>
      <c r="P18" s="58">
        <f t="shared" si="4"/>
        <v>104868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2503951.2959999996</v>
      </c>
      <c r="D19" s="161">
        <f t="shared" ref="D19:BL19" si="6">D15+D18</f>
        <v>122990</v>
      </c>
      <c r="E19" s="161">
        <f t="shared" si="6"/>
        <v>265456.80000000005</v>
      </c>
      <c r="F19" s="161">
        <f t="shared" si="6"/>
        <v>256712.4</v>
      </c>
      <c r="G19" s="161">
        <f t="shared" si="6"/>
        <v>343044.80000000005</v>
      </c>
      <c r="H19" s="161">
        <f t="shared" si="6"/>
        <v>163128</v>
      </c>
      <c r="I19" s="161">
        <f t="shared" si="6"/>
        <v>192679.2</v>
      </c>
      <c r="J19" s="161">
        <f t="shared" si="6"/>
        <v>163128</v>
      </c>
      <c r="K19" s="161">
        <f t="shared" si="6"/>
        <v>163128</v>
      </c>
      <c r="L19" s="161">
        <f t="shared" si="6"/>
        <v>163128</v>
      </c>
      <c r="M19" s="161">
        <f t="shared" si="6"/>
        <v>163128</v>
      </c>
      <c r="N19" s="161">
        <f t="shared" si="6"/>
        <v>163128</v>
      </c>
      <c r="O19" s="161">
        <f t="shared" si="6"/>
        <v>163128</v>
      </c>
      <c r="P19" s="161">
        <f t="shared" si="6"/>
        <v>163128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1.8000908034327991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2520504.2959999996</v>
      </c>
      <c r="D24" s="162">
        <f t="shared" ref="D24:BL24" si="9">D23+D19</f>
        <v>125643</v>
      </c>
      <c r="E24" s="162">
        <f t="shared" si="9"/>
        <v>265456.80000000005</v>
      </c>
      <c r="F24" s="162">
        <f t="shared" si="9"/>
        <v>256712.4</v>
      </c>
      <c r="G24" s="162">
        <f t="shared" si="9"/>
        <v>343044.80000000005</v>
      </c>
      <c r="H24" s="162">
        <f t="shared" si="9"/>
        <v>163128</v>
      </c>
      <c r="I24" s="162">
        <f t="shared" si="9"/>
        <v>192679.2</v>
      </c>
      <c r="J24" s="162">
        <f t="shared" si="9"/>
        <v>163128</v>
      </c>
      <c r="K24" s="162">
        <f t="shared" si="9"/>
        <v>163128</v>
      </c>
      <c r="L24" s="162">
        <f t="shared" si="9"/>
        <v>163128</v>
      </c>
      <c r="M24" s="162">
        <f t="shared" si="9"/>
        <v>163128</v>
      </c>
      <c r="N24" s="162">
        <f t="shared" si="9"/>
        <v>163128</v>
      </c>
      <c r="O24" s="162">
        <f t="shared" si="9"/>
        <v>163128</v>
      </c>
      <c r="P24" s="162">
        <f t="shared" si="9"/>
        <v>163128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391099.80000000005</v>
      </c>
      <c r="F25" s="176">
        <f>E25+F24</f>
        <v>647812.20000000007</v>
      </c>
      <c r="G25" s="176">
        <f t="shared" ref="G25:BK25" si="10">F25+G24</f>
        <v>990857.00000000012</v>
      </c>
      <c r="H25" s="176">
        <f t="shared" si="10"/>
        <v>1153985</v>
      </c>
      <c r="I25" s="176">
        <f t="shared" si="10"/>
        <v>1346664.2</v>
      </c>
      <c r="J25" s="176">
        <f t="shared" si="10"/>
        <v>1509792.2</v>
      </c>
      <c r="K25" s="176">
        <f t="shared" si="10"/>
        <v>1672920.2</v>
      </c>
      <c r="L25" s="176">
        <f t="shared" si="10"/>
        <v>1836048.2</v>
      </c>
      <c r="M25" s="176">
        <f t="shared" si="10"/>
        <v>1999176.2</v>
      </c>
      <c r="N25" s="176">
        <f t="shared" si="10"/>
        <v>2162304.2000000002</v>
      </c>
      <c r="O25" s="176">
        <f t="shared" si="10"/>
        <v>2325432.2000000002</v>
      </c>
      <c r="P25" s="176">
        <f t="shared" si="10"/>
        <v>2488560.2000000002</v>
      </c>
      <c r="Q25" s="176">
        <f t="shared" si="10"/>
        <v>2488560.2000000002</v>
      </c>
      <c r="R25" s="176">
        <f t="shared" si="10"/>
        <v>2493089.5220000003</v>
      </c>
      <c r="S25" s="176">
        <f t="shared" si="10"/>
        <v>2493089.5220000003</v>
      </c>
      <c r="T25" s="176">
        <f t="shared" si="10"/>
        <v>2511353.0140000004</v>
      </c>
      <c r="U25" s="176">
        <f t="shared" si="10"/>
        <v>2511353.0140000004</v>
      </c>
      <c r="V25" s="176">
        <f t="shared" si="10"/>
        <v>2511353.0140000004</v>
      </c>
      <c r="W25" s="176">
        <f t="shared" si="10"/>
        <v>2511353.0140000004</v>
      </c>
      <c r="X25" s="176">
        <f t="shared" si="10"/>
        <v>2511353.0140000004</v>
      </c>
      <c r="Y25" s="176">
        <f t="shared" si="10"/>
        <v>2511353.0140000004</v>
      </c>
      <c r="Z25" s="176">
        <f t="shared" si="10"/>
        <v>2511353.0140000004</v>
      </c>
      <c r="AA25" s="176">
        <f t="shared" si="10"/>
        <v>2511353.0140000004</v>
      </c>
      <c r="AB25" s="176">
        <f t="shared" si="10"/>
        <v>2511353.0140000004</v>
      </c>
      <c r="AC25" s="176">
        <f t="shared" si="10"/>
        <v>2511353.0140000004</v>
      </c>
      <c r="AD25" s="176">
        <f t="shared" si="10"/>
        <v>2520504.2960000006</v>
      </c>
      <c r="AE25" s="176">
        <f t="shared" si="10"/>
        <v>2520504.2960000006</v>
      </c>
      <c r="AF25" s="176">
        <f t="shared" si="10"/>
        <v>2520504.2960000006</v>
      </c>
      <c r="AG25" s="176">
        <f t="shared" si="10"/>
        <v>2520504.2960000006</v>
      </c>
      <c r="AH25" s="176">
        <f t="shared" si="10"/>
        <v>2520504.2960000006</v>
      </c>
      <c r="AI25" s="176">
        <f t="shared" si="10"/>
        <v>2520504.2960000006</v>
      </c>
      <c r="AJ25" s="176">
        <f t="shared" si="10"/>
        <v>2520504.2960000006</v>
      </c>
      <c r="AK25" s="176">
        <f t="shared" si="10"/>
        <v>2520504.2960000006</v>
      </c>
      <c r="AL25" s="176">
        <f t="shared" si="10"/>
        <v>2520504.2960000006</v>
      </c>
      <c r="AM25" s="176">
        <f t="shared" si="10"/>
        <v>2520504.2960000006</v>
      </c>
      <c r="AN25" s="176">
        <f t="shared" si="10"/>
        <v>2520504.2960000006</v>
      </c>
      <c r="AO25" s="176">
        <f t="shared" si="10"/>
        <v>2520504.2960000006</v>
      </c>
      <c r="AP25" s="176">
        <f t="shared" si="10"/>
        <v>2520504.2960000006</v>
      </c>
      <c r="AQ25" s="176">
        <f t="shared" si="10"/>
        <v>2520504.2960000006</v>
      </c>
      <c r="AR25" s="176">
        <f t="shared" si="10"/>
        <v>2520504.2960000006</v>
      </c>
      <c r="AS25" s="176">
        <f t="shared" si="10"/>
        <v>2520504.2960000006</v>
      </c>
      <c r="AT25" s="176">
        <f t="shared" si="10"/>
        <v>2520504.2960000006</v>
      </c>
      <c r="AU25" s="176">
        <f t="shared" si="10"/>
        <v>2520504.2960000006</v>
      </c>
      <c r="AV25" s="176">
        <f t="shared" si="10"/>
        <v>2520504.2960000006</v>
      </c>
      <c r="AW25" s="176">
        <f t="shared" si="10"/>
        <v>2520504.2960000006</v>
      </c>
      <c r="AX25" s="176">
        <f t="shared" si="10"/>
        <v>2520504.2960000006</v>
      </c>
      <c r="AY25" s="176">
        <f t="shared" si="10"/>
        <v>2520504.2960000006</v>
      </c>
      <c r="AZ25" s="176">
        <f t="shared" si="10"/>
        <v>2520504.2960000006</v>
      </c>
      <c r="BA25" s="176">
        <f t="shared" si="10"/>
        <v>2520504.2960000006</v>
      </c>
      <c r="BB25" s="176">
        <f t="shared" si="10"/>
        <v>2520504.2960000006</v>
      </c>
      <c r="BC25" s="176">
        <f t="shared" si="10"/>
        <v>2520504.2960000006</v>
      </c>
      <c r="BD25" s="176">
        <f t="shared" si="10"/>
        <v>2520504.2960000006</v>
      </c>
      <c r="BE25" s="176">
        <f t="shared" si="10"/>
        <v>2520504.2960000006</v>
      </c>
      <c r="BF25" s="176">
        <f t="shared" si="10"/>
        <v>2520504.2960000006</v>
      </c>
      <c r="BG25" s="176">
        <f t="shared" si="10"/>
        <v>2520504.2960000006</v>
      </c>
      <c r="BH25" s="176">
        <f t="shared" si="10"/>
        <v>2520504.2960000006</v>
      </c>
      <c r="BI25" s="176">
        <f t="shared" si="10"/>
        <v>2520504.2960000006</v>
      </c>
      <c r="BJ25" s="176">
        <f t="shared" si="10"/>
        <v>2520504.2960000006</v>
      </c>
      <c r="BK25" s="176">
        <f t="shared" si="10"/>
        <v>2520504.2960000006</v>
      </c>
      <c r="BL25" s="177">
        <f>BK25+BL24</f>
        <v>2520504.2960000006</v>
      </c>
    </row>
    <row r="26" spans="1:227" s="124" customFormat="1" x14ac:dyDescent="0.2">
      <c r="A26" s="120"/>
      <c r="B26" s="55" t="s">
        <v>12</v>
      </c>
      <c r="C26" s="121">
        <f>C9-C24</f>
        <v>-2291204.2959999996</v>
      </c>
      <c r="D26" s="148">
        <f>D9-D24</f>
        <v>32247</v>
      </c>
      <c r="E26" s="137">
        <f t="shared" ref="E26:AJ26" si="11">E13-E25</f>
        <v>-233209.80000000005</v>
      </c>
      <c r="F26" s="122">
        <f t="shared" si="11"/>
        <v>-489922.20000000007</v>
      </c>
      <c r="G26" s="122">
        <f t="shared" si="11"/>
        <v>-832967.00000000012</v>
      </c>
      <c r="H26" s="122">
        <f t="shared" si="11"/>
        <v>-996095</v>
      </c>
      <c r="I26" s="122">
        <f t="shared" si="11"/>
        <v>-1188774.2</v>
      </c>
      <c r="J26" s="122">
        <f t="shared" si="11"/>
        <v>-1339502.2</v>
      </c>
      <c r="K26" s="122">
        <f t="shared" si="11"/>
        <v>-1502630.2</v>
      </c>
      <c r="L26" s="122">
        <f t="shared" si="11"/>
        <v>-1624978.2</v>
      </c>
      <c r="M26" s="122">
        <f t="shared" si="11"/>
        <v>-1788106.2</v>
      </c>
      <c r="N26" s="122">
        <f t="shared" si="11"/>
        <v>-1936694.2000000002</v>
      </c>
      <c r="O26" s="122">
        <f t="shared" si="11"/>
        <v>-2099822.2000000002</v>
      </c>
      <c r="P26" s="122">
        <f t="shared" si="11"/>
        <v>-2262260.2000000002</v>
      </c>
      <c r="Q26" s="122">
        <f t="shared" si="11"/>
        <v>-2262260.2000000002</v>
      </c>
      <c r="R26" s="122">
        <f t="shared" si="11"/>
        <v>-2266789.5220000003</v>
      </c>
      <c r="S26" s="122">
        <f t="shared" si="11"/>
        <v>-2266789.5220000003</v>
      </c>
      <c r="T26" s="122">
        <f t="shared" si="11"/>
        <v>-2285053.0140000004</v>
      </c>
      <c r="U26" s="122">
        <f t="shared" si="11"/>
        <v>-2285053.0140000004</v>
      </c>
      <c r="V26" s="122">
        <f t="shared" si="11"/>
        <v>-2285053.0140000004</v>
      </c>
      <c r="W26" s="122">
        <f t="shared" si="11"/>
        <v>-2285053.0140000004</v>
      </c>
      <c r="X26" s="122">
        <f t="shared" si="11"/>
        <v>-2282053.0140000004</v>
      </c>
      <c r="Y26" s="122">
        <f t="shared" si="11"/>
        <v>-2282053.0140000004</v>
      </c>
      <c r="Z26" s="122">
        <f t="shared" si="11"/>
        <v>-2282053.0140000004</v>
      </c>
      <c r="AA26" s="122">
        <f t="shared" si="11"/>
        <v>-2282053.0140000004</v>
      </c>
      <c r="AB26" s="122">
        <f t="shared" si="11"/>
        <v>-2282053.0140000004</v>
      </c>
      <c r="AC26" s="122">
        <f t="shared" si="11"/>
        <v>-2282053.0140000004</v>
      </c>
      <c r="AD26" s="122">
        <f t="shared" si="11"/>
        <v>-2291204.2960000006</v>
      </c>
      <c r="AE26" s="122">
        <f t="shared" si="11"/>
        <v>-2291204.2960000006</v>
      </c>
      <c r="AF26" s="122">
        <f t="shared" si="11"/>
        <v>-2291204.2960000006</v>
      </c>
      <c r="AG26" s="122">
        <f t="shared" si="11"/>
        <v>-2291204.2960000006</v>
      </c>
      <c r="AH26" s="122">
        <f t="shared" si="11"/>
        <v>-2291204.2960000006</v>
      </c>
      <c r="AI26" s="122">
        <f t="shared" si="11"/>
        <v>-2291204.2960000006</v>
      </c>
      <c r="AJ26" s="122">
        <f t="shared" si="11"/>
        <v>-2291204.2960000006</v>
      </c>
      <c r="AK26" s="122">
        <f t="shared" ref="AK26:BL26" si="12">AK13-AK25</f>
        <v>-2291204.2960000006</v>
      </c>
      <c r="AL26" s="122">
        <f t="shared" si="12"/>
        <v>-2291204.2960000006</v>
      </c>
      <c r="AM26" s="122">
        <f t="shared" si="12"/>
        <v>-2291204.2960000006</v>
      </c>
      <c r="AN26" s="122">
        <f t="shared" si="12"/>
        <v>-2291204.2960000006</v>
      </c>
      <c r="AO26" s="122">
        <f t="shared" si="12"/>
        <v>-2291204.2960000006</v>
      </c>
      <c r="AP26" s="122">
        <f t="shared" si="12"/>
        <v>-2291204.2960000006</v>
      </c>
      <c r="AQ26" s="122">
        <f t="shared" si="12"/>
        <v>-2291204.2960000006</v>
      </c>
      <c r="AR26" s="122">
        <f t="shared" si="12"/>
        <v>-2291204.2960000006</v>
      </c>
      <c r="AS26" s="122">
        <f t="shared" si="12"/>
        <v>-2291204.2960000006</v>
      </c>
      <c r="AT26" s="122">
        <f t="shared" si="12"/>
        <v>-2291204.2960000006</v>
      </c>
      <c r="AU26" s="122">
        <f t="shared" si="12"/>
        <v>-2291204.2960000006</v>
      </c>
      <c r="AV26" s="122">
        <f t="shared" si="12"/>
        <v>-2291204.2960000006</v>
      </c>
      <c r="AW26" s="122">
        <f t="shared" si="12"/>
        <v>-2291204.2960000006</v>
      </c>
      <c r="AX26" s="122">
        <f t="shared" si="12"/>
        <v>-2291204.2960000006</v>
      </c>
      <c r="AY26" s="122">
        <f t="shared" si="12"/>
        <v>-2291204.2960000006</v>
      </c>
      <c r="AZ26" s="122">
        <f t="shared" si="12"/>
        <v>-2291204.2960000006</v>
      </c>
      <c r="BA26" s="122">
        <f t="shared" si="12"/>
        <v>-2291204.2960000006</v>
      </c>
      <c r="BB26" s="122">
        <f t="shared" si="12"/>
        <v>-2291204.2960000006</v>
      </c>
      <c r="BC26" s="122">
        <f t="shared" si="12"/>
        <v>-2291204.2960000006</v>
      </c>
      <c r="BD26" s="122">
        <f t="shared" si="12"/>
        <v>-2291204.2960000006</v>
      </c>
      <c r="BE26" s="122">
        <f t="shared" si="12"/>
        <v>-2291204.2960000006</v>
      </c>
      <c r="BF26" s="122">
        <f t="shared" si="12"/>
        <v>-2291204.2960000006</v>
      </c>
      <c r="BG26" s="122">
        <f t="shared" si="12"/>
        <v>-2291204.2960000006</v>
      </c>
      <c r="BH26" s="122">
        <f t="shared" si="12"/>
        <v>-2291204.2960000006</v>
      </c>
      <c r="BI26" s="122">
        <f t="shared" si="12"/>
        <v>-2291204.2960000006</v>
      </c>
      <c r="BJ26" s="122">
        <f t="shared" si="12"/>
        <v>-2291204.2960000006</v>
      </c>
      <c r="BK26" s="122">
        <f t="shared" si="12"/>
        <v>-2291204.2960000006</v>
      </c>
      <c r="BL26" s="123">
        <f t="shared" si="12"/>
        <v>-2291204.2960000006</v>
      </c>
    </row>
    <row r="27" spans="1:227" s="45" customFormat="1" ht="13.5" thickBot="1" x14ac:dyDescent="0.25">
      <c r="A27" s="114"/>
      <c r="B27" s="56" t="s">
        <v>13</v>
      </c>
      <c r="C27" s="155">
        <f>C26/C9</f>
        <v>-9.9921687570867839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-306599.80000000005</v>
      </c>
      <c r="F28" s="39">
        <f t="shared" ref="F28:AJ28" si="13">F14-F25</f>
        <v>-563312.20000000007</v>
      </c>
      <c r="G28" s="39">
        <f t="shared" si="13"/>
        <v>-906357.00000000012</v>
      </c>
      <c r="H28" s="39">
        <f t="shared" si="13"/>
        <v>-1069485</v>
      </c>
      <c r="I28" s="39">
        <f t="shared" si="13"/>
        <v>-1262164.2</v>
      </c>
      <c r="J28" s="39">
        <f t="shared" si="13"/>
        <v>-1425292.2</v>
      </c>
      <c r="K28" s="39">
        <f t="shared" si="13"/>
        <v>-1588420.2</v>
      </c>
      <c r="L28" s="39">
        <f t="shared" si="13"/>
        <v>-1739148.2</v>
      </c>
      <c r="M28" s="39">
        <f t="shared" si="13"/>
        <v>-1902276.2</v>
      </c>
      <c r="N28" s="39">
        <f t="shared" si="13"/>
        <v>-2024624.2000000002</v>
      </c>
      <c r="O28" s="39">
        <f t="shared" si="13"/>
        <v>-2187752.2000000002</v>
      </c>
      <c r="P28" s="39">
        <f t="shared" si="13"/>
        <v>-2336340.2000000002</v>
      </c>
      <c r="Q28" s="39">
        <f t="shared" si="13"/>
        <v>-2336340.2000000002</v>
      </c>
      <c r="R28" s="39">
        <f t="shared" si="13"/>
        <v>-2340179.5220000003</v>
      </c>
      <c r="S28" s="39">
        <f t="shared" si="13"/>
        <v>-2340179.5220000003</v>
      </c>
      <c r="T28" s="39">
        <f t="shared" si="13"/>
        <v>-2358443.0140000004</v>
      </c>
      <c r="U28" s="39">
        <f t="shared" si="13"/>
        <v>-2358443.0140000004</v>
      </c>
      <c r="V28" s="39">
        <f t="shared" si="13"/>
        <v>-2358443.0140000004</v>
      </c>
      <c r="W28" s="39">
        <f t="shared" si="13"/>
        <v>-2358443.0140000004</v>
      </c>
      <c r="X28" s="39">
        <f t="shared" si="13"/>
        <v>-2358443.0140000004</v>
      </c>
      <c r="Y28" s="39">
        <f t="shared" si="13"/>
        <v>-2358443.0140000004</v>
      </c>
      <c r="Z28" s="39">
        <f t="shared" si="13"/>
        <v>-2355443.0140000004</v>
      </c>
      <c r="AA28" s="39">
        <f t="shared" si="13"/>
        <v>-2355443.0140000004</v>
      </c>
      <c r="AB28" s="39">
        <f t="shared" si="13"/>
        <v>-2355443.0140000004</v>
      </c>
      <c r="AC28" s="39">
        <f t="shared" si="13"/>
        <v>-2355443.0140000004</v>
      </c>
      <c r="AD28" s="39">
        <f t="shared" si="13"/>
        <v>-2364594.2960000006</v>
      </c>
      <c r="AE28" s="39">
        <f t="shared" si="13"/>
        <v>-2364594.2960000006</v>
      </c>
      <c r="AF28" s="39">
        <f t="shared" si="13"/>
        <v>-2364594.2960000006</v>
      </c>
      <c r="AG28" s="39">
        <f t="shared" si="13"/>
        <v>-2364594.2960000006</v>
      </c>
      <c r="AH28" s="39">
        <f t="shared" si="13"/>
        <v>-2364594.2960000006</v>
      </c>
      <c r="AI28" s="39">
        <f t="shared" si="13"/>
        <v>-2364594.2960000006</v>
      </c>
      <c r="AJ28" s="39">
        <f t="shared" si="13"/>
        <v>-2364594.2960000006</v>
      </c>
      <c r="AK28" s="39">
        <f t="shared" ref="AK28:BL28" si="14">AK14-AK25</f>
        <v>-2364594.2960000006</v>
      </c>
      <c r="AL28" s="39">
        <f t="shared" si="14"/>
        <v>-2364594.2960000006</v>
      </c>
      <c r="AM28" s="39">
        <f t="shared" si="14"/>
        <v>-2364594.2960000006</v>
      </c>
      <c r="AN28" s="39">
        <f t="shared" si="14"/>
        <v>-2364594.2960000006</v>
      </c>
      <c r="AO28" s="39">
        <f t="shared" si="14"/>
        <v>-2364594.2960000006</v>
      </c>
      <c r="AP28" s="39">
        <f t="shared" si="14"/>
        <v>-2364594.2960000006</v>
      </c>
      <c r="AQ28" s="39">
        <f t="shared" si="14"/>
        <v>-2364594.2960000006</v>
      </c>
      <c r="AR28" s="39">
        <f t="shared" si="14"/>
        <v>-2364594.2960000006</v>
      </c>
      <c r="AS28" s="39">
        <f t="shared" si="14"/>
        <v>-2364594.2960000006</v>
      </c>
      <c r="AT28" s="39">
        <f t="shared" si="14"/>
        <v>-2364594.2960000006</v>
      </c>
      <c r="AU28" s="39">
        <f t="shared" si="14"/>
        <v>-2364594.2960000006</v>
      </c>
      <c r="AV28" s="39">
        <f t="shared" si="14"/>
        <v>-2364594.2960000006</v>
      </c>
      <c r="AW28" s="39">
        <f t="shared" si="14"/>
        <v>-2364594.2960000006</v>
      </c>
      <c r="AX28" s="39">
        <f t="shared" si="14"/>
        <v>-2364594.2960000006</v>
      </c>
      <c r="AY28" s="39">
        <f t="shared" si="14"/>
        <v>-2364594.2960000006</v>
      </c>
      <c r="AZ28" s="39">
        <f t="shared" si="14"/>
        <v>-2364594.2960000006</v>
      </c>
      <c r="BA28" s="39">
        <f t="shared" si="14"/>
        <v>-2364594.2960000006</v>
      </c>
      <c r="BB28" s="39">
        <f t="shared" si="14"/>
        <v>-2364594.2960000006</v>
      </c>
      <c r="BC28" s="39">
        <f t="shared" si="14"/>
        <v>-2364594.2960000006</v>
      </c>
      <c r="BD28" s="39">
        <f t="shared" si="14"/>
        <v>-2364594.2960000006</v>
      </c>
      <c r="BE28" s="39">
        <f t="shared" si="14"/>
        <v>-2364594.2960000006</v>
      </c>
      <c r="BF28" s="39">
        <f t="shared" si="14"/>
        <v>-2364594.2960000006</v>
      </c>
      <c r="BG28" s="39">
        <f t="shared" si="14"/>
        <v>-2364594.2960000006</v>
      </c>
      <c r="BH28" s="39">
        <f t="shared" si="14"/>
        <v>-2364594.2960000006</v>
      </c>
      <c r="BI28" s="39">
        <f t="shared" si="14"/>
        <v>-2364594.2960000006</v>
      </c>
      <c r="BJ28" s="39">
        <f t="shared" si="14"/>
        <v>-2364594.2960000006</v>
      </c>
      <c r="BK28" s="39">
        <f t="shared" si="14"/>
        <v>-2364594.2960000006</v>
      </c>
      <c r="BL28" s="40">
        <f t="shared" si="14"/>
        <v>-2364594.2960000006</v>
      </c>
    </row>
    <row r="29" spans="1:227" ht="13.5" thickBot="1" x14ac:dyDescent="0.25">
      <c r="B29" s="236" t="s">
        <v>192</v>
      </c>
      <c r="C29" s="237">
        <f>(C26+C22)/C9</f>
        <v>-9.9315494810292169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8" t="s">
        <v>244</v>
      </c>
      <c r="H39" s="206"/>
      <c r="I39" s="206"/>
      <c r="J39" s="282" t="s">
        <v>245</v>
      </c>
      <c r="K39" s="283"/>
      <c r="M39" s="276" t="s">
        <v>246</v>
      </c>
      <c r="N39" s="275" t="s">
        <v>248</v>
      </c>
      <c r="O39" s="275" t="s">
        <v>249</v>
      </c>
      <c r="P39" s="275" t="s">
        <v>251</v>
      </c>
      <c r="Q39" s="275" t="s">
        <v>250</v>
      </c>
    </row>
    <row r="40" spans="2:17" x14ac:dyDescent="0.2">
      <c r="C40" s="206" t="s">
        <v>214</v>
      </c>
      <c r="D40" s="206">
        <v>25000</v>
      </c>
      <c r="E40" s="255" t="s">
        <v>215</v>
      </c>
      <c r="F40" s="206"/>
      <c r="G40" s="267">
        <v>1</v>
      </c>
      <c r="H40" s="206"/>
      <c r="I40" s="206"/>
      <c r="J40" s="271" t="s">
        <v>215</v>
      </c>
      <c r="K40" s="14"/>
      <c r="M40" s="14"/>
      <c r="N40" s="14"/>
      <c r="O40" s="271" t="s">
        <v>215</v>
      </c>
      <c r="P40" s="271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6"/>
      <c r="F41" s="257">
        <v>42309</v>
      </c>
      <c r="G41" s="206"/>
      <c r="H41" s="206"/>
      <c r="I41" s="206"/>
      <c r="J41" s="273">
        <v>0</v>
      </c>
      <c r="K41" s="14"/>
      <c r="M41" s="14"/>
      <c r="N41" s="272">
        <v>1</v>
      </c>
      <c r="O41" s="271" t="s">
        <v>215</v>
      </c>
      <c r="P41" s="271" t="s">
        <v>215</v>
      </c>
      <c r="Q41" s="14"/>
    </row>
    <row r="42" spans="2:17" x14ac:dyDescent="0.2">
      <c r="C42" s="206" t="s">
        <v>217</v>
      </c>
      <c r="D42" s="206">
        <v>119000</v>
      </c>
      <c r="E42" s="255" t="s">
        <v>218</v>
      </c>
      <c r="F42" s="257">
        <v>42217</v>
      </c>
      <c r="G42" s="270">
        <v>0.5</v>
      </c>
      <c r="H42" s="206"/>
      <c r="I42" s="206"/>
      <c r="J42" s="272">
        <v>0.5</v>
      </c>
      <c r="K42" s="14">
        <f>J42*D42</f>
        <v>59500</v>
      </c>
      <c r="M42" s="14"/>
      <c r="N42" s="14"/>
      <c r="O42" s="271" t="s">
        <v>215</v>
      </c>
      <c r="P42" s="271" t="s">
        <v>215</v>
      </c>
      <c r="Q42" s="14"/>
    </row>
    <row r="43" spans="2:17" x14ac:dyDescent="0.2">
      <c r="C43" s="206" t="s">
        <v>219</v>
      </c>
      <c r="D43" s="206">
        <v>3000</v>
      </c>
      <c r="E43" s="255"/>
      <c r="F43" s="257" t="s">
        <v>220</v>
      </c>
      <c r="G43" s="270"/>
      <c r="H43" s="206"/>
      <c r="I43" s="206"/>
      <c r="J43" s="273">
        <v>0</v>
      </c>
      <c r="K43" s="14"/>
      <c r="M43" s="14"/>
      <c r="N43" s="272">
        <v>1</v>
      </c>
      <c r="O43" s="271" t="s">
        <v>215</v>
      </c>
      <c r="P43" s="271" t="s">
        <v>215</v>
      </c>
      <c r="Q43" s="14"/>
    </row>
    <row r="44" spans="2:17" x14ac:dyDescent="0.2">
      <c r="C44" s="206" t="s">
        <v>221</v>
      </c>
      <c r="D44" s="206">
        <v>6500</v>
      </c>
      <c r="E44" s="255"/>
      <c r="F44" s="257" t="s">
        <v>220</v>
      </c>
      <c r="G44" s="266"/>
      <c r="H44" s="206"/>
      <c r="I44" s="206"/>
      <c r="J44" s="273">
        <v>0</v>
      </c>
      <c r="K44" s="14"/>
      <c r="M44" s="273">
        <v>1</v>
      </c>
      <c r="N44" s="14"/>
      <c r="O44" s="271" t="s">
        <v>215</v>
      </c>
      <c r="P44" s="271" t="s">
        <v>215</v>
      </c>
      <c r="Q44" s="14"/>
    </row>
    <row r="45" spans="2:17" x14ac:dyDescent="0.2">
      <c r="C45" s="259" t="s">
        <v>222</v>
      </c>
      <c r="D45" s="260">
        <v>41000</v>
      </c>
      <c r="E45" s="255"/>
      <c r="F45" s="256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6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6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6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6"/>
      <c r="G49" s="206"/>
      <c r="H49" s="206"/>
      <c r="I49" s="206"/>
      <c r="J49" s="14"/>
      <c r="K49" s="14"/>
      <c r="M49" s="271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7">
        <v>42217</v>
      </c>
      <c r="G50" s="268"/>
      <c r="H50" s="258" t="s">
        <v>225</v>
      </c>
      <c r="I50" s="206"/>
      <c r="J50" s="273">
        <v>0</v>
      </c>
      <c r="K50" s="14"/>
      <c r="M50" s="273">
        <v>0.5</v>
      </c>
      <c r="N50" s="272">
        <v>0.5</v>
      </c>
      <c r="O50" s="271" t="s">
        <v>215</v>
      </c>
      <c r="P50" s="271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1">
        <v>42248</v>
      </c>
      <c r="G51" s="258" t="s">
        <v>243</v>
      </c>
      <c r="H51" s="258" t="s">
        <v>227</v>
      </c>
      <c r="I51" s="206"/>
      <c r="J51" s="272">
        <v>0.9</v>
      </c>
      <c r="K51" s="14">
        <f>J51*D51</f>
        <v>2970</v>
      </c>
      <c r="L51" s="269">
        <f>K51/$D$59</f>
        <v>7.2439024390243897E-2</v>
      </c>
      <c r="M51" s="14"/>
      <c r="N51" s="14"/>
      <c r="O51" s="271"/>
      <c r="P51" s="274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1">
        <v>42248</v>
      </c>
      <c r="G52" s="206"/>
      <c r="H52" s="258" t="s">
        <v>229</v>
      </c>
      <c r="I52" s="206"/>
      <c r="J52" s="272">
        <v>1</v>
      </c>
      <c r="K52" s="14">
        <f t="shared" ref="K52:K53" si="15">J52*D52</f>
        <v>5000</v>
      </c>
      <c r="L52" s="269">
        <f t="shared" ref="L52:L54" si="16">K52/$D$59</f>
        <v>0.12195121951219512</v>
      </c>
      <c r="M52" s="14"/>
      <c r="N52" s="14"/>
      <c r="O52" s="271" t="s">
        <v>215</v>
      </c>
      <c r="P52" s="271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2">
        <v>42278</v>
      </c>
      <c r="G53" s="206"/>
      <c r="H53" s="258" t="s">
        <v>231</v>
      </c>
      <c r="I53" s="206"/>
      <c r="J53" s="272">
        <v>1</v>
      </c>
      <c r="K53" s="14">
        <f t="shared" si="15"/>
        <v>3000</v>
      </c>
      <c r="L53" s="269">
        <f t="shared" si="16"/>
        <v>7.3170731707317069E-2</v>
      </c>
      <c r="M53" s="14"/>
      <c r="N53" s="14"/>
      <c r="O53" s="271" t="s">
        <v>215</v>
      </c>
      <c r="P53" s="271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1" t="s">
        <v>233</v>
      </c>
      <c r="G54" s="268"/>
      <c r="H54" s="258" t="s">
        <v>234</v>
      </c>
      <c r="I54" s="206"/>
      <c r="J54" s="272">
        <v>0.4</v>
      </c>
      <c r="K54" s="14">
        <f>(J54-G54)*D54</f>
        <v>2920</v>
      </c>
      <c r="L54" s="269">
        <f t="shared" si="16"/>
        <v>7.1219512195121945E-2</v>
      </c>
      <c r="M54" s="273">
        <v>0.5</v>
      </c>
      <c r="N54" s="272">
        <v>0.1</v>
      </c>
      <c r="O54" s="271" t="s">
        <v>215</v>
      </c>
      <c r="P54" s="271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3">
        <v>42095</v>
      </c>
      <c r="G55" s="206"/>
      <c r="H55" s="258" t="s">
        <v>236</v>
      </c>
      <c r="I55" s="206"/>
      <c r="J55" s="273">
        <v>0</v>
      </c>
      <c r="K55" s="14"/>
      <c r="L55" s="269"/>
      <c r="M55" s="14"/>
      <c r="N55" s="14"/>
      <c r="O55" s="272">
        <v>1</v>
      </c>
      <c r="P55" s="271" t="s">
        <v>215</v>
      </c>
      <c r="Q55" s="14"/>
    </row>
    <row r="56" spans="3:17" x14ac:dyDescent="0.2">
      <c r="C56" s="258" t="s">
        <v>237</v>
      </c>
      <c r="D56" s="5">
        <v>3000</v>
      </c>
      <c r="E56" s="206"/>
      <c r="F56" s="262">
        <v>42401</v>
      </c>
      <c r="G56" s="206"/>
      <c r="H56" s="258" t="s">
        <v>238</v>
      </c>
      <c r="I56" s="206"/>
      <c r="J56" s="273">
        <v>0</v>
      </c>
      <c r="K56" s="14"/>
      <c r="L56" s="269"/>
      <c r="M56" s="14"/>
      <c r="N56" s="14"/>
      <c r="O56" s="272">
        <v>1</v>
      </c>
      <c r="P56" s="271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2">
        <v>42401</v>
      </c>
      <c r="G57" s="206"/>
      <c r="H57" s="258" t="s">
        <v>240</v>
      </c>
      <c r="I57" s="206"/>
      <c r="J57" s="273">
        <v>0</v>
      </c>
      <c r="K57" s="14"/>
      <c r="L57" s="269"/>
      <c r="M57" s="14"/>
      <c r="N57" s="14"/>
      <c r="O57" s="272">
        <v>0.9</v>
      </c>
      <c r="P57" s="274">
        <v>0.1</v>
      </c>
      <c r="Q57" s="14"/>
    </row>
    <row r="58" spans="3:17" ht="13.5" thickBot="1" x14ac:dyDescent="0.25">
      <c r="C58" s="259" t="s">
        <v>241</v>
      </c>
      <c r="D58" s="260">
        <v>3000</v>
      </c>
      <c r="E58" s="259"/>
      <c r="F58" s="264">
        <v>42705</v>
      </c>
      <c r="G58" s="206"/>
      <c r="H58" s="258" t="s">
        <v>242</v>
      </c>
      <c r="I58" s="206"/>
      <c r="J58" s="278">
        <v>0</v>
      </c>
      <c r="K58" s="279"/>
      <c r="L58" s="269"/>
      <c r="M58" s="279"/>
      <c r="N58" s="279"/>
      <c r="O58" s="279"/>
      <c r="P58" s="280"/>
      <c r="Q58" s="281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7"/>
      <c r="K59" s="277">
        <f>SUM(K42:K58)</f>
        <v>73390</v>
      </c>
      <c r="L59" s="269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topLeftCell="B1" zoomScale="85" zoomScaleNormal="85" zoomScaleSheetLayoutView="25" workbookViewId="0">
      <pane ySplit="10" topLeftCell="A11" activePane="bottomLeft" state="frozen"/>
      <selection pane="bottomLeft" activeCell="F19" sqref="F19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17" t="s">
        <v>140</v>
      </c>
      <c r="E3" s="318"/>
      <c r="F3" s="301" t="str">
        <f>Forecast!C2</f>
        <v>LEED Astoria Warsaw</v>
      </c>
      <c r="G3" s="302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17" t="s">
        <v>141</v>
      </c>
      <c r="E4" s="318"/>
      <c r="F4" s="301" t="str">
        <f>Forecast!C3</f>
        <v>240849-00</v>
      </c>
      <c r="G4" s="302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03" t="s">
        <v>144</v>
      </c>
      <c r="D10" s="304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7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8"/>
      <c r="B14" s="76" t="s">
        <v>97</v>
      </c>
      <c r="C14" s="233">
        <v>122</v>
      </c>
      <c r="D14" s="89"/>
      <c r="E14" s="227">
        <f>SUM(F14:BM14)</f>
        <v>0</v>
      </c>
      <c r="F14" s="70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8"/>
      <c r="B15" s="76" t="s">
        <v>98</v>
      </c>
      <c r="C15" s="234">
        <v>167</v>
      </c>
      <c r="D15" s="89"/>
      <c r="E15" s="227">
        <f t="shared" ref="E15:E22" si="0">SUM(F15:BM15)</f>
        <v>12</v>
      </c>
      <c r="F15" s="203">
        <v>1</v>
      </c>
      <c r="G15" s="203">
        <v>1</v>
      </c>
      <c r="H15" s="203">
        <v>1</v>
      </c>
      <c r="I15" s="203">
        <v>1</v>
      </c>
      <c r="J15" s="203">
        <v>1</v>
      </c>
      <c r="K15" s="203">
        <v>1</v>
      </c>
      <c r="L15" s="203">
        <v>1</v>
      </c>
      <c r="M15" s="203">
        <v>1</v>
      </c>
      <c r="N15" s="203">
        <v>1</v>
      </c>
      <c r="O15" s="203">
        <v>1</v>
      </c>
      <c r="P15" s="203">
        <v>1</v>
      </c>
      <c r="Q15" s="203">
        <v>1</v>
      </c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8"/>
      <c r="B16" s="76" t="s">
        <v>99</v>
      </c>
      <c r="C16" s="234">
        <v>232</v>
      </c>
      <c r="D16" s="241"/>
      <c r="E16" s="227">
        <f t="shared" si="0"/>
        <v>12</v>
      </c>
      <c r="F16" s="203">
        <v>1</v>
      </c>
      <c r="G16" s="203">
        <v>1</v>
      </c>
      <c r="H16" s="203">
        <v>1</v>
      </c>
      <c r="I16" s="203">
        <v>1</v>
      </c>
      <c r="J16" s="203">
        <v>1</v>
      </c>
      <c r="K16" s="203">
        <v>1</v>
      </c>
      <c r="L16" s="203">
        <v>1</v>
      </c>
      <c r="M16" s="203">
        <v>1</v>
      </c>
      <c r="N16" s="203">
        <v>1</v>
      </c>
      <c r="O16" s="203">
        <v>1</v>
      </c>
      <c r="P16" s="203">
        <v>1</v>
      </c>
      <c r="Q16" s="203">
        <v>1</v>
      </c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8"/>
      <c r="B17" s="76" t="s">
        <v>100</v>
      </c>
      <c r="C17" s="234">
        <v>318</v>
      </c>
      <c r="D17" s="241"/>
      <c r="E17" s="227">
        <f t="shared" si="0"/>
        <v>12</v>
      </c>
      <c r="F17" s="203">
        <v>1</v>
      </c>
      <c r="G17" s="203">
        <v>1</v>
      </c>
      <c r="H17" s="203">
        <v>1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8"/>
      <c r="B18" s="76" t="s">
        <v>101</v>
      </c>
      <c r="C18" s="234">
        <v>424</v>
      </c>
      <c r="D18" s="241"/>
      <c r="E18" s="227">
        <f t="shared" si="0"/>
        <v>12</v>
      </c>
      <c r="F18" s="203">
        <v>1</v>
      </c>
      <c r="G18" s="203">
        <v>1</v>
      </c>
      <c r="H18" s="203">
        <v>1</v>
      </c>
      <c r="I18" s="203">
        <v>1</v>
      </c>
      <c r="J18" s="203">
        <v>1</v>
      </c>
      <c r="K18" s="203">
        <v>1</v>
      </c>
      <c r="L18" s="203">
        <v>1</v>
      </c>
      <c r="M18" s="203">
        <v>1</v>
      </c>
      <c r="N18" s="203">
        <v>1</v>
      </c>
      <c r="O18" s="203">
        <v>1</v>
      </c>
      <c r="P18" s="203">
        <v>1</v>
      </c>
      <c r="Q18" s="203">
        <v>1</v>
      </c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8"/>
      <c r="B19" s="76" t="s">
        <v>102</v>
      </c>
      <c r="C19" s="234">
        <v>574</v>
      </c>
      <c r="D19" s="89"/>
      <c r="E19" s="227">
        <f t="shared" si="0"/>
        <v>12</v>
      </c>
      <c r="F19" s="203">
        <v>1</v>
      </c>
      <c r="G19" s="203">
        <v>1</v>
      </c>
      <c r="H19" s="203">
        <v>1</v>
      </c>
      <c r="I19" s="203">
        <v>1</v>
      </c>
      <c r="J19" s="203">
        <v>1</v>
      </c>
      <c r="K19" s="203">
        <v>1</v>
      </c>
      <c r="L19" s="203">
        <v>1</v>
      </c>
      <c r="M19" s="203">
        <v>1</v>
      </c>
      <c r="N19" s="203">
        <v>1</v>
      </c>
      <c r="O19" s="203">
        <v>1</v>
      </c>
      <c r="P19" s="203">
        <v>1</v>
      </c>
      <c r="Q19" s="203">
        <v>1</v>
      </c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8"/>
      <c r="B20" s="76" t="s">
        <v>103</v>
      </c>
      <c r="C20" s="234">
        <v>915</v>
      </c>
      <c r="D20" s="89"/>
      <c r="E20" s="227">
        <f t="shared" si="0"/>
        <v>12</v>
      </c>
      <c r="F20" s="203">
        <v>1</v>
      </c>
      <c r="G20" s="203">
        <v>1</v>
      </c>
      <c r="H20" s="203">
        <v>1</v>
      </c>
      <c r="I20" s="203">
        <v>1</v>
      </c>
      <c r="J20" s="203">
        <v>1</v>
      </c>
      <c r="K20" s="203">
        <v>1</v>
      </c>
      <c r="L20" s="203">
        <v>1</v>
      </c>
      <c r="M20" s="203">
        <v>1</v>
      </c>
      <c r="N20" s="203">
        <v>1</v>
      </c>
      <c r="O20" s="203">
        <v>1</v>
      </c>
      <c r="P20" s="203">
        <v>1</v>
      </c>
      <c r="Q20" s="203">
        <v>1</v>
      </c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8"/>
      <c r="B21" s="76" t="s">
        <v>104</v>
      </c>
      <c r="C21" s="234">
        <v>1254</v>
      </c>
      <c r="D21" s="241"/>
      <c r="E21" s="227">
        <f t="shared" si="0"/>
        <v>12</v>
      </c>
      <c r="F21" s="203">
        <v>1</v>
      </c>
      <c r="G21" s="203">
        <v>1</v>
      </c>
      <c r="H21" s="203">
        <v>1</v>
      </c>
      <c r="I21" s="203">
        <v>1</v>
      </c>
      <c r="J21" s="203">
        <v>1</v>
      </c>
      <c r="K21" s="203">
        <v>1</v>
      </c>
      <c r="L21" s="203">
        <v>1</v>
      </c>
      <c r="M21" s="203">
        <v>1</v>
      </c>
      <c r="N21" s="203">
        <v>1</v>
      </c>
      <c r="O21" s="203">
        <v>1</v>
      </c>
      <c r="P21" s="203">
        <v>1</v>
      </c>
      <c r="Q21" s="203">
        <v>1</v>
      </c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8"/>
      <c r="B22" s="77" t="s">
        <v>105</v>
      </c>
      <c r="C22" s="234">
        <v>1722</v>
      </c>
      <c r="D22" s="4"/>
      <c r="E22" s="227">
        <f t="shared" si="0"/>
        <v>0</v>
      </c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8"/>
      <c r="B23" s="17" t="s">
        <v>142</v>
      </c>
      <c r="C23" s="17"/>
      <c r="D23" s="184">
        <f>SUM(F23:BM23)</f>
        <v>46608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3884</v>
      </c>
      <c r="G23" s="13">
        <f t="shared" si="1"/>
        <v>3884</v>
      </c>
      <c r="H23" s="13">
        <f t="shared" si="1"/>
        <v>3884</v>
      </c>
      <c r="I23" s="13">
        <f t="shared" si="1"/>
        <v>3884</v>
      </c>
      <c r="J23" s="13">
        <f t="shared" si="1"/>
        <v>3884</v>
      </c>
      <c r="K23" s="13">
        <f t="shared" si="1"/>
        <v>3884</v>
      </c>
      <c r="L23" s="13">
        <f t="shared" si="1"/>
        <v>3884</v>
      </c>
      <c r="M23" s="13">
        <f t="shared" si="1"/>
        <v>3884</v>
      </c>
      <c r="N23" s="13">
        <f t="shared" si="1"/>
        <v>3884</v>
      </c>
      <c r="O23" s="13">
        <f t="shared" si="1"/>
        <v>3884</v>
      </c>
      <c r="P23" s="13">
        <f t="shared" si="1"/>
        <v>3884</v>
      </c>
      <c r="Q23" s="13">
        <f t="shared" si="1"/>
        <v>3884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8"/>
      <c r="B24" s="238" t="s">
        <v>193</v>
      </c>
      <c r="C24" s="185">
        <v>1.8</v>
      </c>
      <c r="D24" s="184">
        <f>SUM(F24:BM24)</f>
        <v>83894.39999999998</v>
      </c>
      <c r="E24" s="229"/>
      <c r="F24" s="13">
        <f t="shared" ref="F24:BM24" si="2">$C24*F23</f>
        <v>6991.2</v>
      </c>
      <c r="G24" s="13">
        <f t="shared" si="2"/>
        <v>6991.2</v>
      </c>
      <c r="H24" s="13">
        <f t="shared" si="2"/>
        <v>6991.2</v>
      </c>
      <c r="I24" s="13">
        <f t="shared" si="2"/>
        <v>6991.2</v>
      </c>
      <c r="J24" s="13">
        <f t="shared" si="2"/>
        <v>6991.2</v>
      </c>
      <c r="K24" s="13">
        <f t="shared" si="2"/>
        <v>6991.2</v>
      </c>
      <c r="L24" s="13">
        <f t="shared" si="2"/>
        <v>6991.2</v>
      </c>
      <c r="M24" s="13">
        <f t="shared" si="2"/>
        <v>6991.2</v>
      </c>
      <c r="N24" s="13">
        <f t="shared" si="2"/>
        <v>6991.2</v>
      </c>
      <c r="O24" s="13">
        <f t="shared" si="2"/>
        <v>6991.2</v>
      </c>
      <c r="P24" s="13">
        <f t="shared" si="2"/>
        <v>6991.2</v>
      </c>
      <c r="Q24" s="13">
        <f t="shared" si="2"/>
        <v>6991.2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8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8"/>
      <c r="B26" s="181" t="s">
        <v>143</v>
      </c>
      <c r="C26" s="90"/>
      <c r="D26" s="184">
        <f>SUM(F26:BM26)</f>
        <v>130502.39999999998</v>
      </c>
      <c r="E26" s="230"/>
      <c r="F26" s="81">
        <f>SUM(F23:F25)</f>
        <v>10875.2</v>
      </c>
      <c r="G26" s="81">
        <f t="shared" ref="G26:BM26" si="4">SUM(G23:G25)</f>
        <v>10875.2</v>
      </c>
      <c r="H26" s="81">
        <f t="shared" si="4"/>
        <v>10875.2</v>
      </c>
      <c r="I26" s="81">
        <f t="shared" si="4"/>
        <v>10875.2</v>
      </c>
      <c r="J26" s="81">
        <f t="shared" si="4"/>
        <v>10875.2</v>
      </c>
      <c r="K26" s="81">
        <f t="shared" si="4"/>
        <v>10875.2</v>
      </c>
      <c r="L26" s="81">
        <f t="shared" si="4"/>
        <v>10875.2</v>
      </c>
      <c r="M26" s="81">
        <f t="shared" si="4"/>
        <v>10875.2</v>
      </c>
      <c r="N26" s="81">
        <f t="shared" si="4"/>
        <v>10875.2</v>
      </c>
      <c r="O26" s="81">
        <f t="shared" si="4"/>
        <v>10875.2</v>
      </c>
      <c r="P26" s="81">
        <f t="shared" si="4"/>
        <v>10875.2</v>
      </c>
      <c r="Q26" s="81">
        <f t="shared" si="4"/>
        <v>10875.2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7" t="s">
        <v>206</v>
      </c>
      <c r="B28" s="88" t="s">
        <v>106</v>
      </c>
      <c r="C28" s="82"/>
      <c r="D28" s="83" t="s">
        <v>96</v>
      </c>
      <c r="E28" s="83" t="s">
        <v>186</v>
      </c>
      <c r="F28" s="247" t="s">
        <v>15</v>
      </c>
      <c r="G28" s="247" t="s">
        <v>16</v>
      </c>
      <c r="H28" s="247" t="s">
        <v>17</v>
      </c>
      <c r="I28" s="247" t="s">
        <v>18</v>
      </c>
      <c r="J28" s="247" t="s">
        <v>19</v>
      </c>
      <c r="K28" s="247" t="s">
        <v>20</v>
      </c>
      <c r="L28" s="247" t="s">
        <v>21</v>
      </c>
      <c r="M28" s="247" t="s">
        <v>22</v>
      </c>
      <c r="N28" s="247" t="s">
        <v>23</v>
      </c>
      <c r="O28" s="247" t="s">
        <v>24</v>
      </c>
      <c r="P28" s="247" t="s">
        <v>25</v>
      </c>
      <c r="Q28" s="247" t="s">
        <v>26</v>
      </c>
      <c r="R28" s="247" t="s">
        <v>27</v>
      </c>
      <c r="S28" s="247" t="s">
        <v>28</v>
      </c>
      <c r="T28" s="247" t="s">
        <v>29</v>
      </c>
      <c r="U28" s="247" t="s">
        <v>30</v>
      </c>
      <c r="V28" s="247" t="s">
        <v>31</v>
      </c>
      <c r="W28" s="247" t="s">
        <v>32</v>
      </c>
      <c r="X28" s="247" t="s">
        <v>33</v>
      </c>
      <c r="Y28" s="247" t="s">
        <v>34</v>
      </c>
      <c r="Z28" s="247" t="s">
        <v>35</v>
      </c>
      <c r="AA28" s="247" t="s">
        <v>36</v>
      </c>
      <c r="AB28" s="247" t="s">
        <v>37</v>
      </c>
      <c r="AC28" s="247" t="s">
        <v>38</v>
      </c>
      <c r="AD28" s="247" t="s">
        <v>39</v>
      </c>
      <c r="AE28" s="247" t="s">
        <v>40</v>
      </c>
      <c r="AF28" s="247" t="s">
        <v>41</v>
      </c>
      <c r="AG28" s="247" t="s">
        <v>42</v>
      </c>
      <c r="AH28" s="247" t="s">
        <v>43</v>
      </c>
      <c r="AI28" s="247" t="s">
        <v>44</v>
      </c>
      <c r="AJ28" s="247" t="s">
        <v>45</v>
      </c>
      <c r="AK28" s="247" t="s">
        <v>46</v>
      </c>
      <c r="AL28" s="247" t="s">
        <v>47</v>
      </c>
      <c r="AM28" s="247" t="s">
        <v>48</v>
      </c>
      <c r="AN28" s="247" t="s">
        <v>49</v>
      </c>
      <c r="AO28" s="247" t="s">
        <v>50</v>
      </c>
      <c r="AP28" s="247" t="s">
        <v>51</v>
      </c>
      <c r="AQ28" s="247" t="s">
        <v>52</v>
      </c>
      <c r="AR28" s="247" t="s">
        <v>53</v>
      </c>
      <c r="AS28" s="247" t="s">
        <v>54</v>
      </c>
      <c r="AT28" s="247" t="s">
        <v>55</v>
      </c>
      <c r="AU28" s="247" t="s">
        <v>56</v>
      </c>
      <c r="AV28" s="247" t="s">
        <v>57</v>
      </c>
      <c r="AW28" s="247" t="s">
        <v>58</v>
      </c>
      <c r="AX28" s="247" t="s">
        <v>59</v>
      </c>
      <c r="AY28" s="247" t="s">
        <v>60</v>
      </c>
      <c r="AZ28" s="247" t="s">
        <v>61</v>
      </c>
      <c r="BA28" s="247" t="s">
        <v>62</v>
      </c>
      <c r="BB28" s="247" t="s">
        <v>63</v>
      </c>
      <c r="BC28" s="247" t="s">
        <v>64</v>
      </c>
      <c r="BD28" s="247" t="s">
        <v>65</v>
      </c>
      <c r="BE28" s="247" t="s">
        <v>66</v>
      </c>
      <c r="BF28" s="247" t="s">
        <v>67</v>
      </c>
      <c r="BG28" s="247" t="s">
        <v>68</v>
      </c>
      <c r="BH28" s="247" t="s">
        <v>69</v>
      </c>
      <c r="BI28" s="247" t="s">
        <v>70</v>
      </c>
      <c r="BJ28" s="247" t="s">
        <v>71</v>
      </c>
      <c r="BK28" s="247" t="s">
        <v>72</v>
      </c>
      <c r="BL28" s="247" t="s">
        <v>73</v>
      </c>
      <c r="BM28" s="248" t="s">
        <v>74</v>
      </c>
    </row>
    <row r="29" spans="1:65" s="206" customFormat="1" x14ac:dyDescent="0.2">
      <c r="A29" s="308"/>
      <c r="B29" s="76" t="s">
        <v>97</v>
      </c>
      <c r="C29" s="233">
        <v>122</v>
      </c>
      <c r="D29" s="201"/>
      <c r="E29" s="203">
        <f>SUM(F29:BM29)</f>
        <v>0</v>
      </c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8"/>
      <c r="B30" s="76" t="s">
        <v>98</v>
      </c>
      <c r="C30" s="234">
        <v>167</v>
      </c>
      <c r="D30" s="201"/>
      <c r="E30" s="203">
        <f t="shared" ref="E30:E37" si="5">SUM(F30:BM30)</f>
        <v>24</v>
      </c>
      <c r="F30" s="203">
        <v>2</v>
      </c>
      <c r="G30" s="203">
        <v>2</v>
      </c>
      <c r="H30" s="203">
        <v>2</v>
      </c>
      <c r="I30" s="203">
        <v>2</v>
      </c>
      <c r="J30" s="203">
        <v>2</v>
      </c>
      <c r="K30" s="203">
        <v>2</v>
      </c>
      <c r="L30" s="203">
        <v>2</v>
      </c>
      <c r="M30" s="203">
        <v>2</v>
      </c>
      <c r="N30" s="203">
        <v>2</v>
      </c>
      <c r="O30" s="203">
        <v>2</v>
      </c>
      <c r="P30" s="203">
        <v>2</v>
      </c>
      <c r="Q30" s="203">
        <v>2</v>
      </c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8"/>
      <c r="B31" s="76" t="s">
        <v>99</v>
      </c>
      <c r="C31" s="234">
        <v>232</v>
      </c>
      <c r="D31" s="201"/>
      <c r="E31" s="203">
        <f t="shared" si="5"/>
        <v>24</v>
      </c>
      <c r="F31" s="203">
        <v>2</v>
      </c>
      <c r="G31" s="203">
        <v>2</v>
      </c>
      <c r="H31" s="203">
        <v>2</v>
      </c>
      <c r="I31" s="203">
        <v>2</v>
      </c>
      <c r="J31" s="203">
        <v>2</v>
      </c>
      <c r="K31" s="203">
        <v>2</v>
      </c>
      <c r="L31" s="203">
        <v>2</v>
      </c>
      <c r="M31" s="203">
        <v>2</v>
      </c>
      <c r="N31" s="203">
        <v>2</v>
      </c>
      <c r="O31" s="203">
        <v>2</v>
      </c>
      <c r="P31" s="203">
        <v>2</v>
      </c>
      <c r="Q31" s="203">
        <v>2</v>
      </c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8"/>
      <c r="B32" s="76" t="s">
        <v>100</v>
      </c>
      <c r="C32" s="234">
        <v>318</v>
      </c>
      <c r="D32" s="201"/>
      <c r="E32" s="203">
        <f t="shared" si="5"/>
        <v>24</v>
      </c>
      <c r="F32" s="203">
        <v>2</v>
      </c>
      <c r="G32" s="203">
        <v>2</v>
      </c>
      <c r="H32" s="203">
        <v>2</v>
      </c>
      <c r="I32" s="203">
        <v>2</v>
      </c>
      <c r="J32" s="203">
        <v>2</v>
      </c>
      <c r="K32" s="203">
        <v>2</v>
      </c>
      <c r="L32" s="203">
        <v>2</v>
      </c>
      <c r="M32" s="203">
        <v>2</v>
      </c>
      <c r="N32" s="203">
        <v>2</v>
      </c>
      <c r="O32" s="203">
        <v>2</v>
      </c>
      <c r="P32" s="203">
        <v>2</v>
      </c>
      <c r="Q32" s="203">
        <v>2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8"/>
      <c r="B33" s="76" t="s">
        <v>101</v>
      </c>
      <c r="C33" s="234">
        <v>424</v>
      </c>
      <c r="D33" s="201"/>
      <c r="E33" s="203">
        <f t="shared" si="5"/>
        <v>24</v>
      </c>
      <c r="F33" s="203">
        <v>2</v>
      </c>
      <c r="G33" s="203">
        <v>2</v>
      </c>
      <c r="H33" s="203">
        <v>2</v>
      </c>
      <c r="I33" s="203">
        <v>2</v>
      </c>
      <c r="J33" s="203">
        <v>2</v>
      </c>
      <c r="K33" s="203">
        <v>2</v>
      </c>
      <c r="L33" s="203">
        <v>2</v>
      </c>
      <c r="M33" s="203">
        <v>2</v>
      </c>
      <c r="N33" s="203">
        <v>2</v>
      </c>
      <c r="O33" s="203">
        <v>2</v>
      </c>
      <c r="P33" s="203">
        <v>2</v>
      </c>
      <c r="Q33" s="203">
        <v>2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8"/>
      <c r="B34" s="76" t="s">
        <v>102</v>
      </c>
      <c r="C34" s="234">
        <v>574</v>
      </c>
      <c r="D34" s="201"/>
      <c r="E34" s="203">
        <f t="shared" si="5"/>
        <v>24</v>
      </c>
      <c r="F34" s="203">
        <v>2</v>
      </c>
      <c r="G34" s="203">
        <v>2</v>
      </c>
      <c r="H34" s="203">
        <v>2</v>
      </c>
      <c r="I34" s="203">
        <v>2</v>
      </c>
      <c r="J34" s="203">
        <v>2</v>
      </c>
      <c r="K34" s="203">
        <v>2</v>
      </c>
      <c r="L34" s="203">
        <v>2</v>
      </c>
      <c r="M34" s="203">
        <v>2</v>
      </c>
      <c r="N34" s="203">
        <v>2</v>
      </c>
      <c r="O34" s="203">
        <v>2</v>
      </c>
      <c r="P34" s="203">
        <v>2</v>
      </c>
      <c r="Q34" s="203">
        <v>2</v>
      </c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8"/>
      <c r="B35" s="76" t="s">
        <v>103</v>
      </c>
      <c r="C35" s="234">
        <v>915</v>
      </c>
      <c r="D35" s="201"/>
      <c r="E35" s="203">
        <f t="shared" si="5"/>
        <v>24</v>
      </c>
      <c r="F35" s="203">
        <v>2</v>
      </c>
      <c r="G35" s="203">
        <v>2</v>
      </c>
      <c r="H35" s="203">
        <v>2</v>
      </c>
      <c r="I35" s="203">
        <v>2</v>
      </c>
      <c r="J35" s="203">
        <v>2</v>
      </c>
      <c r="K35" s="203">
        <v>2</v>
      </c>
      <c r="L35" s="203">
        <v>2</v>
      </c>
      <c r="M35" s="203">
        <v>2</v>
      </c>
      <c r="N35" s="203">
        <v>2</v>
      </c>
      <c r="O35" s="203">
        <v>2</v>
      </c>
      <c r="P35" s="203">
        <v>2</v>
      </c>
      <c r="Q35" s="203">
        <v>2</v>
      </c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8"/>
      <c r="B36" s="76" t="s">
        <v>104</v>
      </c>
      <c r="C36" s="234">
        <v>1254</v>
      </c>
      <c r="D36" s="201"/>
      <c r="E36" s="203">
        <f t="shared" si="5"/>
        <v>24</v>
      </c>
      <c r="F36" s="203">
        <v>2</v>
      </c>
      <c r="G36" s="203">
        <v>2</v>
      </c>
      <c r="H36" s="203">
        <v>2</v>
      </c>
      <c r="I36" s="203">
        <v>2</v>
      </c>
      <c r="J36" s="203">
        <v>2</v>
      </c>
      <c r="K36" s="203">
        <v>2</v>
      </c>
      <c r="L36" s="203">
        <v>2</v>
      </c>
      <c r="M36" s="203">
        <v>2</v>
      </c>
      <c r="N36" s="203">
        <v>2</v>
      </c>
      <c r="O36" s="203">
        <v>2</v>
      </c>
      <c r="P36" s="203">
        <v>2</v>
      </c>
      <c r="Q36" s="203">
        <v>2</v>
      </c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8"/>
      <c r="B37" s="77" t="s">
        <v>105</v>
      </c>
      <c r="C37" s="234">
        <v>1722</v>
      </c>
      <c r="D37" s="201"/>
      <c r="E37" s="203">
        <f t="shared" si="5"/>
        <v>0</v>
      </c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8"/>
      <c r="B38" s="17" t="s">
        <v>142</v>
      </c>
      <c r="C38" s="17"/>
      <c r="D38" s="184">
        <f>SUM(F38:BM38)</f>
        <v>93216</v>
      </c>
      <c r="E38" s="229"/>
      <c r="F38" s="13">
        <f t="shared" ref="F38:I38" si="6">$C29*(1+F$7)*F29+$C30*(1+F$7)*F30+$C31*(1+F$7)*F31+$C32*(1+F$7)*F32+$C33*(1+F$7)*F33+$C34*(1+F$7)*F34+$C35*(1+F$7)*F35+$C36*(1+F$7)*F36+$C37*(1+F$7)*F37</f>
        <v>7768</v>
      </c>
      <c r="G38" s="13">
        <f t="shared" si="6"/>
        <v>7768</v>
      </c>
      <c r="H38" s="13">
        <f t="shared" si="6"/>
        <v>7768</v>
      </c>
      <c r="I38" s="13">
        <f t="shared" si="6"/>
        <v>7768</v>
      </c>
      <c r="J38" s="13">
        <f>$C29*(1+J$7)*J29+$C30*(1+J$7)*J30+$C31*(1+J$7)*J31+$C32*(1+J$7)*J32+$C33*(1+J$7)*J33+$C34*(1+J$7)*J34+$C35*(1+J$7)*J35+$C36*(1+J$7)*J36+$C37*(1+J$7)*J37</f>
        <v>7768</v>
      </c>
      <c r="K38" s="13">
        <f>$C29*(1+K$7)*K29+$C30*(1+K$7)*K30+$C31*(1+K$7)*K31+$C32*(1+K$7)*K32+$C33*(1+K$7)*K33+$C34*(1+K$7)*K34+$C35*(1+K$7)*K35+$C36*(1+K$7)*K36+$C37*(1+K$7)*K37</f>
        <v>7768</v>
      </c>
      <c r="L38" s="13">
        <f t="shared" ref="L38:N38" si="7">$C29*(1+L$7)*L29+$C30*(1+L$7)*L30+$C31*(1+L$7)*L31+$C32*(1+L$7)*L32+$C33*(1+L$7)*L33+$C34*(1+L$7)*L34+$C35*(1+L$7)*L35+$C36*(1+L$7)*L36+$C37*(1+L$7)*L37</f>
        <v>7768</v>
      </c>
      <c r="M38" s="13">
        <f t="shared" si="7"/>
        <v>7768</v>
      </c>
      <c r="N38" s="13">
        <f t="shared" si="7"/>
        <v>7768</v>
      </c>
      <c r="O38" s="13">
        <f>$C29*(1+O$7)*O29+$C30*(1+O$7)*O30+$C31*(1+O$7)*O31+$C32*(1+O$7)*O32+$C33*(1+O$7)*O33+$C34*(1+O$7)*O34+$C35*(1+O$7)*O35+$C36*(1+O$7)*O36+$C37*(1+O$7)*O37</f>
        <v>7768</v>
      </c>
      <c r="P38" s="13">
        <f>$C29*(1+P$7)*P29+$C30*(1+P$7)*P30+$C31*(1+P$7)*P31+$C32*(1+P$7)*P32+$C33*(1+P$7)*P33+$C34*(1+P$7)*P34+$C35*(1+P$7)*P35+$C36*(1+P$7)*P36+$C37*(1+P$7)*P37</f>
        <v>7768</v>
      </c>
      <c r="Q38" s="13">
        <f t="shared" ref="Q38:BM38" si="8">$C29*(1+Q$7)*Q29+$C30*(1+Q$7)*Q30+$C31*(1+Q$7)*Q31+$C32*(1+Q$7)*Q32+$C33*(1+Q$7)*Q33+$C34*(1+Q$7)*Q34+$C35*(1+Q$7)*Q35+$C36*(1+Q$7)*Q36+$C37*(1+Q$7)*Q37</f>
        <v>7768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8"/>
      <c r="B39" s="238" t="s">
        <v>193</v>
      </c>
      <c r="C39" s="185">
        <v>1.8</v>
      </c>
      <c r="D39" s="184">
        <f>SUM(F39:BM39)</f>
        <v>167788.79999999996</v>
      </c>
      <c r="E39" s="229"/>
      <c r="F39" s="13">
        <f>$C39*F38</f>
        <v>13982.4</v>
      </c>
      <c r="G39" s="13">
        <f t="shared" ref="G39:BM39" si="9">$C39*G38</f>
        <v>13982.4</v>
      </c>
      <c r="H39" s="13">
        <f t="shared" si="9"/>
        <v>13982.4</v>
      </c>
      <c r="I39" s="13">
        <f t="shared" si="9"/>
        <v>13982.4</v>
      </c>
      <c r="J39" s="13">
        <f t="shared" si="9"/>
        <v>13982.4</v>
      </c>
      <c r="K39" s="13">
        <f t="shared" si="9"/>
        <v>13982.4</v>
      </c>
      <c r="L39" s="13">
        <f t="shared" si="9"/>
        <v>13982.4</v>
      </c>
      <c r="M39" s="13">
        <f t="shared" si="9"/>
        <v>13982.4</v>
      </c>
      <c r="N39" s="13">
        <f t="shared" si="9"/>
        <v>13982.4</v>
      </c>
      <c r="O39" s="13">
        <f t="shared" si="9"/>
        <v>13982.4</v>
      </c>
      <c r="P39" s="13">
        <f t="shared" si="9"/>
        <v>13982.4</v>
      </c>
      <c r="Q39" s="13">
        <f t="shared" si="9"/>
        <v>13982.4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8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8"/>
      <c r="B41" s="181" t="s">
        <v>143</v>
      </c>
      <c r="C41" s="183"/>
      <c r="D41" s="184">
        <f>SUM(D38:D40)</f>
        <v>261004.79999999996</v>
      </c>
      <c r="E41" s="229"/>
      <c r="F41" s="184">
        <f>SUM(F38:F40)</f>
        <v>21750.400000000001</v>
      </c>
      <c r="G41" s="184">
        <f t="shared" ref="G41:BM41" si="11">SUM(G38:G40)</f>
        <v>21750.400000000001</v>
      </c>
      <c r="H41" s="184">
        <f t="shared" si="11"/>
        <v>21750.400000000001</v>
      </c>
      <c r="I41" s="184">
        <f t="shared" si="11"/>
        <v>21750.400000000001</v>
      </c>
      <c r="J41" s="184">
        <f t="shared" si="11"/>
        <v>21750.400000000001</v>
      </c>
      <c r="K41" s="184">
        <f t="shared" si="11"/>
        <v>21750.400000000001</v>
      </c>
      <c r="L41" s="184">
        <f t="shared" si="11"/>
        <v>21750.400000000001</v>
      </c>
      <c r="M41" s="184">
        <f t="shared" si="11"/>
        <v>21750.400000000001</v>
      </c>
      <c r="N41" s="184">
        <f t="shared" si="11"/>
        <v>21750.400000000001</v>
      </c>
      <c r="O41" s="184">
        <f t="shared" si="11"/>
        <v>21750.400000000001</v>
      </c>
      <c r="P41" s="184">
        <f t="shared" si="11"/>
        <v>21750.400000000001</v>
      </c>
      <c r="Q41" s="184">
        <f t="shared" si="11"/>
        <v>21750.400000000001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7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8"/>
      <c r="B44" s="76" t="s">
        <v>97</v>
      </c>
      <c r="C44" s="233">
        <v>122</v>
      </c>
      <c r="D44" s="198"/>
      <c r="E44" s="203">
        <f>SUM(F44:BM44)</f>
        <v>0</v>
      </c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8"/>
      <c r="B45" s="76" t="s">
        <v>98</v>
      </c>
      <c r="C45" s="234">
        <v>167</v>
      </c>
      <c r="D45" s="198"/>
      <c r="E45" s="203">
        <f t="shared" ref="E45:E52" si="12">SUM(F45:BM45)</f>
        <v>36</v>
      </c>
      <c r="F45" s="204">
        <v>3</v>
      </c>
      <c r="G45" s="204">
        <v>3</v>
      </c>
      <c r="H45" s="204">
        <v>3</v>
      </c>
      <c r="I45" s="204">
        <v>3</v>
      </c>
      <c r="J45" s="204">
        <v>3</v>
      </c>
      <c r="K45" s="204">
        <v>3</v>
      </c>
      <c r="L45" s="204">
        <v>3</v>
      </c>
      <c r="M45" s="204">
        <v>3</v>
      </c>
      <c r="N45" s="204">
        <v>3</v>
      </c>
      <c r="O45" s="204">
        <v>3</v>
      </c>
      <c r="P45" s="204">
        <v>3</v>
      </c>
      <c r="Q45" s="204">
        <v>3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8"/>
      <c r="B46" s="76" t="s">
        <v>99</v>
      </c>
      <c r="C46" s="234">
        <v>232</v>
      </c>
      <c r="D46" s="198"/>
      <c r="E46" s="203">
        <f t="shared" si="12"/>
        <v>36</v>
      </c>
      <c r="F46" s="204">
        <v>3</v>
      </c>
      <c r="G46" s="204">
        <v>3</v>
      </c>
      <c r="H46" s="204">
        <v>3</v>
      </c>
      <c r="I46" s="204">
        <v>3</v>
      </c>
      <c r="J46" s="204">
        <v>3</v>
      </c>
      <c r="K46" s="204">
        <v>3</v>
      </c>
      <c r="L46" s="204">
        <v>3</v>
      </c>
      <c r="M46" s="204">
        <v>3</v>
      </c>
      <c r="N46" s="204">
        <v>3</v>
      </c>
      <c r="O46" s="204">
        <v>3</v>
      </c>
      <c r="P46" s="204">
        <v>3</v>
      </c>
      <c r="Q46" s="204">
        <v>3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8"/>
      <c r="B47" s="76" t="s">
        <v>100</v>
      </c>
      <c r="C47" s="234">
        <v>318</v>
      </c>
      <c r="D47" s="202" t="s">
        <v>253</v>
      </c>
      <c r="E47" s="203">
        <f t="shared" si="12"/>
        <v>42</v>
      </c>
      <c r="F47" s="204">
        <v>3</v>
      </c>
      <c r="G47" s="204">
        <v>3</v>
      </c>
      <c r="H47" s="204">
        <v>3</v>
      </c>
      <c r="I47" s="204">
        <v>3</v>
      </c>
      <c r="J47" s="204">
        <v>3</v>
      </c>
      <c r="K47" s="204">
        <v>3</v>
      </c>
      <c r="L47" s="204">
        <v>3</v>
      </c>
      <c r="M47" s="204">
        <v>3</v>
      </c>
      <c r="N47" s="204">
        <v>3</v>
      </c>
      <c r="O47" s="204">
        <v>3</v>
      </c>
      <c r="P47" s="204">
        <v>3</v>
      </c>
      <c r="Q47" s="204">
        <v>3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8"/>
      <c r="B48" s="76" t="s">
        <v>101</v>
      </c>
      <c r="C48" s="234">
        <v>424</v>
      </c>
      <c r="D48" s="202" t="s">
        <v>253</v>
      </c>
      <c r="E48" s="203">
        <f t="shared" si="12"/>
        <v>42</v>
      </c>
      <c r="F48" s="204">
        <v>3</v>
      </c>
      <c r="G48" s="204">
        <v>3</v>
      </c>
      <c r="H48" s="204">
        <v>3</v>
      </c>
      <c r="I48" s="204">
        <v>3</v>
      </c>
      <c r="J48" s="204">
        <v>3</v>
      </c>
      <c r="K48" s="204">
        <v>3</v>
      </c>
      <c r="L48" s="204">
        <v>3</v>
      </c>
      <c r="M48" s="204">
        <v>3</v>
      </c>
      <c r="N48" s="204">
        <v>3</v>
      </c>
      <c r="O48" s="204">
        <v>3</v>
      </c>
      <c r="P48" s="204">
        <v>3</v>
      </c>
      <c r="Q48" s="204">
        <v>3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8"/>
      <c r="B49" s="76" t="s">
        <v>102</v>
      </c>
      <c r="C49" s="234">
        <v>574</v>
      </c>
      <c r="D49" s="198"/>
      <c r="E49" s="203">
        <f t="shared" si="12"/>
        <v>36</v>
      </c>
      <c r="F49" s="204">
        <v>3</v>
      </c>
      <c r="G49" s="204">
        <v>3</v>
      </c>
      <c r="H49" s="204">
        <v>3</v>
      </c>
      <c r="I49" s="204">
        <v>3</v>
      </c>
      <c r="J49" s="204">
        <v>3</v>
      </c>
      <c r="K49" s="204">
        <v>3</v>
      </c>
      <c r="L49" s="204">
        <v>3</v>
      </c>
      <c r="M49" s="204">
        <v>3</v>
      </c>
      <c r="N49" s="204">
        <v>3</v>
      </c>
      <c r="O49" s="204">
        <v>3</v>
      </c>
      <c r="P49" s="204">
        <v>3</v>
      </c>
      <c r="Q49" s="204">
        <v>3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8"/>
      <c r="B50" s="76" t="s">
        <v>103</v>
      </c>
      <c r="C50" s="234">
        <v>915</v>
      </c>
      <c r="D50" s="202" t="s">
        <v>213</v>
      </c>
      <c r="E50" s="203">
        <f t="shared" si="12"/>
        <v>37.5</v>
      </c>
      <c r="F50" s="204">
        <v>3</v>
      </c>
      <c r="G50" s="204">
        <v>3</v>
      </c>
      <c r="H50" s="204">
        <v>3</v>
      </c>
      <c r="I50" s="204">
        <v>3</v>
      </c>
      <c r="J50" s="204">
        <v>3</v>
      </c>
      <c r="K50" s="204">
        <v>3</v>
      </c>
      <c r="L50" s="204">
        <v>3</v>
      </c>
      <c r="M50" s="204">
        <v>3</v>
      </c>
      <c r="N50" s="204">
        <v>3</v>
      </c>
      <c r="O50" s="204">
        <v>3</v>
      </c>
      <c r="P50" s="204">
        <v>3</v>
      </c>
      <c r="Q50" s="204">
        <v>3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8"/>
      <c r="B51" s="76" t="s">
        <v>104</v>
      </c>
      <c r="C51" s="234">
        <v>1254</v>
      </c>
      <c r="D51" s="202" t="s">
        <v>254</v>
      </c>
      <c r="E51" s="203">
        <f t="shared" si="12"/>
        <v>36.25</v>
      </c>
      <c r="F51" s="204">
        <v>3</v>
      </c>
      <c r="G51" s="204">
        <v>3</v>
      </c>
      <c r="H51" s="204">
        <v>3</v>
      </c>
      <c r="I51" s="204">
        <v>3</v>
      </c>
      <c r="J51" s="204">
        <v>3</v>
      </c>
      <c r="K51" s="204">
        <v>3</v>
      </c>
      <c r="L51" s="204">
        <v>3</v>
      </c>
      <c r="M51" s="204">
        <v>3</v>
      </c>
      <c r="N51" s="204">
        <v>3</v>
      </c>
      <c r="O51" s="204">
        <v>3</v>
      </c>
      <c r="P51" s="204">
        <v>3</v>
      </c>
      <c r="Q51" s="204">
        <v>3</v>
      </c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8"/>
      <c r="B52" s="77" t="s">
        <v>105</v>
      </c>
      <c r="C52" s="234">
        <v>1722</v>
      </c>
      <c r="D52" s="198"/>
      <c r="E52" s="203">
        <f t="shared" si="12"/>
        <v>0</v>
      </c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8"/>
      <c r="B53" s="17" t="s">
        <v>142</v>
      </c>
      <c r="C53" s="17"/>
      <c r="D53" s="184">
        <f>SUM(F53:BM53)</f>
        <v>146268.32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11652</v>
      </c>
      <c r="G53" s="13">
        <f t="shared" si="13"/>
        <v>11652</v>
      </c>
      <c r="H53" s="13">
        <f t="shared" si="13"/>
        <v>11652</v>
      </c>
      <c r="I53" s="13">
        <f t="shared" si="13"/>
        <v>11652</v>
      </c>
      <c r="J53" s="13">
        <f>$C44*(1+J$7)*J44+$C45*(1+J$7)*J45+$C46*(1+J$7)*J46+$C47*(1+J$7)*J47+$C48*(1+J$7)*J48+$C49*(1+J$7)*J49+$C50*(1+J$7)*J50+$C51*(1+J$7)*J51+$C52*(1+J$7)*J52</f>
        <v>11652</v>
      </c>
      <c r="K53" s="13">
        <f>$C44*(1+K$7)*K44+$C45*(1+K$7)*K45+$C46*(1+K$7)*K46+$C47*(1+K$7)*K47+$C48*(1+K$7)*K48+$C49*(1+K$7)*K49+$C50*(1+K$7)*K50+$C51*(1+K$7)*K51+$C52*(1+K$7)*K52</f>
        <v>11652</v>
      </c>
      <c r="L53" s="13">
        <f t="shared" si="13"/>
        <v>11652</v>
      </c>
      <c r="M53" s="13">
        <f t="shared" si="13"/>
        <v>11652</v>
      </c>
      <c r="N53" s="13">
        <f t="shared" si="13"/>
        <v>11652</v>
      </c>
      <c r="O53" s="13">
        <f>$C44*(1+O$7)*O44+$C45*(1+O$7)*O45+$C46*(1+O$7)*O46+$C47*(1+O$7)*O47+$C48*(1+O$7)*O48+$C49*(1+O$7)*O49+$C50*(1+O$7)*O50+$C51*(1+O$7)*O51+$C52*(1+O$7)*O52</f>
        <v>11652</v>
      </c>
      <c r="P53" s="13">
        <f>$C44*(1+P$7)*P44+$C45*(1+P$7)*P45+$C46*(1+P$7)*P46+$C47*(1+P$7)*P47+$C48*(1+P$7)*P48+$C49*(1+P$7)*P49+$C50*(1+P$7)*P50+$C51*(1+P$7)*P51+$C52*(1+P$7)*P52</f>
        <v>11652</v>
      </c>
      <c r="Q53" s="13">
        <f t="shared" si="13"/>
        <v>11652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8"/>
      <c r="B54" s="238" t="s">
        <v>193</v>
      </c>
      <c r="C54" s="185">
        <v>1.8</v>
      </c>
      <c r="D54" s="184">
        <f>SUM(F54:BM54)</f>
        <v>263282.97600000002</v>
      </c>
      <c r="E54" s="229"/>
      <c r="F54" s="13">
        <f>$C54*F53</f>
        <v>20973.600000000002</v>
      </c>
      <c r="G54" s="13">
        <f t="shared" ref="G54:BM54" si="15">$C54*G53</f>
        <v>20973.600000000002</v>
      </c>
      <c r="H54" s="13">
        <f t="shared" si="15"/>
        <v>20973.600000000002</v>
      </c>
      <c r="I54" s="13">
        <f t="shared" si="15"/>
        <v>20973.600000000002</v>
      </c>
      <c r="J54" s="13">
        <f t="shared" si="15"/>
        <v>20973.600000000002</v>
      </c>
      <c r="K54" s="13">
        <f t="shared" si="15"/>
        <v>20973.600000000002</v>
      </c>
      <c r="L54" s="13">
        <f t="shared" si="15"/>
        <v>20973.600000000002</v>
      </c>
      <c r="M54" s="13">
        <f t="shared" si="15"/>
        <v>20973.600000000002</v>
      </c>
      <c r="N54" s="13">
        <f t="shared" si="15"/>
        <v>20973.600000000002</v>
      </c>
      <c r="O54" s="13">
        <f t="shared" si="15"/>
        <v>20973.600000000002</v>
      </c>
      <c r="P54" s="13">
        <f t="shared" si="15"/>
        <v>20973.600000000002</v>
      </c>
      <c r="Q54" s="13">
        <f t="shared" si="15"/>
        <v>20973.600000000002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8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8"/>
      <c r="B56" s="181" t="s">
        <v>143</v>
      </c>
      <c r="C56" s="183"/>
      <c r="D56" s="184">
        <f>SUM(D53:D55)</f>
        <v>409551.29600000003</v>
      </c>
      <c r="E56" s="229"/>
      <c r="F56" s="184">
        <f>SUM(F53:F55)</f>
        <v>32625.600000000002</v>
      </c>
      <c r="G56" s="184">
        <f t="shared" ref="G56:BM56" si="17">SUM(G53:G55)</f>
        <v>32625.600000000002</v>
      </c>
      <c r="H56" s="184">
        <f t="shared" si="17"/>
        <v>32625.600000000002</v>
      </c>
      <c r="I56" s="184">
        <f t="shared" si="17"/>
        <v>32625.600000000002</v>
      </c>
      <c r="J56" s="184">
        <f t="shared" si="17"/>
        <v>32625.600000000002</v>
      </c>
      <c r="K56" s="184">
        <f t="shared" si="17"/>
        <v>32625.600000000002</v>
      </c>
      <c r="L56" s="184">
        <f t="shared" si="17"/>
        <v>32625.600000000002</v>
      </c>
      <c r="M56" s="184">
        <f t="shared" si="17"/>
        <v>32625.600000000002</v>
      </c>
      <c r="N56" s="184">
        <f t="shared" si="17"/>
        <v>32625.600000000002</v>
      </c>
      <c r="O56" s="184">
        <f t="shared" si="17"/>
        <v>32625.600000000002</v>
      </c>
      <c r="P56" s="184">
        <f t="shared" si="17"/>
        <v>32625.600000000002</v>
      </c>
      <c r="Q56" s="184">
        <f t="shared" si="17"/>
        <v>32625.600000000002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7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8"/>
      <c r="B59" s="76" t="s">
        <v>97</v>
      </c>
      <c r="C59" s="233">
        <v>122</v>
      </c>
      <c r="D59" s="201"/>
      <c r="E59" s="203">
        <f>SUM(F59:BM59)</f>
        <v>0</v>
      </c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8"/>
      <c r="B60" s="76" t="s">
        <v>98</v>
      </c>
      <c r="C60" s="234">
        <v>167</v>
      </c>
      <c r="D60" s="201"/>
      <c r="E60" s="203">
        <f t="shared" ref="E60:E67" si="18">SUM(F60:BM60)</f>
        <v>48</v>
      </c>
      <c r="F60" s="203">
        <v>4</v>
      </c>
      <c r="G60" s="203">
        <v>4</v>
      </c>
      <c r="H60" s="203">
        <v>4</v>
      </c>
      <c r="I60" s="203">
        <v>4</v>
      </c>
      <c r="J60" s="203">
        <v>4</v>
      </c>
      <c r="K60" s="203">
        <v>4</v>
      </c>
      <c r="L60" s="203">
        <v>4</v>
      </c>
      <c r="M60" s="203">
        <v>4</v>
      </c>
      <c r="N60" s="203">
        <v>4</v>
      </c>
      <c r="O60" s="203">
        <v>4</v>
      </c>
      <c r="P60" s="203">
        <v>4</v>
      </c>
      <c r="Q60" s="203">
        <v>4</v>
      </c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8"/>
      <c r="B61" s="76" t="s">
        <v>99</v>
      </c>
      <c r="C61" s="234">
        <v>232</v>
      </c>
      <c r="D61" s="201"/>
      <c r="E61" s="203">
        <f t="shared" si="18"/>
        <v>48</v>
      </c>
      <c r="F61" s="203">
        <v>4</v>
      </c>
      <c r="G61" s="203">
        <v>4</v>
      </c>
      <c r="H61" s="203">
        <v>4</v>
      </c>
      <c r="I61" s="203">
        <v>4</v>
      </c>
      <c r="J61" s="203">
        <v>4</v>
      </c>
      <c r="K61" s="203">
        <v>4</v>
      </c>
      <c r="L61" s="203">
        <v>4</v>
      </c>
      <c r="M61" s="203">
        <v>4</v>
      </c>
      <c r="N61" s="203">
        <v>4</v>
      </c>
      <c r="O61" s="203">
        <v>4</v>
      </c>
      <c r="P61" s="203">
        <v>4</v>
      </c>
      <c r="Q61" s="203">
        <v>4</v>
      </c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8"/>
      <c r="B62" s="76" t="s">
        <v>100</v>
      </c>
      <c r="C62" s="234">
        <v>318</v>
      </c>
      <c r="D62" s="202" t="s">
        <v>252</v>
      </c>
      <c r="E62" s="203">
        <f t="shared" si="18"/>
        <v>48</v>
      </c>
      <c r="F62" s="203">
        <v>4</v>
      </c>
      <c r="G62" s="203">
        <v>4</v>
      </c>
      <c r="H62" s="203">
        <v>4</v>
      </c>
      <c r="I62" s="203">
        <v>4</v>
      </c>
      <c r="J62" s="203">
        <v>4</v>
      </c>
      <c r="K62" s="203">
        <v>4</v>
      </c>
      <c r="L62" s="203">
        <v>4</v>
      </c>
      <c r="M62" s="203">
        <v>4</v>
      </c>
      <c r="N62" s="203">
        <v>4</v>
      </c>
      <c r="O62" s="203">
        <v>4</v>
      </c>
      <c r="P62" s="203">
        <v>4</v>
      </c>
      <c r="Q62" s="203">
        <v>4</v>
      </c>
      <c r="R62" s="265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8"/>
      <c r="B63" s="76" t="s">
        <v>101</v>
      </c>
      <c r="C63" s="234">
        <v>424</v>
      </c>
      <c r="D63" s="201"/>
      <c r="E63" s="203">
        <f t="shared" si="18"/>
        <v>48</v>
      </c>
      <c r="F63" s="203">
        <v>4</v>
      </c>
      <c r="G63" s="203">
        <v>4</v>
      </c>
      <c r="H63" s="203">
        <v>4</v>
      </c>
      <c r="I63" s="203">
        <v>4</v>
      </c>
      <c r="J63" s="203">
        <v>4</v>
      </c>
      <c r="K63" s="203">
        <v>4</v>
      </c>
      <c r="L63" s="203">
        <v>4</v>
      </c>
      <c r="M63" s="203">
        <v>4</v>
      </c>
      <c r="N63" s="203">
        <v>4</v>
      </c>
      <c r="O63" s="203">
        <v>4</v>
      </c>
      <c r="P63" s="203">
        <v>4</v>
      </c>
      <c r="Q63" s="203">
        <v>4</v>
      </c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8"/>
      <c r="B64" s="76" t="s">
        <v>102</v>
      </c>
      <c r="C64" s="234">
        <v>574</v>
      </c>
      <c r="D64" s="201"/>
      <c r="E64" s="203">
        <f t="shared" si="18"/>
        <v>48</v>
      </c>
      <c r="F64" s="203">
        <v>4</v>
      </c>
      <c r="G64" s="203">
        <v>4</v>
      </c>
      <c r="H64" s="203">
        <v>4</v>
      </c>
      <c r="I64" s="203">
        <v>4</v>
      </c>
      <c r="J64" s="203">
        <v>4</v>
      </c>
      <c r="K64" s="203">
        <v>4</v>
      </c>
      <c r="L64" s="203">
        <v>4</v>
      </c>
      <c r="M64" s="203">
        <v>4</v>
      </c>
      <c r="N64" s="203">
        <v>4</v>
      </c>
      <c r="O64" s="203">
        <v>4</v>
      </c>
      <c r="P64" s="203">
        <v>4</v>
      </c>
      <c r="Q64" s="203">
        <v>4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8"/>
      <c r="B65" s="76" t="s">
        <v>103</v>
      </c>
      <c r="C65" s="234">
        <v>915</v>
      </c>
      <c r="D65" s="201"/>
      <c r="E65" s="203">
        <f t="shared" si="18"/>
        <v>48</v>
      </c>
      <c r="F65" s="203">
        <v>4</v>
      </c>
      <c r="G65" s="203">
        <v>4</v>
      </c>
      <c r="H65" s="203">
        <v>4</v>
      </c>
      <c r="I65" s="203">
        <v>4</v>
      </c>
      <c r="J65" s="203">
        <v>4</v>
      </c>
      <c r="K65" s="203">
        <v>4</v>
      </c>
      <c r="L65" s="203">
        <v>4</v>
      </c>
      <c r="M65" s="203">
        <v>4</v>
      </c>
      <c r="N65" s="203">
        <v>4</v>
      </c>
      <c r="O65" s="203">
        <v>4</v>
      </c>
      <c r="P65" s="203">
        <v>4</v>
      </c>
      <c r="Q65" s="203">
        <v>4</v>
      </c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8"/>
      <c r="B66" s="76" t="s">
        <v>104</v>
      </c>
      <c r="C66" s="234">
        <v>1254</v>
      </c>
      <c r="D66" s="201"/>
      <c r="E66" s="203">
        <f t="shared" si="18"/>
        <v>48</v>
      </c>
      <c r="F66" s="203">
        <v>4</v>
      </c>
      <c r="G66" s="203">
        <v>4</v>
      </c>
      <c r="H66" s="203">
        <v>4</v>
      </c>
      <c r="I66" s="203">
        <v>4</v>
      </c>
      <c r="J66" s="203">
        <v>4</v>
      </c>
      <c r="K66" s="203">
        <v>4</v>
      </c>
      <c r="L66" s="203">
        <v>4</v>
      </c>
      <c r="M66" s="203">
        <v>4</v>
      </c>
      <c r="N66" s="203">
        <v>4</v>
      </c>
      <c r="O66" s="203">
        <v>4</v>
      </c>
      <c r="P66" s="203">
        <v>4</v>
      </c>
      <c r="Q66" s="203">
        <v>4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8"/>
      <c r="B67" s="77" t="s">
        <v>105</v>
      </c>
      <c r="C67" s="234">
        <v>1722</v>
      </c>
      <c r="D67" s="201"/>
      <c r="E67" s="203">
        <f t="shared" si="18"/>
        <v>0</v>
      </c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8"/>
      <c r="B68" s="17" t="s">
        <v>142</v>
      </c>
      <c r="C68" s="17"/>
      <c r="D68" s="184">
        <f>SUM(F68:BM68)</f>
        <v>186432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15536</v>
      </c>
      <c r="G68" s="13">
        <f t="shared" si="19"/>
        <v>15536</v>
      </c>
      <c r="H68" s="13">
        <f t="shared" si="19"/>
        <v>15536</v>
      </c>
      <c r="I68" s="13">
        <f t="shared" si="19"/>
        <v>15536</v>
      </c>
      <c r="J68" s="13">
        <f>$C59*(1+J$7)*J59+$C60*(1+J$7)*J60+$C61*(1+J$7)*J61+$C62*(1+J$7)*J62+$C63*(1+J$7)*J63+$C64*(1+J$7)*J64+$C65*(1+J$7)*J65+$C66*(1+J$7)*J66+$C67*(1+J$7)*J67</f>
        <v>15536</v>
      </c>
      <c r="K68" s="13">
        <f>$C59*(1+K$7)*K59+$C60*(1+K$7)*K60+$C61*(1+K$7)*K61+$C62*(1+K$7)*K62+$C63*(1+K$7)*K63+$C64*(1+K$7)*K64+$C65*(1+K$7)*K65+$C66*(1+K$7)*K66+$C67*(1+K$7)*K67</f>
        <v>15536</v>
      </c>
      <c r="L68" s="13">
        <f t="shared" ref="L68:N68" si="20">$C59*(1+L$7)*L59+$C60*(1+L$7)*L60+$C61*(1+L$7)*L61+$C62*(1+L$7)*L62+$C63*(1+L$7)*L63+$C64*(1+L$7)*L64+$C65*(1+L$7)*L65+$C66*(1+L$7)*L66+$C67*(1+L$7)*L67</f>
        <v>15536</v>
      </c>
      <c r="M68" s="13">
        <f t="shared" si="20"/>
        <v>15536</v>
      </c>
      <c r="N68" s="13">
        <f t="shared" si="20"/>
        <v>15536</v>
      </c>
      <c r="O68" s="13">
        <f>$C59*(1+O$7)*O59+$C60*(1+O$7)*O60+$C61*(1+O$7)*O61+$C62*(1+O$7)*O62+$C63*(1+O$7)*O63+$C64*(1+O$7)*O64+$C65*(1+O$7)*O65+$C66*(1+O$7)*O66+$C67*(1+O$7)*O67</f>
        <v>15536</v>
      </c>
      <c r="P68" s="13">
        <f>$C59*(1+P$7)*P59+$C60*(1+P$7)*P60+$C61*(1+P$7)*P61+$C62*(1+P$7)*P62+$C63*(1+P$7)*P63+$C64*(1+P$7)*P64+$C65*(1+P$7)*P65+$C66*(1+P$7)*P66+$C67*(1+P$7)*P67</f>
        <v>15536</v>
      </c>
      <c r="Q68" s="13">
        <f t="shared" ref="Q68:AB68" si="21">$C59*(1+Q$7)*Q59+$C60*(1+Q$7)*Q60+$C61*(1+Q$7)*Q61+$C62*(1+Q$7)*Q62+$C63*(1+Q$7)*Q63+$C64*(1+Q$7)*Q64+$C65*(1+Q$7)*Q65+$C66*(1+Q$7)*Q66+$C67*(1+Q$7)*Q67</f>
        <v>15536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8"/>
      <c r="B69" s="238" t="s">
        <v>193</v>
      </c>
      <c r="C69" s="185">
        <v>1.8</v>
      </c>
      <c r="D69" s="184">
        <f>SUM(F69:BM69)</f>
        <v>335577.59999999992</v>
      </c>
      <c r="E69" s="229"/>
      <c r="F69" s="13">
        <f>$C69*F68</f>
        <v>27964.799999999999</v>
      </c>
      <c r="G69" s="13">
        <f t="shared" ref="G69:K69" si="23">$C69*G68</f>
        <v>27964.799999999999</v>
      </c>
      <c r="H69" s="13">
        <f t="shared" si="23"/>
        <v>27964.799999999999</v>
      </c>
      <c r="I69" s="13">
        <f t="shared" si="23"/>
        <v>27964.799999999999</v>
      </c>
      <c r="J69" s="13">
        <f t="shared" si="23"/>
        <v>27964.799999999999</v>
      </c>
      <c r="K69" s="13">
        <f t="shared" si="23"/>
        <v>27964.799999999999</v>
      </c>
      <c r="L69" s="13">
        <f t="shared" ref="L69:Q69" si="24">$C69*L68</f>
        <v>27964.799999999999</v>
      </c>
      <c r="M69" s="13">
        <f t="shared" si="24"/>
        <v>27964.799999999999</v>
      </c>
      <c r="N69" s="13">
        <f t="shared" si="24"/>
        <v>27964.799999999999</v>
      </c>
      <c r="O69" s="13">
        <f t="shared" si="24"/>
        <v>27964.799999999999</v>
      </c>
      <c r="P69" s="13">
        <f t="shared" si="24"/>
        <v>27964.799999999999</v>
      </c>
      <c r="Q69" s="13">
        <f t="shared" si="24"/>
        <v>27964.799999999999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8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8"/>
      <c r="B71" s="181" t="s">
        <v>143</v>
      </c>
      <c r="C71" s="183"/>
      <c r="D71" s="184">
        <f>SUM(D68:D70)</f>
        <v>522009.59999999992</v>
      </c>
      <c r="E71" s="229"/>
      <c r="F71" s="184">
        <f>SUM(F68:F70)</f>
        <v>43500.800000000003</v>
      </c>
      <c r="G71" s="184">
        <f t="shared" ref="G71:K71" si="43">SUM(G68:G70)</f>
        <v>43500.800000000003</v>
      </c>
      <c r="H71" s="184">
        <f t="shared" si="43"/>
        <v>43500.800000000003</v>
      </c>
      <c r="I71" s="184">
        <f t="shared" si="43"/>
        <v>43500.800000000003</v>
      </c>
      <c r="J71" s="184">
        <f t="shared" si="43"/>
        <v>43500.800000000003</v>
      </c>
      <c r="K71" s="184">
        <f t="shared" si="43"/>
        <v>43500.800000000003</v>
      </c>
      <c r="L71" s="184">
        <f t="shared" ref="L71:Q71" si="44">SUM(L68:L70)</f>
        <v>43500.800000000003</v>
      </c>
      <c r="M71" s="184">
        <f t="shared" si="44"/>
        <v>43500.800000000003</v>
      </c>
      <c r="N71" s="184">
        <f t="shared" si="44"/>
        <v>43500.800000000003</v>
      </c>
      <c r="O71" s="184">
        <f t="shared" si="44"/>
        <v>43500.800000000003</v>
      </c>
      <c r="P71" s="184">
        <f t="shared" si="44"/>
        <v>43500.800000000003</v>
      </c>
      <c r="Q71" s="184">
        <f t="shared" si="44"/>
        <v>43500.800000000003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16" t="s">
        <v>207</v>
      </c>
      <c r="B73" s="17" t="s">
        <v>142</v>
      </c>
      <c r="C73" s="17"/>
      <c r="D73" s="184">
        <f>D53+D68</f>
        <v>332700.32</v>
      </c>
      <c r="E73" s="229"/>
      <c r="F73" s="13">
        <f>F53+F68</f>
        <v>27188</v>
      </c>
      <c r="G73" s="13">
        <f t="shared" ref="G73:BM76" si="53">G53+G68</f>
        <v>27188</v>
      </c>
      <c r="H73" s="13">
        <f t="shared" si="53"/>
        <v>27188</v>
      </c>
      <c r="I73" s="13">
        <f t="shared" si="53"/>
        <v>27188</v>
      </c>
      <c r="J73" s="13">
        <f t="shared" si="53"/>
        <v>27188</v>
      </c>
      <c r="K73" s="13">
        <f t="shared" si="53"/>
        <v>27188</v>
      </c>
      <c r="L73" s="13">
        <f t="shared" si="53"/>
        <v>27188</v>
      </c>
      <c r="M73" s="13">
        <f t="shared" si="53"/>
        <v>27188</v>
      </c>
      <c r="N73" s="13">
        <f t="shared" si="53"/>
        <v>27188</v>
      </c>
      <c r="O73" s="13">
        <f t="shared" si="53"/>
        <v>27188</v>
      </c>
      <c r="P73" s="13">
        <f t="shared" si="53"/>
        <v>27188</v>
      </c>
      <c r="Q73" s="13">
        <f t="shared" si="53"/>
        <v>27188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16"/>
      <c r="B74" s="238" t="s">
        <v>193</v>
      </c>
      <c r="C74" s="185">
        <v>1.8</v>
      </c>
      <c r="D74" s="184">
        <f t="shared" ref="D74:D76" si="54">D54+D69</f>
        <v>598860.57599999988</v>
      </c>
      <c r="E74" s="229"/>
      <c r="F74" s="13">
        <f t="shared" ref="F74:U76" si="55">F54+F69</f>
        <v>48938.400000000001</v>
      </c>
      <c r="G74" s="13">
        <f t="shared" si="55"/>
        <v>48938.400000000001</v>
      </c>
      <c r="H74" s="13">
        <f t="shared" si="55"/>
        <v>48938.400000000001</v>
      </c>
      <c r="I74" s="13">
        <f t="shared" si="55"/>
        <v>48938.400000000001</v>
      </c>
      <c r="J74" s="13">
        <f t="shared" si="55"/>
        <v>48938.400000000001</v>
      </c>
      <c r="K74" s="13">
        <f t="shared" si="55"/>
        <v>48938.400000000001</v>
      </c>
      <c r="L74" s="13">
        <f t="shared" si="55"/>
        <v>48938.400000000001</v>
      </c>
      <c r="M74" s="13">
        <f t="shared" si="55"/>
        <v>48938.400000000001</v>
      </c>
      <c r="N74" s="13">
        <f t="shared" si="55"/>
        <v>48938.400000000001</v>
      </c>
      <c r="O74" s="13">
        <f t="shared" si="55"/>
        <v>48938.400000000001</v>
      </c>
      <c r="P74" s="13">
        <f t="shared" si="55"/>
        <v>48938.400000000001</v>
      </c>
      <c r="Q74" s="13">
        <f t="shared" si="55"/>
        <v>48938.400000000001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16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16"/>
      <c r="B76" s="181" t="s">
        <v>143</v>
      </c>
      <c r="C76" s="183"/>
      <c r="D76" s="184">
        <f t="shared" si="54"/>
        <v>931560.89599999995</v>
      </c>
      <c r="E76" s="229"/>
      <c r="F76" s="13">
        <f t="shared" si="55"/>
        <v>76126.400000000009</v>
      </c>
      <c r="G76" s="13">
        <f t="shared" si="53"/>
        <v>76126.400000000009</v>
      </c>
      <c r="H76" s="13">
        <f t="shared" si="53"/>
        <v>76126.400000000009</v>
      </c>
      <c r="I76" s="13">
        <f t="shared" si="53"/>
        <v>76126.400000000009</v>
      </c>
      <c r="J76" s="13">
        <f t="shared" si="53"/>
        <v>76126.400000000009</v>
      </c>
      <c r="K76" s="13">
        <f t="shared" si="53"/>
        <v>76126.400000000009</v>
      </c>
      <c r="L76" s="13">
        <f t="shared" si="53"/>
        <v>76126.400000000009</v>
      </c>
      <c r="M76" s="13">
        <f t="shared" si="53"/>
        <v>76126.400000000009</v>
      </c>
      <c r="N76" s="13">
        <f t="shared" si="53"/>
        <v>76126.400000000009</v>
      </c>
      <c r="O76" s="13">
        <f t="shared" si="53"/>
        <v>76126.400000000009</v>
      </c>
      <c r="P76" s="13">
        <f t="shared" si="53"/>
        <v>76126.400000000009</v>
      </c>
      <c r="Q76" s="13">
        <f t="shared" si="53"/>
        <v>76126.400000000009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7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8"/>
      <c r="B79" s="76" t="s">
        <v>97</v>
      </c>
      <c r="C79" s="233">
        <v>122</v>
      </c>
      <c r="D79" s="201"/>
      <c r="E79" s="203">
        <f>SUM(F79:BM79)</f>
        <v>0</v>
      </c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8"/>
      <c r="B80" s="76" t="s">
        <v>98</v>
      </c>
      <c r="C80" s="234">
        <v>167</v>
      </c>
      <c r="D80" s="201"/>
      <c r="E80" s="203">
        <f t="shared" ref="E80:E87" si="56">SUM(F80:BM80)</f>
        <v>60</v>
      </c>
      <c r="F80" s="203">
        <v>5</v>
      </c>
      <c r="G80" s="203">
        <v>5</v>
      </c>
      <c r="H80" s="203">
        <v>5</v>
      </c>
      <c r="I80" s="203">
        <v>5</v>
      </c>
      <c r="J80" s="203">
        <v>5</v>
      </c>
      <c r="K80" s="203">
        <v>5</v>
      </c>
      <c r="L80" s="203">
        <v>5</v>
      </c>
      <c r="M80" s="203">
        <v>5</v>
      </c>
      <c r="N80" s="203">
        <v>5</v>
      </c>
      <c r="O80" s="203">
        <v>5</v>
      </c>
      <c r="P80" s="203">
        <v>5</v>
      </c>
      <c r="Q80" s="203">
        <v>5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8"/>
      <c r="B81" s="76" t="s">
        <v>99</v>
      </c>
      <c r="C81" s="234">
        <v>232</v>
      </c>
      <c r="D81" s="201"/>
      <c r="E81" s="203">
        <f t="shared" si="56"/>
        <v>60</v>
      </c>
      <c r="F81" s="203">
        <v>5</v>
      </c>
      <c r="G81" s="203">
        <v>5</v>
      </c>
      <c r="H81" s="203">
        <v>5</v>
      </c>
      <c r="I81" s="203">
        <v>5</v>
      </c>
      <c r="J81" s="203">
        <v>5</v>
      </c>
      <c r="K81" s="203">
        <v>5</v>
      </c>
      <c r="L81" s="203">
        <v>5</v>
      </c>
      <c r="M81" s="203">
        <v>5</v>
      </c>
      <c r="N81" s="203">
        <v>5</v>
      </c>
      <c r="O81" s="203">
        <v>5</v>
      </c>
      <c r="P81" s="203">
        <v>5</v>
      </c>
      <c r="Q81" s="203">
        <v>5</v>
      </c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8"/>
      <c r="B82" s="76" t="s">
        <v>100</v>
      </c>
      <c r="C82" s="234">
        <v>318</v>
      </c>
      <c r="D82" s="201"/>
      <c r="E82" s="203">
        <f t="shared" si="56"/>
        <v>60</v>
      </c>
      <c r="F82" s="203">
        <v>5</v>
      </c>
      <c r="G82" s="203">
        <v>5</v>
      </c>
      <c r="H82" s="203">
        <v>5</v>
      </c>
      <c r="I82" s="203">
        <v>5</v>
      </c>
      <c r="J82" s="203">
        <v>5</v>
      </c>
      <c r="K82" s="203">
        <v>5</v>
      </c>
      <c r="L82" s="203">
        <v>5</v>
      </c>
      <c r="M82" s="203">
        <v>5</v>
      </c>
      <c r="N82" s="203">
        <v>5</v>
      </c>
      <c r="O82" s="203">
        <v>5</v>
      </c>
      <c r="P82" s="203">
        <v>5</v>
      </c>
      <c r="Q82" s="203">
        <v>5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8"/>
      <c r="B83" s="76" t="s">
        <v>101</v>
      </c>
      <c r="C83" s="234">
        <v>424</v>
      </c>
      <c r="D83" s="201"/>
      <c r="E83" s="203">
        <f t="shared" si="56"/>
        <v>60</v>
      </c>
      <c r="F83" s="203">
        <v>5</v>
      </c>
      <c r="G83" s="203">
        <v>5</v>
      </c>
      <c r="H83" s="203">
        <v>5</v>
      </c>
      <c r="I83" s="203">
        <v>5</v>
      </c>
      <c r="J83" s="203">
        <v>5</v>
      </c>
      <c r="K83" s="203">
        <v>5</v>
      </c>
      <c r="L83" s="203">
        <v>5</v>
      </c>
      <c r="M83" s="203">
        <v>5</v>
      </c>
      <c r="N83" s="203">
        <v>5</v>
      </c>
      <c r="O83" s="203">
        <v>5</v>
      </c>
      <c r="P83" s="203">
        <v>5</v>
      </c>
      <c r="Q83" s="203">
        <v>5</v>
      </c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8"/>
      <c r="B84" s="76" t="s">
        <v>102</v>
      </c>
      <c r="C84" s="234">
        <v>574</v>
      </c>
      <c r="D84" s="201"/>
      <c r="E84" s="203">
        <f t="shared" si="56"/>
        <v>60</v>
      </c>
      <c r="F84" s="203">
        <v>5</v>
      </c>
      <c r="G84" s="203">
        <v>5</v>
      </c>
      <c r="H84" s="203">
        <v>5</v>
      </c>
      <c r="I84" s="203">
        <v>5</v>
      </c>
      <c r="J84" s="203">
        <v>5</v>
      </c>
      <c r="K84" s="203">
        <v>5</v>
      </c>
      <c r="L84" s="203">
        <v>5</v>
      </c>
      <c r="M84" s="203">
        <v>5</v>
      </c>
      <c r="N84" s="203">
        <v>5</v>
      </c>
      <c r="O84" s="203">
        <v>5</v>
      </c>
      <c r="P84" s="203">
        <v>5</v>
      </c>
      <c r="Q84" s="203">
        <v>5</v>
      </c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8"/>
      <c r="B85" s="76" t="s">
        <v>103</v>
      </c>
      <c r="C85" s="234">
        <v>915</v>
      </c>
      <c r="D85" s="201"/>
      <c r="E85" s="203">
        <f t="shared" si="56"/>
        <v>60</v>
      </c>
      <c r="F85" s="203">
        <v>5</v>
      </c>
      <c r="G85" s="203">
        <v>5</v>
      </c>
      <c r="H85" s="203">
        <v>5</v>
      </c>
      <c r="I85" s="203">
        <v>5</v>
      </c>
      <c r="J85" s="203">
        <v>5</v>
      </c>
      <c r="K85" s="203">
        <v>5</v>
      </c>
      <c r="L85" s="203">
        <v>5</v>
      </c>
      <c r="M85" s="203">
        <v>5</v>
      </c>
      <c r="N85" s="203">
        <v>5</v>
      </c>
      <c r="O85" s="203">
        <v>5</v>
      </c>
      <c r="P85" s="203">
        <v>5</v>
      </c>
      <c r="Q85" s="203">
        <v>5</v>
      </c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8"/>
      <c r="B86" s="76" t="s">
        <v>104</v>
      </c>
      <c r="C86" s="234">
        <v>1254</v>
      </c>
      <c r="D86" s="201"/>
      <c r="E86" s="203">
        <f t="shared" si="56"/>
        <v>60</v>
      </c>
      <c r="F86" s="203">
        <v>5</v>
      </c>
      <c r="G86" s="203">
        <v>5</v>
      </c>
      <c r="H86" s="203">
        <v>5</v>
      </c>
      <c r="I86" s="203">
        <v>5</v>
      </c>
      <c r="J86" s="203">
        <v>5</v>
      </c>
      <c r="K86" s="203">
        <v>5</v>
      </c>
      <c r="L86" s="203">
        <v>5</v>
      </c>
      <c r="M86" s="203">
        <v>5</v>
      </c>
      <c r="N86" s="203">
        <v>5</v>
      </c>
      <c r="O86" s="203">
        <v>5</v>
      </c>
      <c r="P86" s="203">
        <v>5</v>
      </c>
      <c r="Q86" s="203">
        <v>5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8"/>
      <c r="B87" s="77" t="s">
        <v>105</v>
      </c>
      <c r="C87" s="234">
        <v>1722</v>
      </c>
      <c r="D87" s="201"/>
      <c r="E87" s="203">
        <f t="shared" si="56"/>
        <v>0</v>
      </c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8"/>
      <c r="B88" s="17" t="s">
        <v>142</v>
      </c>
      <c r="C88" s="17"/>
      <c r="D88" s="184">
        <f>SUM(F88:BM88)</f>
        <v>233040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19420</v>
      </c>
      <c r="G88" s="13">
        <f t="shared" si="57"/>
        <v>19420</v>
      </c>
      <c r="H88" s="13">
        <f t="shared" si="57"/>
        <v>19420</v>
      </c>
      <c r="I88" s="13">
        <f t="shared" si="57"/>
        <v>19420</v>
      </c>
      <c r="J88" s="13">
        <f>$C79*(1+J$7)*J79+$C80*(1+J$7)*J80+$C81*(1+J$7)*J81+$C82*(1+J$7)*J82+$C83*(1+J$7)*J83+$C84*(1+J$7)*J84+$C85*(1+J$7)*J85+$C86*(1+J$7)*J86+$C87*(1+J$7)*J87</f>
        <v>19420</v>
      </c>
      <c r="K88" s="13">
        <f>$C79*(1+K$7)*K79+$C80*(1+K$7)*K80+$C81*(1+K$7)*K81+$C82*(1+K$7)*K82+$C83*(1+K$7)*K83+$C84*(1+K$7)*K84+$C85*(1+K$7)*K85+$C86*(1+K$7)*K86+$C87*(1+K$7)*K87</f>
        <v>19420</v>
      </c>
      <c r="L88" s="13">
        <f t="shared" ref="L88:N88" si="58">$C79*(1+L$7)*L79+$C80*(1+L$7)*L80+$C81*(1+L$7)*L81+$C82*(1+L$7)*L82+$C83*(1+L$7)*L83+$C84*(1+L$7)*L84+$C85*(1+L$7)*L85+$C86*(1+L$7)*L86+$C87*(1+L$7)*L87</f>
        <v>19420</v>
      </c>
      <c r="M88" s="13">
        <f t="shared" si="58"/>
        <v>19420</v>
      </c>
      <c r="N88" s="13">
        <f t="shared" si="58"/>
        <v>19420</v>
      </c>
      <c r="O88" s="13">
        <f>$C79*(1+O$7)*O79+$C80*(1+O$7)*O80+$C81*(1+O$7)*O81+$C82*(1+O$7)*O82+$C83*(1+O$7)*O83+$C84*(1+O$7)*O84+$C85*(1+O$7)*O85+$C86*(1+O$7)*O86+$C87*(1+O$7)*O87</f>
        <v>19420</v>
      </c>
      <c r="P88" s="13">
        <f>$C79*(1+P$7)*P79+$C80*(1+P$7)*P80+$C81*(1+P$7)*P81+$C82*(1+P$7)*P82+$C83*(1+P$7)*P83+$C84*(1+P$7)*P84+$C85*(1+P$7)*P85+$C86*(1+P$7)*P86+$C87*(1+P$7)*P87</f>
        <v>19420</v>
      </c>
      <c r="Q88" s="13">
        <f t="shared" ref="Q88:BM88" si="59">$C79*(1+Q$7)*Q79+$C80*(1+Q$7)*Q80+$C81*(1+Q$7)*Q81+$C82*(1+Q$7)*Q82+$C83*(1+Q$7)*Q83+$C84*(1+Q$7)*Q84+$C85*(1+Q$7)*Q85+$C86*(1+Q$7)*Q86+$C87*(1+Q$7)*Q87</f>
        <v>19420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8"/>
      <c r="B89" s="238" t="s">
        <v>193</v>
      </c>
      <c r="C89" s="185">
        <v>1.8</v>
      </c>
      <c r="D89" s="184">
        <f>SUM(F89:BM89)</f>
        <v>419472</v>
      </c>
      <c r="E89" s="229"/>
      <c r="F89" s="13">
        <f>$C89*F88</f>
        <v>34956</v>
      </c>
      <c r="G89" s="13">
        <f t="shared" ref="G89:BM89" si="60">$C89*G88</f>
        <v>34956</v>
      </c>
      <c r="H89" s="13">
        <f t="shared" si="60"/>
        <v>34956</v>
      </c>
      <c r="I89" s="13">
        <f t="shared" si="60"/>
        <v>34956</v>
      </c>
      <c r="J89" s="13">
        <f t="shared" si="60"/>
        <v>34956</v>
      </c>
      <c r="K89" s="13">
        <f t="shared" si="60"/>
        <v>34956</v>
      </c>
      <c r="L89" s="13">
        <f t="shared" si="60"/>
        <v>34956</v>
      </c>
      <c r="M89" s="13">
        <f t="shared" si="60"/>
        <v>34956</v>
      </c>
      <c r="N89" s="13">
        <f t="shared" si="60"/>
        <v>34956</v>
      </c>
      <c r="O89" s="13">
        <f t="shared" si="60"/>
        <v>34956</v>
      </c>
      <c r="P89" s="13">
        <f t="shared" si="60"/>
        <v>34956</v>
      </c>
      <c r="Q89" s="13">
        <f t="shared" si="60"/>
        <v>34956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8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8"/>
      <c r="B91" s="181" t="s">
        <v>143</v>
      </c>
      <c r="C91" s="183"/>
      <c r="D91" s="184">
        <f>SUM(D88:D90)</f>
        <v>652512</v>
      </c>
      <c r="E91" s="229"/>
      <c r="F91" s="184">
        <f>SUM(F88:F90)</f>
        <v>54376</v>
      </c>
      <c r="G91" s="184">
        <f t="shared" ref="G91:BM91" si="62">SUM(G88:G90)</f>
        <v>54376</v>
      </c>
      <c r="H91" s="184">
        <f t="shared" si="62"/>
        <v>54376</v>
      </c>
      <c r="I91" s="184">
        <f t="shared" si="62"/>
        <v>54376</v>
      </c>
      <c r="J91" s="184">
        <f t="shared" si="62"/>
        <v>54376</v>
      </c>
      <c r="K91" s="184">
        <f t="shared" si="62"/>
        <v>54376</v>
      </c>
      <c r="L91" s="184">
        <f t="shared" si="62"/>
        <v>54376</v>
      </c>
      <c r="M91" s="184">
        <f t="shared" si="62"/>
        <v>54376</v>
      </c>
      <c r="N91" s="184">
        <f t="shared" si="62"/>
        <v>54376</v>
      </c>
      <c r="O91" s="184">
        <f t="shared" si="62"/>
        <v>54376</v>
      </c>
      <c r="P91" s="184">
        <f t="shared" si="62"/>
        <v>54376</v>
      </c>
      <c r="Q91" s="184">
        <f t="shared" si="62"/>
        <v>54376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09" t="s">
        <v>196</v>
      </c>
      <c r="B93" s="312" t="s">
        <v>165</v>
      </c>
      <c r="C93" s="313"/>
      <c r="D93" s="184">
        <f>D23+D73+D88+D38</f>
        <v>705564.32000000007</v>
      </c>
      <c r="E93" s="229"/>
      <c r="F93" s="184">
        <f t="shared" ref="F93:BM93" si="63">F23+F73+F88+F38</f>
        <v>58260</v>
      </c>
      <c r="G93" s="184">
        <f t="shared" si="63"/>
        <v>58260</v>
      </c>
      <c r="H93" s="184">
        <f t="shared" si="63"/>
        <v>58260</v>
      </c>
      <c r="I93" s="184">
        <f t="shared" si="63"/>
        <v>58260</v>
      </c>
      <c r="J93" s="184">
        <f t="shared" si="63"/>
        <v>58260</v>
      </c>
      <c r="K93" s="184">
        <f t="shared" si="63"/>
        <v>58260</v>
      </c>
      <c r="L93" s="184">
        <f t="shared" si="63"/>
        <v>58260</v>
      </c>
      <c r="M93" s="184">
        <f t="shared" si="63"/>
        <v>58260</v>
      </c>
      <c r="N93" s="184">
        <f t="shared" si="63"/>
        <v>58260</v>
      </c>
      <c r="O93" s="184">
        <f t="shared" si="63"/>
        <v>58260</v>
      </c>
      <c r="P93" s="184">
        <f t="shared" si="63"/>
        <v>58260</v>
      </c>
      <c r="Q93" s="184">
        <f t="shared" si="63"/>
        <v>58260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10"/>
      <c r="B94" s="305" t="s">
        <v>152</v>
      </c>
      <c r="C94" s="306"/>
      <c r="D94" s="184">
        <f t="shared" ref="D94:D96" si="64">D24+D74+D89+D39</f>
        <v>1270015.7759999998</v>
      </c>
      <c r="E94" s="229"/>
      <c r="F94" s="184">
        <f>F24+F74+F89+F39</f>
        <v>104868</v>
      </c>
      <c r="G94" s="184">
        <f t="shared" ref="G94:BM94" si="65">G24+G74+G89+G39</f>
        <v>104868</v>
      </c>
      <c r="H94" s="184">
        <f t="shared" si="65"/>
        <v>104868</v>
      </c>
      <c r="I94" s="184">
        <f t="shared" si="65"/>
        <v>104868</v>
      </c>
      <c r="J94" s="184">
        <f t="shared" si="65"/>
        <v>104868</v>
      </c>
      <c r="K94" s="184">
        <f t="shared" si="65"/>
        <v>104868</v>
      </c>
      <c r="L94" s="184">
        <f t="shared" si="65"/>
        <v>104868</v>
      </c>
      <c r="M94" s="184">
        <f t="shared" si="65"/>
        <v>104868</v>
      </c>
      <c r="N94" s="184">
        <f t="shared" si="65"/>
        <v>104868</v>
      </c>
      <c r="O94" s="184">
        <f t="shared" si="65"/>
        <v>104868</v>
      </c>
      <c r="P94" s="184">
        <f t="shared" si="65"/>
        <v>104868</v>
      </c>
      <c r="Q94" s="184">
        <f t="shared" si="65"/>
        <v>104868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10"/>
      <c r="B95" s="305" t="s">
        <v>159</v>
      </c>
      <c r="C95" s="306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11"/>
      <c r="B96" s="314" t="s">
        <v>160</v>
      </c>
      <c r="C96" s="315"/>
      <c r="D96" s="184">
        <f t="shared" si="64"/>
        <v>1975580.0959999999</v>
      </c>
      <c r="E96" s="229"/>
      <c r="F96" s="184">
        <f>F26+F76+F91+F41</f>
        <v>163128</v>
      </c>
      <c r="G96" s="184">
        <f t="shared" ref="G96:BM96" si="67">G26+G76+G91+G41</f>
        <v>163128</v>
      </c>
      <c r="H96" s="184">
        <f t="shared" si="67"/>
        <v>163128</v>
      </c>
      <c r="I96" s="184">
        <f t="shared" si="67"/>
        <v>163128</v>
      </c>
      <c r="J96" s="184">
        <f t="shared" si="67"/>
        <v>163128</v>
      </c>
      <c r="K96" s="184">
        <f t="shared" si="67"/>
        <v>163128</v>
      </c>
      <c r="L96" s="184">
        <f t="shared" si="67"/>
        <v>163128</v>
      </c>
      <c r="M96" s="184">
        <f t="shared" si="67"/>
        <v>163128</v>
      </c>
      <c r="N96" s="184">
        <f t="shared" si="67"/>
        <v>163128</v>
      </c>
      <c r="O96" s="184">
        <f t="shared" si="67"/>
        <v>163128</v>
      </c>
      <c r="P96" s="184">
        <f t="shared" si="67"/>
        <v>163128</v>
      </c>
      <c r="Q96" s="184">
        <f t="shared" si="67"/>
        <v>163128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7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8"/>
      <c r="B99" s="76" t="s">
        <v>97</v>
      </c>
      <c r="C99" s="233">
        <v>122</v>
      </c>
      <c r="D99" s="89"/>
      <c r="E99" s="227">
        <f>SUM(F99:BM99)</f>
        <v>0</v>
      </c>
      <c r="F99" s="70"/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8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8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8"/>
      <c r="B102" s="76" t="s">
        <v>100</v>
      </c>
      <c r="C102" s="234">
        <v>318</v>
      </c>
      <c r="D102" s="89"/>
      <c r="E102" s="227">
        <f t="shared" si="68"/>
        <v>6</v>
      </c>
      <c r="F102" s="70">
        <v>6</v>
      </c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8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8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8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8"/>
      <c r="B106" s="76" t="s">
        <v>104</v>
      </c>
      <c r="C106" s="234">
        <v>1254</v>
      </c>
      <c r="D106" s="89"/>
      <c r="E106" s="227">
        <f t="shared" si="68"/>
        <v>6</v>
      </c>
      <c r="F106" s="70">
        <v>6</v>
      </c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8"/>
      <c r="B107" s="77" t="s">
        <v>105</v>
      </c>
      <c r="C107" s="234">
        <v>1722</v>
      </c>
      <c r="D107" s="4"/>
      <c r="E107" s="227">
        <f t="shared" si="68"/>
        <v>0</v>
      </c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8"/>
      <c r="B108" s="17" t="s">
        <v>142</v>
      </c>
      <c r="C108" s="17"/>
      <c r="D108" s="184">
        <f>SUM(F108:BM108)</f>
        <v>9432</v>
      </c>
      <c r="E108" s="229"/>
      <c r="F108" s="13">
        <f>$C99*(1+F$7)*F99+$C100*(1+F$7)*F100+$C101*(1+F$7)*F101+$C102*(1+F$7)*F102+$C103*(1+F$7)*F103+$C104*(1+F$7)*F104+$C105*(1+F$7)*F105+$C106*(1+F$7)*F106+$C107*(1+F$7)*F107</f>
        <v>9432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8"/>
      <c r="B109" s="238" t="s">
        <v>193</v>
      </c>
      <c r="C109" s="185">
        <v>1.8</v>
      </c>
      <c r="D109" s="184">
        <f>SUM(F109:BM109)</f>
        <v>16977.600000000002</v>
      </c>
      <c r="E109" s="229"/>
      <c r="F109" s="13">
        <f>$C109*F108</f>
        <v>16977.600000000002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8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8"/>
      <c r="B111" s="181" t="s">
        <v>143</v>
      </c>
      <c r="C111" s="90"/>
      <c r="D111" s="184">
        <f>SUM(F111:BM111)</f>
        <v>26409.600000000002</v>
      </c>
      <c r="E111" s="230"/>
      <c r="F111" s="81">
        <f>F108+F109+F110</f>
        <v>26409.600000000002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4" customFormat="1" ht="12.75" customHeight="1" thickBot="1" x14ac:dyDescent="0.25">
      <c r="A112" s="251"/>
      <c r="B112" s="252"/>
      <c r="C112" s="232"/>
      <c r="D112" s="253"/>
      <c r="E112" s="231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</row>
    <row r="113" spans="1:65" s="15" customFormat="1" ht="15.75" customHeight="1" x14ac:dyDescent="0.25">
      <c r="A113" s="307" t="s">
        <v>205</v>
      </c>
      <c r="B113" s="88" t="s">
        <v>106</v>
      </c>
      <c r="C113" s="82"/>
      <c r="D113" s="83" t="s">
        <v>96</v>
      </c>
      <c r="E113" s="83" t="s">
        <v>186</v>
      </c>
      <c r="F113" s="244" t="s">
        <v>15</v>
      </c>
      <c r="G113" s="244" t="s">
        <v>16</v>
      </c>
      <c r="H113" s="244" t="s">
        <v>17</v>
      </c>
      <c r="I113" s="244" t="s">
        <v>18</v>
      </c>
      <c r="J113" s="244" t="s">
        <v>19</v>
      </c>
      <c r="K113" s="244" t="s">
        <v>20</v>
      </c>
      <c r="L113" s="244" t="s">
        <v>21</v>
      </c>
      <c r="M113" s="244" t="s">
        <v>22</v>
      </c>
      <c r="N113" s="244" t="s">
        <v>23</v>
      </c>
      <c r="O113" s="244" t="s">
        <v>24</v>
      </c>
      <c r="P113" s="244" t="s">
        <v>25</v>
      </c>
      <c r="Q113" s="244" t="s">
        <v>26</v>
      </c>
      <c r="R113" s="244" t="s">
        <v>27</v>
      </c>
      <c r="S113" s="244" t="s">
        <v>28</v>
      </c>
      <c r="T113" s="244" t="s">
        <v>29</v>
      </c>
      <c r="U113" s="244" t="s">
        <v>30</v>
      </c>
      <c r="V113" s="244" t="s">
        <v>31</v>
      </c>
      <c r="W113" s="244" t="s">
        <v>32</v>
      </c>
      <c r="X113" s="244" t="s">
        <v>33</v>
      </c>
      <c r="Y113" s="244" t="s">
        <v>34</v>
      </c>
      <c r="Z113" s="244" t="s">
        <v>35</v>
      </c>
      <c r="AA113" s="244" t="s">
        <v>36</v>
      </c>
      <c r="AB113" s="244" t="s">
        <v>37</v>
      </c>
      <c r="AC113" s="244" t="s">
        <v>38</v>
      </c>
      <c r="AD113" s="244" t="s">
        <v>39</v>
      </c>
      <c r="AE113" s="244" t="s">
        <v>40</v>
      </c>
      <c r="AF113" s="244" t="s">
        <v>41</v>
      </c>
      <c r="AG113" s="244" t="s">
        <v>42</v>
      </c>
      <c r="AH113" s="244" t="s">
        <v>43</v>
      </c>
      <c r="AI113" s="244" t="s">
        <v>44</v>
      </c>
      <c r="AJ113" s="244" t="s">
        <v>45</v>
      </c>
      <c r="AK113" s="244" t="s">
        <v>46</v>
      </c>
      <c r="AL113" s="244" t="s">
        <v>47</v>
      </c>
      <c r="AM113" s="244" t="s">
        <v>48</v>
      </c>
      <c r="AN113" s="244" t="s">
        <v>49</v>
      </c>
      <c r="AO113" s="244" t="s">
        <v>50</v>
      </c>
      <c r="AP113" s="244" t="s">
        <v>51</v>
      </c>
      <c r="AQ113" s="244" t="s">
        <v>52</v>
      </c>
      <c r="AR113" s="244" t="s">
        <v>53</v>
      </c>
      <c r="AS113" s="244" t="s">
        <v>54</v>
      </c>
      <c r="AT113" s="244" t="s">
        <v>55</v>
      </c>
      <c r="AU113" s="244" t="s">
        <v>56</v>
      </c>
      <c r="AV113" s="244" t="s">
        <v>57</v>
      </c>
      <c r="AW113" s="244" t="s">
        <v>58</v>
      </c>
      <c r="AX113" s="244" t="s">
        <v>59</v>
      </c>
      <c r="AY113" s="244" t="s">
        <v>60</v>
      </c>
      <c r="AZ113" s="244" t="s">
        <v>61</v>
      </c>
      <c r="BA113" s="244" t="s">
        <v>62</v>
      </c>
      <c r="BB113" s="244" t="s">
        <v>63</v>
      </c>
      <c r="BC113" s="244" t="s">
        <v>64</v>
      </c>
      <c r="BD113" s="244" t="s">
        <v>65</v>
      </c>
      <c r="BE113" s="244" t="s">
        <v>66</v>
      </c>
      <c r="BF113" s="244" t="s">
        <v>67</v>
      </c>
      <c r="BG113" s="244" t="s">
        <v>68</v>
      </c>
      <c r="BH113" s="244" t="s">
        <v>69</v>
      </c>
      <c r="BI113" s="244" t="s">
        <v>70</v>
      </c>
      <c r="BJ113" s="244" t="s">
        <v>71</v>
      </c>
      <c r="BK113" s="244" t="s">
        <v>72</v>
      </c>
      <c r="BL113" s="244" t="s">
        <v>73</v>
      </c>
      <c r="BM113" s="245" t="s">
        <v>74</v>
      </c>
    </row>
    <row r="114" spans="1:65" s="206" customFormat="1" ht="12.75" customHeight="1" x14ac:dyDescent="0.2">
      <c r="A114" s="308"/>
      <c r="B114" s="76" t="s">
        <v>97</v>
      </c>
      <c r="C114" s="233">
        <v>122</v>
      </c>
      <c r="D114" s="201"/>
      <c r="E114" s="203">
        <f>SUM(F114:BM114)</f>
        <v>0</v>
      </c>
      <c r="F114" s="203"/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8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8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8"/>
      <c r="B117" s="76" t="s">
        <v>100</v>
      </c>
      <c r="C117" s="234">
        <v>318</v>
      </c>
      <c r="D117" s="201"/>
      <c r="E117" s="203">
        <f t="shared" si="73"/>
        <v>7</v>
      </c>
      <c r="F117" s="203"/>
      <c r="G117" s="203">
        <v>7</v>
      </c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8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8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8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8"/>
      <c r="B121" s="76" t="s">
        <v>104</v>
      </c>
      <c r="C121" s="234">
        <v>1254</v>
      </c>
      <c r="D121" s="201"/>
      <c r="E121" s="203">
        <f t="shared" si="73"/>
        <v>7</v>
      </c>
      <c r="F121" s="203"/>
      <c r="G121" s="203"/>
      <c r="H121" s="203">
        <v>7</v>
      </c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8"/>
      <c r="B122" s="77" t="s">
        <v>105</v>
      </c>
      <c r="C122" s="234">
        <v>1722</v>
      </c>
      <c r="D122" s="201"/>
      <c r="E122" s="203">
        <f t="shared" si="73"/>
        <v>0</v>
      </c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8"/>
      <c r="B123" s="17" t="s">
        <v>142</v>
      </c>
      <c r="C123" s="17"/>
      <c r="D123" s="184">
        <f>SUM(F123:BM123)</f>
        <v>11004</v>
      </c>
      <c r="E123" s="229"/>
      <c r="F123" s="13">
        <f>$C114*(1+F$7)*F114+$C115*(1+F$7)*F115+$C116*(1+F$7)*F116+$C117*(1+F$7)*F117+$C118*(1+F$7)*F118+$C119*(1+F$7)*F119+$C120*(1+F$7)*F120+$C121*(1+F$7)*F121+$C122*(1+F$7)*F122</f>
        <v>0</v>
      </c>
      <c r="G123" s="13">
        <f>$C114*(1+G$7)*G114+$C115*(1+G$7)*G115+$C116*(1+G$7)*G116+$C117*(1+G$7)*G117+$C118*(1+G$7)*G118+$C119*(1+G$7)*G119+$C120*(1+G$7)*G120+$C121*(1+G$7)*G121+$C122*(1+G$7)*G122</f>
        <v>2226</v>
      </c>
      <c r="H123" s="13">
        <f t="shared" ref="H123:BL123" si="74">$C114*(1+H$7)*H114+$C115*(1+H$7)*H115+$C116*(1+H$7)*H116+$C117*(1+H$7)*H117+$C118*(1+H$7)*H118+$C119*(1+H$7)*H119+$C120*(1+H$7)*H120+$C121*(1+H$7)*H121+$C122*(1+H$7)*H122</f>
        <v>8778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8"/>
      <c r="B124" s="238" t="s">
        <v>193</v>
      </c>
      <c r="C124" s="185">
        <v>1.8</v>
      </c>
      <c r="D124" s="184">
        <f>SUM(F124:BM124)</f>
        <v>19807.2</v>
      </c>
      <c r="E124" s="229"/>
      <c r="F124" s="13">
        <f>$C124*F123</f>
        <v>0</v>
      </c>
      <c r="G124" s="13">
        <f t="shared" ref="G124:BM124" si="75">$C124*G123</f>
        <v>4006.8</v>
      </c>
      <c r="H124" s="13">
        <f t="shared" si="75"/>
        <v>15800.4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8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8"/>
      <c r="B126" s="181" t="s">
        <v>143</v>
      </c>
      <c r="C126" s="90"/>
      <c r="D126" s="184">
        <f>SUM(F126:BM126)</f>
        <v>30811.200000000001</v>
      </c>
      <c r="E126" s="230">
        <f>+E116+E117+E120</f>
        <v>7</v>
      </c>
      <c r="F126" s="81">
        <f>F123+F124+F125</f>
        <v>0</v>
      </c>
      <c r="G126" s="81">
        <f>G123+G124+G125</f>
        <v>6232.8</v>
      </c>
      <c r="H126" s="81">
        <f t="shared" ref="H126:BM126" si="77">H123+H124+H125</f>
        <v>24578.400000000001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4" customFormat="1" ht="12.75" customHeight="1" thickBot="1" x14ac:dyDescent="0.25">
      <c r="A127" s="251"/>
      <c r="B127" s="252"/>
      <c r="C127" s="232"/>
      <c r="D127" s="253"/>
      <c r="E127" s="231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3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3"/>
      <c r="BH127" s="253"/>
      <c r="BI127" s="253"/>
      <c r="BJ127" s="253"/>
      <c r="BK127" s="253"/>
      <c r="BL127" s="253"/>
      <c r="BM127" s="253"/>
    </row>
    <row r="128" spans="1:65" s="15" customFormat="1" ht="15.75" customHeight="1" x14ac:dyDescent="0.25">
      <c r="A128" s="307" t="s">
        <v>204</v>
      </c>
      <c r="B128" s="88" t="s">
        <v>106</v>
      </c>
      <c r="C128" s="82"/>
      <c r="D128" s="83" t="s">
        <v>96</v>
      </c>
      <c r="E128" s="83" t="s">
        <v>186</v>
      </c>
      <c r="F128" s="244" t="s">
        <v>15</v>
      </c>
      <c r="G128" s="244" t="s">
        <v>16</v>
      </c>
      <c r="H128" s="244" t="s">
        <v>17</v>
      </c>
      <c r="I128" s="244" t="s">
        <v>18</v>
      </c>
      <c r="J128" s="244" t="s">
        <v>19</v>
      </c>
      <c r="K128" s="244" t="s">
        <v>20</v>
      </c>
      <c r="L128" s="244" t="s">
        <v>21</v>
      </c>
      <c r="M128" s="244" t="s">
        <v>22</v>
      </c>
      <c r="N128" s="244" t="s">
        <v>23</v>
      </c>
      <c r="O128" s="244" t="s">
        <v>24</v>
      </c>
      <c r="P128" s="244" t="s">
        <v>25</v>
      </c>
      <c r="Q128" s="244" t="s">
        <v>26</v>
      </c>
      <c r="R128" s="244" t="s">
        <v>27</v>
      </c>
      <c r="S128" s="244" t="s">
        <v>28</v>
      </c>
      <c r="T128" s="244" t="s">
        <v>29</v>
      </c>
      <c r="U128" s="244" t="s">
        <v>30</v>
      </c>
      <c r="V128" s="244" t="s">
        <v>31</v>
      </c>
      <c r="W128" s="244" t="s">
        <v>32</v>
      </c>
      <c r="X128" s="244" t="s">
        <v>33</v>
      </c>
      <c r="Y128" s="244" t="s">
        <v>34</v>
      </c>
      <c r="Z128" s="244" t="s">
        <v>35</v>
      </c>
      <c r="AA128" s="244" t="s">
        <v>36</v>
      </c>
      <c r="AB128" s="244" t="s">
        <v>37</v>
      </c>
      <c r="AC128" s="244" t="s">
        <v>38</v>
      </c>
      <c r="AD128" s="244" t="s">
        <v>39</v>
      </c>
      <c r="AE128" s="244" t="s">
        <v>40</v>
      </c>
      <c r="AF128" s="244" t="s">
        <v>41</v>
      </c>
      <c r="AG128" s="244" t="s">
        <v>42</v>
      </c>
      <c r="AH128" s="244" t="s">
        <v>43</v>
      </c>
      <c r="AI128" s="244" t="s">
        <v>44</v>
      </c>
      <c r="AJ128" s="244" t="s">
        <v>45</v>
      </c>
      <c r="AK128" s="244" t="s">
        <v>46</v>
      </c>
      <c r="AL128" s="244" t="s">
        <v>47</v>
      </c>
      <c r="AM128" s="244" t="s">
        <v>48</v>
      </c>
      <c r="AN128" s="244" t="s">
        <v>49</v>
      </c>
      <c r="AO128" s="244" t="s">
        <v>50</v>
      </c>
      <c r="AP128" s="244" t="s">
        <v>51</v>
      </c>
      <c r="AQ128" s="244" t="s">
        <v>52</v>
      </c>
      <c r="AR128" s="244" t="s">
        <v>53</v>
      </c>
      <c r="AS128" s="244" t="s">
        <v>54</v>
      </c>
      <c r="AT128" s="244" t="s">
        <v>55</v>
      </c>
      <c r="AU128" s="244" t="s">
        <v>56</v>
      </c>
      <c r="AV128" s="244" t="s">
        <v>57</v>
      </c>
      <c r="AW128" s="244" t="s">
        <v>58</v>
      </c>
      <c r="AX128" s="244" t="s">
        <v>59</v>
      </c>
      <c r="AY128" s="244" t="s">
        <v>60</v>
      </c>
      <c r="AZ128" s="244" t="s">
        <v>61</v>
      </c>
      <c r="BA128" s="244" t="s">
        <v>62</v>
      </c>
      <c r="BB128" s="244" t="s">
        <v>63</v>
      </c>
      <c r="BC128" s="244" t="s">
        <v>64</v>
      </c>
      <c r="BD128" s="244" t="s">
        <v>65</v>
      </c>
      <c r="BE128" s="244" t="s">
        <v>66</v>
      </c>
      <c r="BF128" s="244" t="s">
        <v>67</v>
      </c>
      <c r="BG128" s="244" t="s">
        <v>68</v>
      </c>
      <c r="BH128" s="244" t="s">
        <v>69</v>
      </c>
      <c r="BI128" s="244" t="s">
        <v>70</v>
      </c>
      <c r="BJ128" s="244" t="s">
        <v>71</v>
      </c>
      <c r="BK128" s="244" t="s">
        <v>72</v>
      </c>
      <c r="BL128" s="244" t="s">
        <v>73</v>
      </c>
      <c r="BM128" s="245" t="s">
        <v>74</v>
      </c>
    </row>
    <row r="129" spans="1:65" s="206" customFormat="1" ht="12.75" customHeight="1" x14ac:dyDescent="0.2">
      <c r="A129" s="308"/>
      <c r="B129" s="76" t="s">
        <v>97</v>
      </c>
      <c r="C129" s="233">
        <v>122</v>
      </c>
      <c r="D129" s="201"/>
      <c r="E129" s="203">
        <f>SUM(F129:BM129)</f>
        <v>0</v>
      </c>
      <c r="F129" s="203"/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8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8"/>
      <c r="B131" s="76" t="s">
        <v>99</v>
      </c>
      <c r="C131" s="234">
        <v>232</v>
      </c>
      <c r="D131" s="201"/>
      <c r="E131" s="203">
        <f t="shared" si="78"/>
        <v>8</v>
      </c>
      <c r="F131" s="203">
        <v>8</v>
      </c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8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8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8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8"/>
      <c r="B135" s="76" t="s">
        <v>103</v>
      </c>
      <c r="C135" s="234">
        <v>915</v>
      </c>
      <c r="D135" s="202"/>
      <c r="E135" s="203">
        <f t="shared" si="78"/>
        <v>8</v>
      </c>
      <c r="F135" s="203"/>
      <c r="G135" s="203">
        <v>8</v>
      </c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8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8"/>
      <c r="B137" s="77" t="s">
        <v>105</v>
      </c>
      <c r="C137" s="234">
        <v>1722</v>
      </c>
      <c r="D137" s="201"/>
      <c r="E137" s="203">
        <f t="shared" si="78"/>
        <v>8</v>
      </c>
      <c r="F137" s="203"/>
      <c r="G137" s="203"/>
      <c r="H137" s="203">
        <v>8</v>
      </c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8"/>
      <c r="B138" s="17" t="s">
        <v>142</v>
      </c>
      <c r="C138" s="17"/>
      <c r="D138" s="184">
        <f>SUM(F138:BM138)</f>
        <v>22952</v>
      </c>
      <c r="E138" s="229"/>
      <c r="F138" s="13">
        <f>$C129*(1+F$7)*F129+$C130*(1+F$7)*F130+$C131*(1+F$7)*F131+$C132*(1+F$7)*F132+$C133*(1+F$7)*F133+$C134*(1+F$7)*F134+$C135*(1+F$7)*F135+$C136*(1+F$7)*F136+$C137*(1+F$7)*F137</f>
        <v>1856</v>
      </c>
      <c r="G138" s="13">
        <f>$C129*(1+G$7)*G129+$C130*(1+G$7)*G130+$C131*(1+G$7)*G131+$C132*(1+G$7)*G132+$C133*(1+G$7)*G133+$C134*(1+G$7)*G134+$C135*(1+G$7)*G135+$C136*(1+G$7)*G136+$C137*(1+G$7)*G137</f>
        <v>7320</v>
      </c>
      <c r="H138" s="13">
        <f t="shared" ref="H138:BL138" si="79">$C129*(1+H$7)*H129+$C130*(1+H$7)*H130+$C131*(1+H$7)*H131+$C132*(1+H$7)*H132+$C133*(1+H$7)*H133+$C134*(1+H$7)*H134+$C135*(1+H$7)*H135+$C136*(1+H$7)*H136+$C137*(1+H$7)*H137</f>
        <v>13776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8"/>
      <c r="B139" s="238" t="s">
        <v>193</v>
      </c>
      <c r="C139" s="185">
        <v>1.8</v>
      </c>
      <c r="D139" s="184">
        <f>SUM(F139:BM139)</f>
        <v>41313.599999999999</v>
      </c>
      <c r="E139" s="229"/>
      <c r="F139" s="13">
        <f>$C139*F138</f>
        <v>3340.8</v>
      </c>
      <c r="G139" s="13">
        <f t="shared" ref="G139:BM139" si="80">$C139*G138</f>
        <v>13176</v>
      </c>
      <c r="H139" s="13">
        <f t="shared" si="80"/>
        <v>24796.799999999999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8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8"/>
      <c r="B141" s="181" t="s">
        <v>143</v>
      </c>
      <c r="C141" s="90"/>
      <c r="D141" s="184">
        <f>SUM(F141:BM141)</f>
        <v>64265.600000000006</v>
      </c>
      <c r="E141" s="230">
        <f>+E131+E132+E135</f>
        <v>16</v>
      </c>
      <c r="F141" s="81">
        <f>F138+F139+F140</f>
        <v>5196.8</v>
      </c>
      <c r="G141" s="81">
        <f>G138+G139+G140</f>
        <v>20496</v>
      </c>
      <c r="H141" s="81">
        <f t="shared" ref="H141:BM141" si="82">H138+H139+H140</f>
        <v>38572.800000000003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4" customFormat="1" ht="12.75" customHeight="1" thickBot="1" x14ac:dyDescent="0.25">
      <c r="A142" s="251"/>
      <c r="B142" s="252"/>
      <c r="C142" s="232"/>
      <c r="D142" s="253"/>
      <c r="E142" s="231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  <c r="BF142" s="253"/>
      <c r="BG142" s="253"/>
      <c r="BH142" s="253"/>
      <c r="BI142" s="253"/>
      <c r="BJ142" s="253"/>
      <c r="BK142" s="253"/>
      <c r="BL142" s="253"/>
      <c r="BM142" s="253"/>
    </row>
    <row r="143" spans="1:65" s="15" customFormat="1" ht="15.75" customHeight="1" x14ac:dyDescent="0.25">
      <c r="A143" s="307" t="s">
        <v>203</v>
      </c>
      <c r="B143" s="88" t="s">
        <v>106</v>
      </c>
      <c r="C143" s="82"/>
      <c r="D143" s="83" t="s">
        <v>96</v>
      </c>
      <c r="E143" s="83" t="s">
        <v>186</v>
      </c>
      <c r="F143" s="244" t="s">
        <v>15</v>
      </c>
      <c r="G143" s="244" t="s">
        <v>16</v>
      </c>
      <c r="H143" s="244" t="s">
        <v>17</v>
      </c>
      <c r="I143" s="244" t="s">
        <v>18</v>
      </c>
      <c r="J143" s="244" t="s">
        <v>19</v>
      </c>
      <c r="K143" s="244" t="s">
        <v>20</v>
      </c>
      <c r="L143" s="244" t="s">
        <v>21</v>
      </c>
      <c r="M143" s="244" t="s">
        <v>22</v>
      </c>
      <c r="N143" s="244" t="s">
        <v>23</v>
      </c>
      <c r="O143" s="244" t="s">
        <v>24</v>
      </c>
      <c r="P143" s="244" t="s">
        <v>25</v>
      </c>
      <c r="Q143" s="244" t="s">
        <v>26</v>
      </c>
      <c r="R143" s="244" t="s">
        <v>27</v>
      </c>
      <c r="S143" s="244" t="s">
        <v>28</v>
      </c>
      <c r="T143" s="244" t="s">
        <v>29</v>
      </c>
      <c r="U143" s="244" t="s">
        <v>30</v>
      </c>
      <c r="V143" s="244" t="s">
        <v>31</v>
      </c>
      <c r="W143" s="244" t="s">
        <v>32</v>
      </c>
      <c r="X143" s="244" t="s">
        <v>33</v>
      </c>
      <c r="Y143" s="244" t="s">
        <v>34</v>
      </c>
      <c r="Z143" s="244" t="s">
        <v>35</v>
      </c>
      <c r="AA143" s="244" t="s">
        <v>36</v>
      </c>
      <c r="AB143" s="244" t="s">
        <v>37</v>
      </c>
      <c r="AC143" s="244" t="s">
        <v>38</v>
      </c>
      <c r="AD143" s="244" t="s">
        <v>39</v>
      </c>
      <c r="AE143" s="244" t="s">
        <v>40</v>
      </c>
      <c r="AF143" s="244" t="s">
        <v>41</v>
      </c>
      <c r="AG143" s="244" t="s">
        <v>42</v>
      </c>
      <c r="AH143" s="244" t="s">
        <v>43</v>
      </c>
      <c r="AI143" s="244" t="s">
        <v>44</v>
      </c>
      <c r="AJ143" s="244" t="s">
        <v>45</v>
      </c>
      <c r="AK143" s="244" t="s">
        <v>46</v>
      </c>
      <c r="AL143" s="244" t="s">
        <v>47</v>
      </c>
      <c r="AM143" s="244" t="s">
        <v>48</v>
      </c>
      <c r="AN143" s="244" t="s">
        <v>49</v>
      </c>
      <c r="AO143" s="244" t="s">
        <v>50</v>
      </c>
      <c r="AP143" s="244" t="s">
        <v>51</v>
      </c>
      <c r="AQ143" s="244" t="s">
        <v>52</v>
      </c>
      <c r="AR143" s="244" t="s">
        <v>53</v>
      </c>
      <c r="AS143" s="244" t="s">
        <v>54</v>
      </c>
      <c r="AT143" s="244" t="s">
        <v>55</v>
      </c>
      <c r="AU143" s="244" t="s">
        <v>56</v>
      </c>
      <c r="AV143" s="244" t="s">
        <v>57</v>
      </c>
      <c r="AW143" s="244" t="s">
        <v>58</v>
      </c>
      <c r="AX143" s="244" t="s">
        <v>59</v>
      </c>
      <c r="AY143" s="244" t="s">
        <v>60</v>
      </c>
      <c r="AZ143" s="244" t="s">
        <v>61</v>
      </c>
      <c r="BA143" s="244" t="s">
        <v>62</v>
      </c>
      <c r="BB143" s="244" t="s">
        <v>63</v>
      </c>
      <c r="BC143" s="244" t="s">
        <v>64</v>
      </c>
      <c r="BD143" s="244" t="s">
        <v>65</v>
      </c>
      <c r="BE143" s="244" t="s">
        <v>66</v>
      </c>
      <c r="BF143" s="244" t="s">
        <v>67</v>
      </c>
      <c r="BG143" s="244" t="s">
        <v>68</v>
      </c>
      <c r="BH143" s="244" t="s">
        <v>69</v>
      </c>
      <c r="BI143" s="244" t="s">
        <v>70</v>
      </c>
      <c r="BJ143" s="244" t="s">
        <v>71</v>
      </c>
      <c r="BK143" s="244" t="s">
        <v>72</v>
      </c>
      <c r="BL143" s="244" t="s">
        <v>73</v>
      </c>
      <c r="BM143" s="245" t="s">
        <v>74</v>
      </c>
    </row>
    <row r="144" spans="1:65" s="206" customFormat="1" ht="12.75" customHeight="1" x14ac:dyDescent="0.2">
      <c r="A144" s="308"/>
      <c r="B144" s="76" t="s">
        <v>97</v>
      </c>
      <c r="C144" s="233">
        <v>122</v>
      </c>
      <c r="D144" s="201"/>
      <c r="E144" s="203">
        <f>SUM(F144:BM144)</f>
        <v>0</v>
      </c>
      <c r="F144" s="203"/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8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8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8"/>
      <c r="B147" s="76" t="s">
        <v>100</v>
      </c>
      <c r="C147" s="234">
        <v>318</v>
      </c>
      <c r="D147" s="201"/>
      <c r="E147" s="203">
        <f t="shared" si="83"/>
        <v>9</v>
      </c>
      <c r="F147" s="203">
        <v>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8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8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8"/>
      <c r="B150" s="76" t="s">
        <v>103</v>
      </c>
      <c r="C150" s="234">
        <v>915</v>
      </c>
      <c r="D150" s="202"/>
      <c r="E150" s="203">
        <f t="shared" si="83"/>
        <v>9</v>
      </c>
      <c r="F150" s="203"/>
      <c r="G150" s="203">
        <v>9</v>
      </c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8"/>
      <c r="B151" s="76" t="s">
        <v>104</v>
      </c>
      <c r="C151" s="234">
        <v>1254</v>
      </c>
      <c r="D151" s="201"/>
      <c r="E151" s="203">
        <f t="shared" si="83"/>
        <v>18</v>
      </c>
      <c r="F151" s="203">
        <v>9</v>
      </c>
      <c r="G151" s="203"/>
      <c r="H151" s="203">
        <v>9</v>
      </c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8"/>
      <c r="B152" s="77" t="s">
        <v>105</v>
      </c>
      <c r="C152" s="234">
        <v>1722</v>
      </c>
      <c r="D152" s="201"/>
      <c r="E152" s="203">
        <f t="shared" si="83"/>
        <v>0</v>
      </c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8"/>
      <c r="B153" s="17" t="s">
        <v>142</v>
      </c>
      <c r="C153" s="17"/>
      <c r="D153" s="184">
        <f>SUM(F153:BM153)</f>
        <v>33669</v>
      </c>
      <c r="E153" s="229"/>
      <c r="F153" s="13">
        <f>$C144*(1+F$7)*F144+$C145*(1+F$7)*F145+$C146*(1+F$7)*F146+$C147*(1+F$7)*F147+$C148*(1+F$7)*F148+$C149*(1+F$7)*F149+$C150*(1+F$7)*F150+$C151*(1+F$7)*F151+$C152*(1+F$7)*F152</f>
        <v>14148</v>
      </c>
      <c r="G153" s="13">
        <f>$C144*(1+G$7)*G144+$C145*(1+G$7)*G145+$C146*(1+G$7)*G146+$C147*(1+G$7)*G147+$C148*(1+G$7)*G148+$C149*(1+G$7)*G149+$C150*(1+G$7)*G150+$C151*(1+G$7)*G151+$C152*(1+G$7)*G152</f>
        <v>8235</v>
      </c>
      <c r="H153" s="13">
        <f t="shared" ref="H153:BL153" si="84">$C144*(1+H$7)*H144+$C145*(1+H$7)*H145+$C146*(1+H$7)*H146+$C147*(1+H$7)*H147+$C148*(1+H$7)*H148+$C149*(1+H$7)*H149+$C150*(1+H$7)*H150+$C151*(1+H$7)*H151+$C152*(1+H$7)*H152</f>
        <v>11286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8"/>
      <c r="B154" s="238" t="s">
        <v>193</v>
      </c>
      <c r="C154" s="185">
        <v>1.8</v>
      </c>
      <c r="D154" s="184">
        <f>SUM(F154:BM154)</f>
        <v>60604.2</v>
      </c>
      <c r="E154" s="229"/>
      <c r="F154" s="13">
        <f>$C154*F153</f>
        <v>25466.400000000001</v>
      </c>
      <c r="G154" s="13">
        <f t="shared" ref="G154:BM154" si="85">$C154*G153</f>
        <v>14823</v>
      </c>
      <c r="H154" s="13">
        <f t="shared" si="85"/>
        <v>20314.8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8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8"/>
      <c r="B156" s="181" t="s">
        <v>143</v>
      </c>
      <c r="C156" s="90"/>
      <c r="D156" s="184">
        <f>SUM(F156:BM156)</f>
        <v>94273.2</v>
      </c>
      <c r="E156" s="230">
        <f>+E146+E147+E150</f>
        <v>18</v>
      </c>
      <c r="F156" s="81">
        <f>F153+F154+F155</f>
        <v>39614.400000000001</v>
      </c>
      <c r="G156" s="81">
        <f>G153+G154+G155</f>
        <v>23058</v>
      </c>
      <c r="H156" s="81">
        <f t="shared" ref="H156:BM156" si="87">H153+H154+H155</f>
        <v>31600.799999999999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4" customFormat="1" ht="12.75" customHeight="1" thickBot="1" x14ac:dyDescent="0.25">
      <c r="A157" s="251"/>
      <c r="B157" s="252"/>
      <c r="C157" s="232"/>
      <c r="D157" s="253"/>
      <c r="E157" s="231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  <c r="BF157" s="253"/>
      <c r="BG157" s="253"/>
      <c r="BH157" s="253"/>
      <c r="BI157" s="253"/>
      <c r="BJ157" s="253"/>
      <c r="BK157" s="253"/>
      <c r="BL157" s="253"/>
      <c r="BM157" s="253"/>
    </row>
    <row r="158" spans="1:65" s="15" customFormat="1" ht="15.75" customHeight="1" x14ac:dyDescent="0.25">
      <c r="A158" s="307" t="s">
        <v>202</v>
      </c>
      <c r="B158" s="88" t="s">
        <v>106</v>
      </c>
      <c r="C158" s="82"/>
      <c r="D158" s="83" t="s">
        <v>96</v>
      </c>
      <c r="E158" s="83" t="s">
        <v>186</v>
      </c>
      <c r="F158" s="244" t="s">
        <v>15</v>
      </c>
      <c r="G158" s="244" t="s">
        <v>16</v>
      </c>
      <c r="H158" s="244" t="s">
        <v>17</v>
      </c>
      <c r="I158" s="244" t="s">
        <v>18</v>
      </c>
      <c r="J158" s="244" t="s">
        <v>19</v>
      </c>
      <c r="K158" s="244" t="s">
        <v>20</v>
      </c>
      <c r="L158" s="244" t="s">
        <v>21</v>
      </c>
      <c r="M158" s="244" t="s">
        <v>22</v>
      </c>
      <c r="N158" s="244" t="s">
        <v>23</v>
      </c>
      <c r="O158" s="244" t="s">
        <v>24</v>
      </c>
      <c r="P158" s="244" t="s">
        <v>25</v>
      </c>
      <c r="Q158" s="244" t="s">
        <v>26</v>
      </c>
      <c r="R158" s="244" t="s">
        <v>27</v>
      </c>
      <c r="S158" s="244" t="s">
        <v>28</v>
      </c>
      <c r="T158" s="244" t="s">
        <v>29</v>
      </c>
      <c r="U158" s="244" t="s">
        <v>30</v>
      </c>
      <c r="V158" s="244" t="s">
        <v>31</v>
      </c>
      <c r="W158" s="244" t="s">
        <v>32</v>
      </c>
      <c r="X158" s="244" t="s">
        <v>33</v>
      </c>
      <c r="Y158" s="244" t="s">
        <v>34</v>
      </c>
      <c r="Z158" s="244" t="s">
        <v>35</v>
      </c>
      <c r="AA158" s="244" t="s">
        <v>36</v>
      </c>
      <c r="AB158" s="244" t="s">
        <v>37</v>
      </c>
      <c r="AC158" s="244" t="s">
        <v>38</v>
      </c>
      <c r="AD158" s="244" t="s">
        <v>39</v>
      </c>
      <c r="AE158" s="244" t="s">
        <v>40</v>
      </c>
      <c r="AF158" s="244" t="s">
        <v>41</v>
      </c>
      <c r="AG158" s="244" t="s">
        <v>42</v>
      </c>
      <c r="AH158" s="244" t="s">
        <v>43</v>
      </c>
      <c r="AI158" s="244" t="s">
        <v>44</v>
      </c>
      <c r="AJ158" s="244" t="s">
        <v>45</v>
      </c>
      <c r="AK158" s="244" t="s">
        <v>46</v>
      </c>
      <c r="AL158" s="244" t="s">
        <v>47</v>
      </c>
      <c r="AM158" s="244" t="s">
        <v>48</v>
      </c>
      <c r="AN158" s="244" t="s">
        <v>49</v>
      </c>
      <c r="AO158" s="244" t="s">
        <v>50</v>
      </c>
      <c r="AP158" s="244" t="s">
        <v>51</v>
      </c>
      <c r="AQ158" s="244" t="s">
        <v>52</v>
      </c>
      <c r="AR158" s="244" t="s">
        <v>53</v>
      </c>
      <c r="AS158" s="244" t="s">
        <v>54</v>
      </c>
      <c r="AT158" s="244" t="s">
        <v>55</v>
      </c>
      <c r="AU158" s="244" t="s">
        <v>56</v>
      </c>
      <c r="AV158" s="244" t="s">
        <v>57</v>
      </c>
      <c r="AW158" s="244" t="s">
        <v>58</v>
      </c>
      <c r="AX158" s="244" t="s">
        <v>59</v>
      </c>
      <c r="AY158" s="244" t="s">
        <v>60</v>
      </c>
      <c r="AZ158" s="244" t="s">
        <v>61</v>
      </c>
      <c r="BA158" s="244" t="s">
        <v>62</v>
      </c>
      <c r="BB158" s="244" t="s">
        <v>63</v>
      </c>
      <c r="BC158" s="244" t="s">
        <v>64</v>
      </c>
      <c r="BD158" s="244" t="s">
        <v>65</v>
      </c>
      <c r="BE158" s="244" t="s">
        <v>66</v>
      </c>
      <c r="BF158" s="244" t="s">
        <v>67</v>
      </c>
      <c r="BG158" s="244" t="s">
        <v>68</v>
      </c>
      <c r="BH158" s="244" t="s">
        <v>69</v>
      </c>
      <c r="BI158" s="244" t="s">
        <v>70</v>
      </c>
      <c r="BJ158" s="244" t="s">
        <v>71</v>
      </c>
      <c r="BK158" s="244" t="s">
        <v>72</v>
      </c>
      <c r="BL158" s="244" t="s">
        <v>73</v>
      </c>
      <c r="BM158" s="245" t="s">
        <v>74</v>
      </c>
    </row>
    <row r="159" spans="1:65" s="206" customFormat="1" ht="12.75" customHeight="1" x14ac:dyDescent="0.2">
      <c r="A159" s="308"/>
      <c r="B159" s="76" t="s">
        <v>97</v>
      </c>
      <c r="C159" s="233">
        <v>122</v>
      </c>
      <c r="D159" s="201"/>
      <c r="E159" s="203">
        <f>SUM(F159:BM159)</f>
        <v>0</v>
      </c>
      <c r="F159" s="203"/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8"/>
      <c r="B160" s="76" t="s">
        <v>98</v>
      </c>
      <c r="C160" s="234">
        <v>167</v>
      </c>
      <c r="D160" s="202"/>
      <c r="E160" s="203">
        <f t="shared" ref="E160:E167" si="88">SUM(F160:BM160)</f>
        <v>10</v>
      </c>
      <c r="F160" s="203">
        <v>10</v>
      </c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8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8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8"/>
      <c r="B163" s="76" t="s">
        <v>101</v>
      </c>
      <c r="C163" s="234">
        <v>424</v>
      </c>
      <c r="D163" s="202"/>
      <c r="E163" s="203">
        <f t="shared" si="88"/>
        <v>20</v>
      </c>
      <c r="F163" s="203"/>
      <c r="G163" s="203">
        <v>10</v>
      </c>
      <c r="H163" s="203"/>
      <c r="I163" s="203"/>
      <c r="J163" s="203">
        <v>10</v>
      </c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8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8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8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8"/>
      <c r="B167" s="77" t="s">
        <v>105</v>
      </c>
      <c r="C167" s="234">
        <v>1722</v>
      </c>
      <c r="D167" s="201"/>
      <c r="E167" s="203">
        <f t="shared" si="88"/>
        <v>0</v>
      </c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8"/>
      <c r="B168" s="17" t="s">
        <v>142</v>
      </c>
      <c r="C168" s="17"/>
      <c r="D168" s="184">
        <f>SUM(F168:BM168)</f>
        <v>10150</v>
      </c>
      <c r="E168" s="229"/>
      <c r="F168" s="13">
        <f>$C159*(1+F$7)*F159+$C160*(1+F$7)*F160+$C161*(1+F$7)*F161+$C162*(1+F$7)*F162+$C163*(1+F$7)*F163+$C164*(1+F$7)*F164+$C165*(1+F$7)*F165+$C166*(1+F$7)*F166+$C167*(1+F$7)*F167</f>
        <v>1670</v>
      </c>
      <c r="G168" s="13">
        <f>$C159*(1+G$7)*G159+$C160*(1+G$7)*G160+$C161*(1+G$7)*G161+$C162*(1+G$7)*G162+$C163*(1+G$7)*G163+$C164*(1+G$7)*G164+$C165*(1+G$7)*G165+$C166*(1+G$7)*G166+$C167*(1+G$7)*G167</f>
        <v>4240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4240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8"/>
      <c r="B169" s="238" t="s">
        <v>193</v>
      </c>
      <c r="C169" s="185">
        <v>1.8</v>
      </c>
      <c r="D169" s="184">
        <f>SUM(F169:BM169)</f>
        <v>18270</v>
      </c>
      <c r="E169" s="229"/>
      <c r="F169" s="13">
        <f>$C169*F168</f>
        <v>3006</v>
      </c>
      <c r="G169" s="13">
        <f t="shared" ref="G169:BM169" si="90">$C169*G168</f>
        <v>7632</v>
      </c>
      <c r="H169" s="13">
        <f t="shared" si="90"/>
        <v>0</v>
      </c>
      <c r="I169" s="13">
        <f t="shared" si="90"/>
        <v>0</v>
      </c>
      <c r="J169" s="13">
        <f t="shared" si="90"/>
        <v>7632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8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8"/>
      <c r="B171" s="181" t="s">
        <v>143</v>
      </c>
      <c r="C171" s="90"/>
      <c r="D171" s="184">
        <f>SUM(F171:BM171)</f>
        <v>28420</v>
      </c>
      <c r="E171" s="230">
        <f>+E161+E162+E165</f>
        <v>0</v>
      </c>
      <c r="F171" s="81">
        <f>F168+F169+F170</f>
        <v>4676</v>
      </c>
      <c r="G171" s="81">
        <f>G168+G169+G170</f>
        <v>11872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11872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4" customFormat="1" ht="12.75" customHeight="1" thickBot="1" x14ac:dyDescent="0.25">
      <c r="A172" s="251"/>
      <c r="B172" s="252"/>
      <c r="C172" s="232"/>
      <c r="D172" s="253"/>
      <c r="E172" s="231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</row>
    <row r="173" spans="1:65" s="15" customFormat="1" ht="15.75" customHeight="1" x14ac:dyDescent="0.25">
      <c r="A173" s="307" t="s">
        <v>201</v>
      </c>
      <c r="B173" s="88" t="s">
        <v>106</v>
      </c>
      <c r="C173" s="82"/>
      <c r="D173" s="83" t="s">
        <v>96</v>
      </c>
      <c r="E173" s="83" t="s">
        <v>186</v>
      </c>
      <c r="F173" s="244" t="s">
        <v>15</v>
      </c>
      <c r="G173" s="244" t="s">
        <v>16</v>
      </c>
      <c r="H173" s="244" t="s">
        <v>17</v>
      </c>
      <c r="I173" s="244" t="s">
        <v>18</v>
      </c>
      <c r="J173" s="244" t="s">
        <v>19</v>
      </c>
      <c r="K173" s="244" t="s">
        <v>20</v>
      </c>
      <c r="L173" s="244" t="s">
        <v>21</v>
      </c>
      <c r="M173" s="244" t="s">
        <v>22</v>
      </c>
      <c r="N173" s="244" t="s">
        <v>23</v>
      </c>
      <c r="O173" s="244" t="s">
        <v>24</v>
      </c>
      <c r="P173" s="244" t="s">
        <v>25</v>
      </c>
      <c r="Q173" s="244" t="s">
        <v>26</v>
      </c>
      <c r="R173" s="244" t="s">
        <v>27</v>
      </c>
      <c r="S173" s="244" t="s">
        <v>28</v>
      </c>
      <c r="T173" s="244" t="s">
        <v>29</v>
      </c>
      <c r="U173" s="244" t="s">
        <v>30</v>
      </c>
      <c r="V173" s="244" t="s">
        <v>31</v>
      </c>
      <c r="W173" s="244" t="s">
        <v>32</v>
      </c>
      <c r="X173" s="244" t="s">
        <v>33</v>
      </c>
      <c r="Y173" s="244" t="s">
        <v>34</v>
      </c>
      <c r="Z173" s="244" t="s">
        <v>35</v>
      </c>
      <c r="AA173" s="244" t="s">
        <v>36</v>
      </c>
      <c r="AB173" s="244" t="s">
        <v>37</v>
      </c>
      <c r="AC173" s="244" t="s">
        <v>38</v>
      </c>
      <c r="AD173" s="244" t="s">
        <v>39</v>
      </c>
      <c r="AE173" s="244" t="s">
        <v>40</v>
      </c>
      <c r="AF173" s="244" t="s">
        <v>41</v>
      </c>
      <c r="AG173" s="244" t="s">
        <v>42</v>
      </c>
      <c r="AH173" s="244" t="s">
        <v>43</v>
      </c>
      <c r="AI173" s="244" t="s">
        <v>44</v>
      </c>
      <c r="AJ173" s="244" t="s">
        <v>45</v>
      </c>
      <c r="AK173" s="244" t="s">
        <v>46</v>
      </c>
      <c r="AL173" s="244" t="s">
        <v>47</v>
      </c>
      <c r="AM173" s="244" t="s">
        <v>48</v>
      </c>
      <c r="AN173" s="244" t="s">
        <v>49</v>
      </c>
      <c r="AO173" s="244" t="s">
        <v>50</v>
      </c>
      <c r="AP173" s="244" t="s">
        <v>51</v>
      </c>
      <c r="AQ173" s="244" t="s">
        <v>52</v>
      </c>
      <c r="AR173" s="244" t="s">
        <v>53</v>
      </c>
      <c r="AS173" s="244" t="s">
        <v>54</v>
      </c>
      <c r="AT173" s="244" t="s">
        <v>55</v>
      </c>
      <c r="AU173" s="244" t="s">
        <v>56</v>
      </c>
      <c r="AV173" s="244" t="s">
        <v>57</v>
      </c>
      <c r="AW173" s="244" t="s">
        <v>58</v>
      </c>
      <c r="AX173" s="244" t="s">
        <v>59</v>
      </c>
      <c r="AY173" s="244" t="s">
        <v>60</v>
      </c>
      <c r="AZ173" s="244" t="s">
        <v>61</v>
      </c>
      <c r="BA173" s="244" t="s">
        <v>62</v>
      </c>
      <c r="BB173" s="244" t="s">
        <v>63</v>
      </c>
      <c r="BC173" s="244" t="s">
        <v>64</v>
      </c>
      <c r="BD173" s="244" t="s">
        <v>65</v>
      </c>
      <c r="BE173" s="244" t="s">
        <v>66</v>
      </c>
      <c r="BF173" s="244" t="s">
        <v>67</v>
      </c>
      <c r="BG173" s="244" t="s">
        <v>68</v>
      </c>
      <c r="BH173" s="244" t="s">
        <v>69</v>
      </c>
      <c r="BI173" s="244" t="s">
        <v>70</v>
      </c>
      <c r="BJ173" s="244" t="s">
        <v>71</v>
      </c>
      <c r="BK173" s="244" t="s">
        <v>72</v>
      </c>
      <c r="BL173" s="244" t="s">
        <v>73</v>
      </c>
      <c r="BM173" s="245" t="s">
        <v>74</v>
      </c>
    </row>
    <row r="174" spans="1:65" s="206" customFormat="1" ht="12.75" customHeight="1" x14ac:dyDescent="0.2">
      <c r="A174" s="308"/>
      <c r="B174" s="76" t="s">
        <v>97</v>
      </c>
      <c r="C174" s="233">
        <v>122</v>
      </c>
      <c r="D174" s="201"/>
      <c r="E174" s="203">
        <f>SUM(F174:BM174)</f>
        <v>0</v>
      </c>
      <c r="F174" s="203"/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8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8"/>
      <c r="B176" s="76" t="s">
        <v>99</v>
      </c>
      <c r="C176" s="234">
        <v>232</v>
      </c>
      <c r="D176" s="201"/>
      <c r="E176" s="203">
        <f t="shared" si="93"/>
        <v>11</v>
      </c>
      <c r="F176" s="203">
        <v>11</v>
      </c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8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8"/>
      <c r="B178" s="76" t="s">
        <v>101</v>
      </c>
      <c r="C178" s="234">
        <v>424</v>
      </c>
      <c r="D178" s="202"/>
      <c r="E178" s="203">
        <f t="shared" si="93"/>
        <v>11</v>
      </c>
      <c r="F178" s="203"/>
      <c r="G178" s="203"/>
      <c r="H178" s="203">
        <v>11</v>
      </c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8"/>
      <c r="B179" s="76" t="s">
        <v>102</v>
      </c>
      <c r="C179" s="234">
        <v>574</v>
      </c>
      <c r="D179" s="201"/>
      <c r="E179" s="203">
        <f t="shared" si="93"/>
        <v>22</v>
      </c>
      <c r="F179" s="203"/>
      <c r="G179" s="203">
        <v>11</v>
      </c>
      <c r="H179" s="203"/>
      <c r="I179" s="203"/>
      <c r="J179" s="203">
        <v>11</v>
      </c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8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8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8"/>
      <c r="B182" s="77" t="s">
        <v>105</v>
      </c>
      <c r="C182" s="234">
        <v>1722</v>
      </c>
      <c r="D182" s="201"/>
      <c r="E182" s="203">
        <f t="shared" si="93"/>
        <v>0</v>
      </c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8"/>
      <c r="B183" s="17" t="s">
        <v>142</v>
      </c>
      <c r="C183" s="17"/>
      <c r="D183" s="184">
        <f>SUM(F183:BM183)</f>
        <v>19844</v>
      </c>
      <c r="E183" s="229"/>
      <c r="F183" s="13">
        <f>$C174*(1+F$7)*F174+$C175*(1+F$7)*F175+$C176*(1+F$7)*F176+$C177*(1+F$7)*F177+$C178*(1+F$7)*F178+$C179*(1+F$7)*F179+$C180*(1+F$7)*F180+$C181*(1+F$7)*F181+$C182*(1+F$7)*F182</f>
        <v>2552</v>
      </c>
      <c r="G183" s="13">
        <f>$C174*(1+G$7)*G174+$C175*(1+G$7)*G175+$C176*(1+G$7)*G176+$C177*(1+G$7)*G177+$C178*(1+G$7)*G178+$C179*(1+G$7)*G179+$C180*(1+G$7)*G180+$C181*(1+G$7)*G181+$C182*(1+G$7)*G182</f>
        <v>6314</v>
      </c>
      <c r="H183" s="13">
        <f t="shared" ref="H183:BL183" si="94">$C174*(1+H$7)*H174+$C175*(1+H$7)*H175+$C176*(1+H$7)*H176+$C177*(1+H$7)*H177+$C178*(1+H$7)*H178+$C179*(1+H$7)*H179+$C180*(1+H$7)*H180+$C181*(1+H$7)*H181+$C182*(1+H$7)*H182</f>
        <v>4664</v>
      </c>
      <c r="I183" s="13">
        <f t="shared" si="94"/>
        <v>0</v>
      </c>
      <c r="J183" s="13">
        <f t="shared" si="94"/>
        <v>6314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8"/>
      <c r="B184" s="238" t="s">
        <v>193</v>
      </c>
      <c r="C184" s="185">
        <v>1.8</v>
      </c>
      <c r="D184" s="184">
        <f>SUM(F184:BM184)</f>
        <v>35719.199999999997</v>
      </c>
      <c r="E184" s="229"/>
      <c r="F184" s="13">
        <f>$C184*F183</f>
        <v>4593.6000000000004</v>
      </c>
      <c r="G184" s="13">
        <f t="shared" ref="G184:BM184" si="95">$C184*G183</f>
        <v>11365.2</v>
      </c>
      <c r="H184" s="13">
        <f t="shared" si="95"/>
        <v>8395.2000000000007</v>
      </c>
      <c r="I184" s="13">
        <f t="shared" si="95"/>
        <v>0</v>
      </c>
      <c r="J184" s="13">
        <f t="shared" si="95"/>
        <v>11365.2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8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8"/>
      <c r="B186" s="181" t="s">
        <v>143</v>
      </c>
      <c r="C186" s="90"/>
      <c r="D186" s="184">
        <f>SUM(F186:BM186)</f>
        <v>55563.199999999997</v>
      </c>
      <c r="E186" s="230">
        <f>+E176+E177+E180</f>
        <v>11</v>
      </c>
      <c r="F186" s="81">
        <f>F183+F184+F185</f>
        <v>7145.6</v>
      </c>
      <c r="G186" s="81">
        <f>G183+G184+G185</f>
        <v>17679.2</v>
      </c>
      <c r="H186" s="81">
        <f t="shared" ref="H186:BM186" si="97">H183+H184+H185</f>
        <v>13059.2</v>
      </c>
      <c r="I186" s="81">
        <f t="shared" si="97"/>
        <v>0</v>
      </c>
      <c r="J186" s="81">
        <f t="shared" si="97"/>
        <v>17679.2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20" t="s">
        <v>200</v>
      </c>
      <c r="B188" s="217"/>
      <c r="C188" s="249"/>
      <c r="D188" s="218">
        <f>D123+D138+D153+D168+D183</f>
        <v>97619</v>
      </c>
      <c r="E188" s="230"/>
      <c r="F188" s="250">
        <f>F123+F138+F153+F168+F183</f>
        <v>20226</v>
      </c>
      <c r="G188" s="250">
        <f t="shared" ref="G188:BM190" si="98">G123+G138+G153+G168+G183</f>
        <v>28335</v>
      </c>
      <c r="H188" s="250">
        <f t="shared" si="98"/>
        <v>38504</v>
      </c>
      <c r="I188" s="250">
        <f t="shared" si="98"/>
        <v>0</v>
      </c>
      <c r="J188" s="250">
        <f t="shared" si="98"/>
        <v>10554</v>
      </c>
      <c r="K188" s="250">
        <f t="shared" si="98"/>
        <v>0</v>
      </c>
      <c r="L188" s="250">
        <f t="shared" si="98"/>
        <v>0</v>
      </c>
      <c r="M188" s="250">
        <f t="shared" si="98"/>
        <v>0</v>
      </c>
      <c r="N188" s="250">
        <f t="shared" si="98"/>
        <v>0</v>
      </c>
      <c r="O188" s="250">
        <f t="shared" si="98"/>
        <v>0</v>
      </c>
      <c r="P188" s="250">
        <f t="shared" si="98"/>
        <v>0</v>
      </c>
      <c r="Q188" s="250">
        <f t="shared" si="98"/>
        <v>0</v>
      </c>
      <c r="R188" s="250">
        <f t="shared" si="98"/>
        <v>0</v>
      </c>
      <c r="S188" s="250">
        <f t="shared" si="98"/>
        <v>0</v>
      </c>
      <c r="T188" s="250">
        <f t="shared" si="98"/>
        <v>0</v>
      </c>
      <c r="U188" s="250">
        <f t="shared" si="98"/>
        <v>0</v>
      </c>
      <c r="V188" s="250">
        <f t="shared" si="98"/>
        <v>0</v>
      </c>
      <c r="W188" s="250">
        <f t="shared" si="98"/>
        <v>0</v>
      </c>
      <c r="X188" s="250">
        <f t="shared" si="98"/>
        <v>0</v>
      </c>
      <c r="Y188" s="250">
        <f t="shared" si="98"/>
        <v>0</v>
      </c>
      <c r="Z188" s="250">
        <f t="shared" si="98"/>
        <v>0</v>
      </c>
      <c r="AA188" s="250">
        <f t="shared" si="98"/>
        <v>0</v>
      </c>
      <c r="AB188" s="250">
        <f t="shared" si="98"/>
        <v>0</v>
      </c>
      <c r="AC188" s="250">
        <f t="shared" si="98"/>
        <v>0</v>
      </c>
      <c r="AD188" s="250">
        <f t="shared" si="98"/>
        <v>0</v>
      </c>
      <c r="AE188" s="250">
        <f t="shared" si="98"/>
        <v>0</v>
      </c>
      <c r="AF188" s="250">
        <f t="shared" si="98"/>
        <v>0</v>
      </c>
      <c r="AG188" s="250">
        <f t="shared" si="98"/>
        <v>0</v>
      </c>
      <c r="AH188" s="250">
        <f t="shared" si="98"/>
        <v>0</v>
      </c>
      <c r="AI188" s="250">
        <f t="shared" si="98"/>
        <v>0</v>
      </c>
      <c r="AJ188" s="250">
        <f t="shared" si="98"/>
        <v>0</v>
      </c>
      <c r="AK188" s="250">
        <f t="shared" si="98"/>
        <v>0</v>
      </c>
      <c r="AL188" s="250">
        <f t="shared" si="98"/>
        <v>0</v>
      </c>
      <c r="AM188" s="250">
        <f t="shared" si="98"/>
        <v>0</v>
      </c>
      <c r="AN188" s="250">
        <f t="shared" si="98"/>
        <v>0</v>
      </c>
      <c r="AO188" s="250">
        <f t="shared" si="98"/>
        <v>0</v>
      </c>
      <c r="AP188" s="250">
        <f t="shared" si="98"/>
        <v>0</v>
      </c>
      <c r="AQ188" s="250">
        <f t="shared" si="98"/>
        <v>0</v>
      </c>
      <c r="AR188" s="250">
        <f t="shared" si="98"/>
        <v>0</v>
      </c>
      <c r="AS188" s="250">
        <f t="shared" si="98"/>
        <v>0</v>
      </c>
      <c r="AT188" s="250">
        <f t="shared" si="98"/>
        <v>0</v>
      </c>
      <c r="AU188" s="250">
        <f t="shared" si="98"/>
        <v>0</v>
      </c>
      <c r="AV188" s="250">
        <f t="shared" si="98"/>
        <v>0</v>
      </c>
      <c r="AW188" s="250">
        <f t="shared" si="98"/>
        <v>0</v>
      </c>
      <c r="AX188" s="250">
        <f t="shared" si="98"/>
        <v>0</v>
      </c>
      <c r="AY188" s="250">
        <f t="shared" si="98"/>
        <v>0</v>
      </c>
      <c r="AZ188" s="250">
        <f t="shared" si="98"/>
        <v>0</v>
      </c>
      <c r="BA188" s="250">
        <f t="shared" si="98"/>
        <v>0</v>
      </c>
      <c r="BB188" s="250">
        <f t="shared" si="98"/>
        <v>0</v>
      </c>
      <c r="BC188" s="250">
        <f t="shared" si="98"/>
        <v>0</v>
      </c>
      <c r="BD188" s="250">
        <f t="shared" si="98"/>
        <v>0</v>
      </c>
      <c r="BE188" s="250">
        <f t="shared" si="98"/>
        <v>0</v>
      </c>
      <c r="BF188" s="250">
        <f t="shared" si="98"/>
        <v>0</v>
      </c>
      <c r="BG188" s="250">
        <f t="shared" si="98"/>
        <v>0</v>
      </c>
      <c r="BH188" s="250">
        <f t="shared" si="98"/>
        <v>0</v>
      </c>
      <c r="BI188" s="250">
        <f t="shared" si="98"/>
        <v>0</v>
      </c>
      <c r="BJ188" s="250">
        <f t="shared" si="98"/>
        <v>0</v>
      </c>
      <c r="BK188" s="250">
        <f t="shared" si="98"/>
        <v>0</v>
      </c>
      <c r="BL188" s="250">
        <f t="shared" si="98"/>
        <v>0</v>
      </c>
      <c r="BM188" s="250">
        <f t="shared" si="98"/>
        <v>0</v>
      </c>
    </row>
    <row r="189" spans="1:65" s="206" customFormat="1" ht="12.75" customHeight="1" x14ac:dyDescent="0.2">
      <c r="A189" s="321"/>
      <c r="B189" s="217"/>
      <c r="C189" s="249"/>
      <c r="D189" s="218">
        <f>D124+D139+D154+D169+D184</f>
        <v>175714.2</v>
      </c>
      <c r="E189" s="230"/>
      <c r="F189" s="250">
        <f t="shared" ref="F189:U190" si="99">F124+F139+F154+F169+F184</f>
        <v>36406.800000000003</v>
      </c>
      <c r="G189" s="250">
        <f t="shared" si="99"/>
        <v>51003</v>
      </c>
      <c r="H189" s="250">
        <f t="shared" si="99"/>
        <v>69307.199999999997</v>
      </c>
      <c r="I189" s="250">
        <f t="shared" si="99"/>
        <v>0</v>
      </c>
      <c r="J189" s="250">
        <f t="shared" si="99"/>
        <v>18997.2</v>
      </c>
      <c r="K189" s="250">
        <f t="shared" si="99"/>
        <v>0</v>
      </c>
      <c r="L189" s="250">
        <f t="shared" si="99"/>
        <v>0</v>
      </c>
      <c r="M189" s="250">
        <f t="shared" si="99"/>
        <v>0</v>
      </c>
      <c r="N189" s="250">
        <f t="shared" si="99"/>
        <v>0</v>
      </c>
      <c r="O189" s="250">
        <f t="shared" si="99"/>
        <v>0</v>
      </c>
      <c r="P189" s="250">
        <f t="shared" si="99"/>
        <v>0</v>
      </c>
      <c r="Q189" s="250">
        <f t="shared" si="99"/>
        <v>0</v>
      </c>
      <c r="R189" s="250">
        <f t="shared" si="99"/>
        <v>0</v>
      </c>
      <c r="S189" s="250">
        <f t="shared" si="99"/>
        <v>0</v>
      </c>
      <c r="T189" s="250">
        <f t="shared" si="99"/>
        <v>0</v>
      </c>
      <c r="U189" s="250">
        <f t="shared" si="99"/>
        <v>0</v>
      </c>
      <c r="V189" s="250">
        <f t="shared" si="98"/>
        <v>0</v>
      </c>
      <c r="W189" s="250">
        <f t="shared" si="98"/>
        <v>0</v>
      </c>
      <c r="X189" s="250">
        <f t="shared" si="98"/>
        <v>0</v>
      </c>
      <c r="Y189" s="250">
        <f t="shared" si="98"/>
        <v>0</v>
      </c>
      <c r="Z189" s="250">
        <f t="shared" si="98"/>
        <v>0</v>
      </c>
      <c r="AA189" s="250">
        <f t="shared" si="98"/>
        <v>0</v>
      </c>
      <c r="AB189" s="250">
        <f t="shared" si="98"/>
        <v>0</v>
      </c>
      <c r="AC189" s="250">
        <f t="shared" si="98"/>
        <v>0</v>
      </c>
      <c r="AD189" s="250">
        <f t="shared" si="98"/>
        <v>0</v>
      </c>
      <c r="AE189" s="250">
        <f t="shared" si="98"/>
        <v>0</v>
      </c>
      <c r="AF189" s="250">
        <f t="shared" si="98"/>
        <v>0</v>
      </c>
      <c r="AG189" s="250">
        <f t="shared" si="98"/>
        <v>0</v>
      </c>
      <c r="AH189" s="250">
        <f t="shared" si="98"/>
        <v>0</v>
      </c>
      <c r="AI189" s="250">
        <f t="shared" si="98"/>
        <v>0</v>
      </c>
      <c r="AJ189" s="250">
        <f t="shared" si="98"/>
        <v>0</v>
      </c>
      <c r="AK189" s="250">
        <f t="shared" si="98"/>
        <v>0</v>
      </c>
      <c r="AL189" s="250">
        <f t="shared" si="98"/>
        <v>0</v>
      </c>
      <c r="AM189" s="250">
        <f t="shared" si="98"/>
        <v>0</v>
      </c>
      <c r="AN189" s="250">
        <f t="shared" si="98"/>
        <v>0</v>
      </c>
      <c r="AO189" s="250">
        <f t="shared" si="98"/>
        <v>0</v>
      </c>
      <c r="AP189" s="250">
        <f t="shared" si="98"/>
        <v>0</v>
      </c>
      <c r="AQ189" s="250">
        <f t="shared" si="98"/>
        <v>0</v>
      </c>
      <c r="AR189" s="250">
        <f t="shared" si="98"/>
        <v>0</v>
      </c>
      <c r="AS189" s="250">
        <f t="shared" si="98"/>
        <v>0</v>
      </c>
      <c r="AT189" s="250">
        <f t="shared" si="98"/>
        <v>0</v>
      </c>
      <c r="AU189" s="250">
        <f t="shared" si="98"/>
        <v>0</v>
      </c>
      <c r="AV189" s="250">
        <f t="shared" si="98"/>
        <v>0</v>
      </c>
      <c r="AW189" s="250">
        <f t="shared" si="98"/>
        <v>0</v>
      </c>
      <c r="AX189" s="250">
        <f t="shared" si="98"/>
        <v>0</v>
      </c>
      <c r="AY189" s="250">
        <f t="shared" si="98"/>
        <v>0</v>
      </c>
      <c r="AZ189" s="250">
        <f t="shared" si="98"/>
        <v>0</v>
      </c>
      <c r="BA189" s="250">
        <f t="shared" si="98"/>
        <v>0</v>
      </c>
      <c r="BB189" s="250">
        <f t="shared" si="98"/>
        <v>0</v>
      </c>
      <c r="BC189" s="250">
        <f t="shared" si="98"/>
        <v>0</v>
      </c>
      <c r="BD189" s="250">
        <f t="shared" si="98"/>
        <v>0</v>
      </c>
      <c r="BE189" s="250">
        <f t="shared" si="98"/>
        <v>0</v>
      </c>
      <c r="BF189" s="250">
        <f t="shared" si="98"/>
        <v>0</v>
      </c>
      <c r="BG189" s="250">
        <f t="shared" si="98"/>
        <v>0</v>
      </c>
      <c r="BH189" s="250">
        <f t="shared" si="98"/>
        <v>0</v>
      </c>
      <c r="BI189" s="250">
        <f t="shared" si="98"/>
        <v>0</v>
      </c>
      <c r="BJ189" s="250">
        <f t="shared" si="98"/>
        <v>0</v>
      </c>
      <c r="BK189" s="250">
        <f t="shared" si="98"/>
        <v>0</v>
      </c>
      <c r="BL189" s="250">
        <f t="shared" si="98"/>
        <v>0</v>
      </c>
      <c r="BM189" s="250">
        <f t="shared" si="98"/>
        <v>0</v>
      </c>
    </row>
    <row r="190" spans="1:65" s="206" customFormat="1" ht="12.75" customHeight="1" thickBot="1" x14ac:dyDescent="0.25">
      <c r="A190" s="322"/>
      <c r="B190" s="217"/>
      <c r="C190" s="249"/>
      <c r="D190" s="218">
        <f t="shared" ref="D190" si="100">D125+D140+D155+D170+D185</f>
        <v>0</v>
      </c>
      <c r="E190" s="230"/>
      <c r="F190" s="250">
        <f t="shared" si="99"/>
        <v>0</v>
      </c>
      <c r="G190" s="250">
        <f t="shared" si="98"/>
        <v>0</v>
      </c>
      <c r="H190" s="250">
        <f t="shared" si="98"/>
        <v>0</v>
      </c>
      <c r="I190" s="250">
        <f t="shared" si="98"/>
        <v>0</v>
      </c>
      <c r="J190" s="250">
        <f t="shared" si="98"/>
        <v>0</v>
      </c>
      <c r="K190" s="250">
        <f t="shared" si="98"/>
        <v>0</v>
      </c>
      <c r="L190" s="250">
        <f t="shared" si="98"/>
        <v>0</v>
      </c>
      <c r="M190" s="250">
        <f t="shared" si="98"/>
        <v>0</v>
      </c>
      <c r="N190" s="250">
        <f t="shared" si="98"/>
        <v>0</v>
      </c>
      <c r="O190" s="250">
        <f t="shared" si="98"/>
        <v>0</v>
      </c>
      <c r="P190" s="250">
        <f t="shared" si="98"/>
        <v>0</v>
      </c>
      <c r="Q190" s="250">
        <f t="shared" si="98"/>
        <v>0</v>
      </c>
      <c r="R190" s="250">
        <f t="shared" si="98"/>
        <v>0</v>
      </c>
      <c r="S190" s="250">
        <f t="shared" si="98"/>
        <v>0</v>
      </c>
      <c r="T190" s="250">
        <f t="shared" si="98"/>
        <v>0</v>
      </c>
      <c r="U190" s="250">
        <f t="shared" si="98"/>
        <v>0</v>
      </c>
      <c r="V190" s="250">
        <f t="shared" si="98"/>
        <v>0</v>
      </c>
      <c r="W190" s="250">
        <f t="shared" si="98"/>
        <v>0</v>
      </c>
      <c r="X190" s="250">
        <f t="shared" si="98"/>
        <v>0</v>
      </c>
      <c r="Y190" s="250">
        <f t="shared" si="98"/>
        <v>0</v>
      </c>
      <c r="Z190" s="250">
        <f t="shared" si="98"/>
        <v>0</v>
      </c>
      <c r="AA190" s="250">
        <f t="shared" si="98"/>
        <v>0</v>
      </c>
      <c r="AB190" s="250">
        <f t="shared" si="98"/>
        <v>0</v>
      </c>
      <c r="AC190" s="250">
        <f t="shared" si="98"/>
        <v>0</v>
      </c>
      <c r="AD190" s="250">
        <f t="shared" si="98"/>
        <v>0</v>
      </c>
      <c r="AE190" s="250">
        <f t="shared" si="98"/>
        <v>0</v>
      </c>
      <c r="AF190" s="250">
        <f t="shared" si="98"/>
        <v>0</v>
      </c>
      <c r="AG190" s="250">
        <f t="shared" si="98"/>
        <v>0</v>
      </c>
      <c r="AH190" s="250">
        <f t="shared" si="98"/>
        <v>0</v>
      </c>
      <c r="AI190" s="250">
        <f t="shared" si="98"/>
        <v>0</v>
      </c>
      <c r="AJ190" s="250">
        <f t="shared" si="98"/>
        <v>0</v>
      </c>
      <c r="AK190" s="250">
        <f t="shared" si="98"/>
        <v>0</v>
      </c>
      <c r="AL190" s="250">
        <f t="shared" si="98"/>
        <v>0</v>
      </c>
      <c r="AM190" s="250">
        <f t="shared" si="98"/>
        <v>0</v>
      </c>
      <c r="AN190" s="250">
        <f t="shared" si="98"/>
        <v>0</v>
      </c>
      <c r="AO190" s="250">
        <f t="shared" si="98"/>
        <v>0</v>
      </c>
      <c r="AP190" s="250">
        <f t="shared" si="98"/>
        <v>0</v>
      </c>
      <c r="AQ190" s="250">
        <f t="shared" si="98"/>
        <v>0</v>
      </c>
      <c r="AR190" s="250">
        <f t="shared" si="98"/>
        <v>0</v>
      </c>
      <c r="AS190" s="250">
        <f t="shared" si="98"/>
        <v>0</v>
      </c>
      <c r="AT190" s="250">
        <f t="shared" si="98"/>
        <v>0</v>
      </c>
      <c r="AU190" s="250">
        <f t="shared" si="98"/>
        <v>0</v>
      </c>
      <c r="AV190" s="250">
        <f t="shared" si="98"/>
        <v>0</v>
      </c>
      <c r="AW190" s="250">
        <f t="shared" si="98"/>
        <v>0</v>
      </c>
      <c r="AX190" s="250">
        <f t="shared" si="98"/>
        <v>0</v>
      </c>
      <c r="AY190" s="250">
        <f t="shared" si="98"/>
        <v>0</v>
      </c>
      <c r="AZ190" s="250">
        <f t="shared" si="98"/>
        <v>0</v>
      </c>
      <c r="BA190" s="250">
        <f t="shared" si="98"/>
        <v>0</v>
      </c>
      <c r="BB190" s="250">
        <f t="shared" si="98"/>
        <v>0</v>
      </c>
      <c r="BC190" s="250">
        <f t="shared" si="98"/>
        <v>0</v>
      </c>
      <c r="BD190" s="250">
        <f t="shared" si="98"/>
        <v>0</v>
      </c>
      <c r="BE190" s="250">
        <f t="shared" si="98"/>
        <v>0</v>
      </c>
      <c r="BF190" s="250">
        <f t="shared" si="98"/>
        <v>0</v>
      </c>
      <c r="BG190" s="250">
        <f t="shared" si="98"/>
        <v>0</v>
      </c>
      <c r="BH190" s="250">
        <f t="shared" si="98"/>
        <v>0</v>
      </c>
      <c r="BI190" s="250">
        <f t="shared" si="98"/>
        <v>0</v>
      </c>
      <c r="BJ190" s="250">
        <f t="shared" si="98"/>
        <v>0</v>
      </c>
      <c r="BK190" s="250">
        <f t="shared" si="98"/>
        <v>0</v>
      </c>
      <c r="BL190" s="250">
        <f t="shared" si="98"/>
        <v>0</v>
      </c>
      <c r="BM190" s="250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7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8"/>
      <c r="B193" s="76" t="s">
        <v>97</v>
      </c>
      <c r="C193" s="233">
        <v>122</v>
      </c>
      <c r="D193" s="89"/>
      <c r="E193" s="227">
        <f>SUM(F193:BM193)</f>
        <v>0</v>
      </c>
      <c r="F193" s="70"/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8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8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8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8"/>
      <c r="B197" s="76" t="s">
        <v>101</v>
      </c>
      <c r="C197" s="234">
        <v>424</v>
      </c>
      <c r="D197" s="89"/>
      <c r="E197" s="227">
        <f t="shared" si="101"/>
        <v>24</v>
      </c>
      <c r="F197" s="70"/>
      <c r="G197" s="70">
        <v>12</v>
      </c>
      <c r="H197" s="70">
        <v>12</v>
      </c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8"/>
      <c r="B198" s="76" t="s">
        <v>102</v>
      </c>
      <c r="C198" s="234">
        <v>574</v>
      </c>
      <c r="D198" s="89"/>
      <c r="E198" s="227">
        <f t="shared" si="101"/>
        <v>12</v>
      </c>
      <c r="F198" s="70">
        <v>12</v>
      </c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8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8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8"/>
      <c r="B201" s="77" t="s">
        <v>105</v>
      </c>
      <c r="C201" s="234">
        <v>1722</v>
      </c>
      <c r="D201" s="4"/>
      <c r="E201" s="227">
        <f t="shared" si="101"/>
        <v>12</v>
      </c>
      <c r="F201" s="70"/>
      <c r="G201" s="70"/>
      <c r="H201" s="70">
        <v>12</v>
      </c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8"/>
      <c r="B202" s="17" t="s">
        <v>142</v>
      </c>
      <c r="C202" s="17"/>
      <c r="D202" s="184">
        <f>SUM(F202:BM202)</f>
        <v>37728</v>
      </c>
      <c r="E202" s="229"/>
      <c r="F202" s="13">
        <f>$C193*(1+F$7)*F193+$C194*(1+F$7)*F194+$C195*(1+F$7)*F195+$C196*(1+F$7)*F196+$C197*(1+F$7)*F197+$C198*(1+F$7)*F198+$C199*(1+F$7)*F199+$C200*(1+F$7)*F200+$C201*(1+F$7)*F201</f>
        <v>6888</v>
      </c>
      <c r="G202" s="13">
        <f t="shared" ref="G202:BL202" si="102">$C193*(1+G$7)*G193+$C194*(1+G$7)*G194+$C195*(1+G$7)*G195+$C196*(1+G$7)*G196+$C197*(1+G$7)*G197+$C198*(1+G$7)*G198+$C199*(1+G$7)*G199+$C200*(1+G$7)*G200+$C201*(1+G$7)*G201</f>
        <v>5088</v>
      </c>
      <c r="H202" s="13">
        <f t="shared" si="102"/>
        <v>25752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8"/>
      <c r="B203" s="238" t="s">
        <v>193</v>
      </c>
      <c r="C203" s="185">
        <v>1.8</v>
      </c>
      <c r="D203" s="184">
        <f>SUM(F203:BM203)</f>
        <v>67910.399999999994</v>
      </c>
      <c r="E203" s="229"/>
      <c r="F203" s="13">
        <f>$C203*F202</f>
        <v>12398.4</v>
      </c>
      <c r="G203" s="13">
        <f t="shared" ref="G203:BM203" si="103">$C203*G202</f>
        <v>9158.4</v>
      </c>
      <c r="H203" s="13">
        <f t="shared" si="103"/>
        <v>46353.599999999999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8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8"/>
      <c r="B205" s="181" t="s">
        <v>143</v>
      </c>
      <c r="C205" s="90"/>
      <c r="D205" s="184">
        <f>SUM(F205:BM205)</f>
        <v>105638.40000000001</v>
      </c>
      <c r="E205" s="230"/>
      <c r="F205" s="81">
        <f>F202+F203+F204</f>
        <v>19286.400000000001</v>
      </c>
      <c r="G205" s="81">
        <f>G202+G203+G204</f>
        <v>14246.4</v>
      </c>
      <c r="H205" s="81">
        <f t="shared" ref="H205:BM205" si="105">H202+H203+H204</f>
        <v>72105.600000000006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7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8"/>
      <c r="B209" s="219" t="s">
        <v>176</v>
      </c>
      <c r="C209" s="209"/>
      <c r="D209" s="209"/>
      <c r="E209" s="227">
        <f>SUM(F209:BM209)</f>
        <v>0</v>
      </c>
      <c r="F209" s="203"/>
      <c r="G209" s="203"/>
      <c r="H209" s="203"/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8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8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8"/>
      <c r="B212" s="219" t="s">
        <v>178</v>
      </c>
      <c r="C212" s="209"/>
      <c r="D212" s="209"/>
      <c r="E212" s="227">
        <f t="shared" si="106"/>
        <v>26</v>
      </c>
      <c r="F212" s="203"/>
      <c r="G212" s="203">
        <v>13</v>
      </c>
      <c r="H212" s="203">
        <v>13</v>
      </c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8"/>
      <c r="B213" s="219" t="s">
        <v>180</v>
      </c>
      <c r="C213" s="209"/>
      <c r="D213" s="209"/>
      <c r="E213" s="227">
        <f t="shared" si="106"/>
        <v>13</v>
      </c>
      <c r="F213" s="203">
        <v>13</v>
      </c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8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8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8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8"/>
      <c r="B217" s="220" t="s">
        <v>184</v>
      </c>
      <c r="C217" s="201"/>
      <c r="D217" s="201"/>
      <c r="E217" s="227">
        <f t="shared" si="106"/>
        <v>0</v>
      </c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8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8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8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23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24" t="s">
        <v>167</v>
      </c>
      <c r="B222" s="312" t="s">
        <v>165</v>
      </c>
      <c r="C222" s="313"/>
      <c r="D222" s="184">
        <f>D93+D108+D188+D202+D218</f>
        <v>850343.32000000007</v>
      </c>
      <c r="E222" s="229"/>
      <c r="F222" s="184">
        <f t="shared" ref="F222:AK222" si="111">F93+F108+F188+F202+F218</f>
        <v>94806</v>
      </c>
      <c r="G222" s="184">
        <f t="shared" si="111"/>
        <v>91683</v>
      </c>
      <c r="H222" s="184">
        <f t="shared" si="111"/>
        <v>122516</v>
      </c>
      <c r="I222" s="184">
        <f t="shared" si="111"/>
        <v>58260</v>
      </c>
      <c r="J222" s="184">
        <f t="shared" si="111"/>
        <v>68814</v>
      </c>
      <c r="K222" s="184">
        <f t="shared" si="111"/>
        <v>58260</v>
      </c>
      <c r="L222" s="184">
        <f t="shared" si="111"/>
        <v>58260</v>
      </c>
      <c r="M222" s="184">
        <f t="shared" si="111"/>
        <v>58260</v>
      </c>
      <c r="N222" s="184">
        <f t="shared" si="111"/>
        <v>58260</v>
      </c>
      <c r="O222" s="184">
        <f t="shared" si="111"/>
        <v>58260</v>
      </c>
      <c r="P222" s="184">
        <f t="shared" si="111"/>
        <v>58260</v>
      </c>
      <c r="Q222" s="184">
        <f t="shared" si="111"/>
        <v>58260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25"/>
      <c r="B223" s="319" t="s">
        <v>194</v>
      </c>
      <c r="C223" s="306"/>
      <c r="D223" s="184">
        <f>D94+D109+D189+D203+D219</f>
        <v>1530617.9759999998</v>
      </c>
      <c r="E223" s="229"/>
      <c r="F223" s="184">
        <f t="shared" ref="F223:AK223" si="113">F94+F109+F189+F203+F219</f>
        <v>170650.80000000002</v>
      </c>
      <c r="G223" s="184">
        <f t="shared" si="113"/>
        <v>165029.4</v>
      </c>
      <c r="H223" s="184">
        <f t="shared" si="113"/>
        <v>220528.80000000002</v>
      </c>
      <c r="I223" s="184">
        <f t="shared" si="113"/>
        <v>104868</v>
      </c>
      <c r="J223" s="184">
        <f t="shared" si="113"/>
        <v>123865.2</v>
      </c>
      <c r="K223" s="184">
        <f t="shared" si="113"/>
        <v>104868</v>
      </c>
      <c r="L223" s="184">
        <f t="shared" si="113"/>
        <v>104868</v>
      </c>
      <c r="M223" s="184">
        <f t="shared" si="113"/>
        <v>104868</v>
      </c>
      <c r="N223" s="184">
        <f t="shared" si="113"/>
        <v>104868</v>
      </c>
      <c r="O223" s="184">
        <f t="shared" si="113"/>
        <v>104868</v>
      </c>
      <c r="P223" s="184">
        <f t="shared" si="113"/>
        <v>104868</v>
      </c>
      <c r="Q223" s="184">
        <f t="shared" si="113"/>
        <v>104868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25"/>
      <c r="B224" s="305" t="s">
        <v>159</v>
      </c>
      <c r="C224" s="306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26"/>
      <c r="B225" s="314" t="s">
        <v>160</v>
      </c>
      <c r="C225" s="315"/>
      <c r="D225" s="184">
        <f>D96+D111+D191+D205+D221</f>
        <v>2107628.0959999999</v>
      </c>
      <c r="E225" s="229"/>
      <c r="F225" s="184">
        <f t="shared" ref="F225:AK225" si="117">F96+F111+F191+F205+F221</f>
        <v>208824</v>
      </c>
      <c r="G225" s="184">
        <f t="shared" si="117"/>
        <v>177374.4</v>
      </c>
      <c r="H225" s="184">
        <f t="shared" si="117"/>
        <v>235233.6</v>
      </c>
      <c r="I225" s="184">
        <f t="shared" si="117"/>
        <v>163128</v>
      </c>
      <c r="J225" s="184">
        <f t="shared" si="117"/>
        <v>163128</v>
      </c>
      <c r="K225" s="184">
        <f t="shared" si="117"/>
        <v>163128</v>
      </c>
      <c r="L225" s="184">
        <f t="shared" si="117"/>
        <v>163128</v>
      </c>
      <c r="M225" s="184">
        <f t="shared" si="117"/>
        <v>163128</v>
      </c>
      <c r="N225" s="184">
        <f t="shared" si="117"/>
        <v>163128</v>
      </c>
      <c r="O225" s="184">
        <f t="shared" si="117"/>
        <v>163128</v>
      </c>
      <c r="P225" s="184">
        <f t="shared" si="117"/>
        <v>163128</v>
      </c>
      <c r="Q225" s="184">
        <f t="shared" si="117"/>
        <v>163128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6"/>
    </row>
  </sheetData>
  <mergeCells count="30"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0" t="s">
        <v>146</v>
      </c>
      <c r="B3" s="331"/>
      <c r="C3" s="332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3" t="s">
        <v>0</v>
      </c>
      <c r="B4" s="334"/>
      <c r="C4" s="335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6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7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7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7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7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7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7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7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7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7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38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6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7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7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7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7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38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7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28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28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28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28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28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28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28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28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28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28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28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29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7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28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28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28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28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28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28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28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28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28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28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28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28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28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28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28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28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29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2">
        <f>SUM(F64:BM64)</f>
        <v>-435539.00448000053</v>
      </c>
      <c r="E61" s="243" t="s">
        <v>195</v>
      </c>
    </row>
    <row r="63" spans="1:66" hidden="1" x14ac:dyDescent="0.2">
      <c r="F63" s="190">
        <f>Forecast!E28*Expenses!$D$60/12</f>
        <v>-1021.9993333333335</v>
      </c>
      <c r="G63" s="190">
        <f>Forecast!F28*Expenses!$D$60/12</f>
        <v>-1877.7073333333337</v>
      </c>
      <c r="H63" s="190">
        <f>Forecast!G28*Expenses!$D$60/12</f>
        <v>-3021.1900000000005</v>
      </c>
      <c r="I63" s="190">
        <f>Forecast!H28*Expenses!$D$60/12</f>
        <v>-3564.9500000000003</v>
      </c>
      <c r="J63" s="190">
        <f>Forecast!I28*Expenses!$D$60/12</f>
        <v>-4207.2139999999999</v>
      </c>
      <c r="K63" s="190">
        <f>Forecast!J28*Expenses!$D$60/12</f>
        <v>-4750.9740000000002</v>
      </c>
      <c r="L63" s="190">
        <f>Forecast!K28*Expenses!$D$60/12</f>
        <v>-5294.7339999999995</v>
      </c>
      <c r="M63" s="190">
        <f>Forecast!L28*Expenses!$D$60/12</f>
        <v>-5797.1606666666667</v>
      </c>
      <c r="N63" s="190">
        <f>Forecast!M28*Expenses!$D$60/12</f>
        <v>-6340.920666666666</v>
      </c>
      <c r="O63" s="190">
        <f>Forecast!N28*Expenses!$D$60/12</f>
        <v>-6748.7473333333337</v>
      </c>
      <c r="P63" s="190">
        <f>Forecast!O28*Expenses!$D$60/12</f>
        <v>-7292.5073333333339</v>
      </c>
      <c r="Q63" s="190">
        <f>Forecast!P28*Expenses!$D$60/12</f>
        <v>-7787.800666666667</v>
      </c>
      <c r="R63" s="190">
        <f>Forecast!Q28*Expenses!$D$60/12</f>
        <v>-7787.800666666667</v>
      </c>
      <c r="S63" s="190">
        <f>Forecast!R28*Expenses!$D$60/12</f>
        <v>-7800.5984066666679</v>
      </c>
      <c r="T63" s="190">
        <f>Forecast!S28*Expenses!$D$60/12</f>
        <v>-7800.5984066666679</v>
      </c>
      <c r="U63" s="190">
        <f>Forecast!T28*Expenses!$D$60/12</f>
        <v>-7861.4767133333344</v>
      </c>
      <c r="V63" s="190">
        <f>Forecast!U28*Expenses!$D$60/12</f>
        <v>-7861.4767133333344</v>
      </c>
      <c r="W63" s="190">
        <f>Forecast!V28*Expenses!$D$60/12</f>
        <v>-7861.4767133333344</v>
      </c>
      <c r="X63" s="190">
        <f>Forecast!W28*Expenses!$D$60/12</f>
        <v>-7861.4767133333344</v>
      </c>
      <c r="Y63" s="190">
        <f>Forecast!X28*Expenses!$D$60/12</f>
        <v>-7861.4767133333344</v>
      </c>
      <c r="Z63" s="190">
        <f>Forecast!Y28*Expenses!$D$60/12</f>
        <v>-7861.4767133333344</v>
      </c>
      <c r="AA63" s="190">
        <f>Forecast!Z28*Expenses!$D$60/12</f>
        <v>-7851.4767133333344</v>
      </c>
      <c r="AB63" s="190">
        <f>Forecast!AA28*Expenses!$D$60/12</f>
        <v>-7851.4767133333344</v>
      </c>
      <c r="AC63" s="190">
        <f>Forecast!AB28*Expenses!$D$60/12</f>
        <v>-7851.4767133333344</v>
      </c>
      <c r="AD63" s="190">
        <f>Forecast!AC28*Expenses!$D$60/12</f>
        <v>-7851.4767133333344</v>
      </c>
      <c r="AE63" s="190">
        <f>Forecast!AD28*Expenses!$D$60/12</f>
        <v>-7881.9809866666692</v>
      </c>
      <c r="AF63" s="190">
        <f>Forecast!AE28*Expenses!$D$60/12</f>
        <v>-7881.9809866666692</v>
      </c>
      <c r="AG63" s="190">
        <f>Forecast!AF28*Expenses!$D$60/12</f>
        <v>-7881.9809866666692</v>
      </c>
      <c r="AH63" s="190">
        <f>Forecast!AG28*Expenses!$D$60/12</f>
        <v>-7881.9809866666692</v>
      </c>
      <c r="AI63" s="190">
        <f>Forecast!AH28*Expenses!$D$60/12</f>
        <v>-7881.9809866666692</v>
      </c>
      <c r="AJ63" s="190">
        <f>Forecast!AI28*Expenses!$D$60/12</f>
        <v>-7881.9809866666692</v>
      </c>
      <c r="AK63" s="190">
        <f>Forecast!AJ28*Expenses!$D$60/12</f>
        <v>-7881.9809866666692</v>
      </c>
      <c r="AL63" s="190">
        <f>Forecast!AK28*Expenses!$D$60/12</f>
        <v>-7881.9809866666692</v>
      </c>
      <c r="AM63" s="190">
        <f>Forecast!AL28*Expenses!$D$60/12</f>
        <v>-7881.9809866666692</v>
      </c>
      <c r="AN63" s="190">
        <f>Forecast!AM28*Expenses!$D$60/12</f>
        <v>-7881.9809866666692</v>
      </c>
      <c r="AO63" s="190">
        <f>Forecast!AN28*Expenses!$D$60/12</f>
        <v>-7881.9809866666692</v>
      </c>
      <c r="AP63" s="190">
        <f>Forecast!AO28*Expenses!$D$60/12</f>
        <v>-7881.9809866666692</v>
      </c>
      <c r="AQ63" s="190">
        <f>Forecast!AP28*Expenses!$D$60/12</f>
        <v>-7881.9809866666692</v>
      </c>
      <c r="AR63" s="190">
        <f>Forecast!AQ28*Expenses!$D$60/12</f>
        <v>-7881.9809866666692</v>
      </c>
      <c r="AS63" s="190">
        <f>Forecast!AR28*Expenses!$D$60/12</f>
        <v>-7881.9809866666692</v>
      </c>
      <c r="AT63" s="190">
        <f>Forecast!AS28*Expenses!$D$60/12</f>
        <v>-7881.9809866666692</v>
      </c>
      <c r="AU63" s="190">
        <f>Forecast!AT28*Expenses!$D$60/12</f>
        <v>-7881.9809866666692</v>
      </c>
      <c r="AV63" s="190">
        <f>Forecast!AU28*Expenses!$D$60/12</f>
        <v>-7881.9809866666692</v>
      </c>
      <c r="AW63" s="190">
        <f>Forecast!AV28*Expenses!$D$60/12</f>
        <v>-7881.9809866666692</v>
      </c>
      <c r="AX63" s="190">
        <f>Forecast!AW28*Expenses!$D$60/12</f>
        <v>-7881.9809866666692</v>
      </c>
      <c r="AY63" s="190">
        <f>Forecast!AX28*Expenses!$D$60/12</f>
        <v>-7881.9809866666692</v>
      </c>
      <c r="AZ63" s="190">
        <f>Forecast!AY28*Expenses!$D$60/12</f>
        <v>-7881.9809866666692</v>
      </c>
      <c r="BA63" s="190">
        <f>Forecast!AZ28*Expenses!$D$60/12</f>
        <v>-7881.9809866666692</v>
      </c>
      <c r="BB63" s="190">
        <f>Forecast!BA28*Expenses!$D$60/12</f>
        <v>-7881.9809866666692</v>
      </c>
      <c r="BC63" s="190">
        <f>Forecast!BB28*Expenses!$D$60/12</f>
        <v>-7881.9809866666692</v>
      </c>
      <c r="BD63" s="190">
        <f>Forecast!BC28*Expenses!$D$60/12</f>
        <v>-7881.9809866666692</v>
      </c>
      <c r="BE63" s="190">
        <f>Forecast!BD28*Expenses!$D$60/12</f>
        <v>-7881.9809866666692</v>
      </c>
      <c r="BF63" s="190">
        <f>Forecast!BE28*Expenses!$D$60/12</f>
        <v>-7881.9809866666692</v>
      </c>
      <c r="BG63" s="190">
        <f>Forecast!BF28*Expenses!$D$60/12</f>
        <v>-7881.9809866666692</v>
      </c>
      <c r="BH63" s="190">
        <f>Forecast!BG28*Expenses!$D$60/12</f>
        <v>-7881.9809866666692</v>
      </c>
      <c r="BI63" s="190">
        <f>Forecast!BH28*Expenses!$D$60/12</f>
        <v>-7881.9809866666692</v>
      </c>
      <c r="BJ63" s="190">
        <f>Forecast!BI28*Expenses!$D$60/12</f>
        <v>-7881.9809866666692</v>
      </c>
      <c r="BK63" s="190">
        <f>Forecast!BJ28*Expenses!$D$60/12</f>
        <v>-7881.9809866666692</v>
      </c>
      <c r="BL63" s="190">
        <f>Forecast!BK28*Expenses!$D$60/12</f>
        <v>-7881.9809866666692</v>
      </c>
      <c r="BM63" s="190">
        <f>Forecast!BL28*Expenses!$D$60/12</f>
        <v>-7881.9809866666692</v>
      </c>
      <c r="BN63" s="206"/>
    </row>
    <row r="64" spans="1:66" hidden="1" x14ac:dyDescent="0.2">
      <c r="F64">
        <f>IF(F63&lt;0,F63,0)</f>
        <v>-1021.9993333333335</v>
      </c>
      <c r="G64" s="206">
        <f t="shared" ref="G64:BM64" si="8">IF(G63&lt;0,G63,0)</f>
        <v>-1877.7073333333337</v>
      </c>
      <c r="H64" s="206">
        <f t="shared" si="8"/>
        <v>-3021.1900000000005</v>
      </c>
      <c r="I64" s="206">
        <f t="shared" si="8"/>
        <v>-3564.9500000000003</v>
      </c>
      <c r="J64" s="206">
        <f t="shared" si="8"/>
        <v>-4207.2139999999999</v>
      </c>
      <c r="K64" s="206">
        <f t="shared" si="8"/>
        <v>-4750.9740000000002</v>
      </c>
      <c r="L64" s="206">
        <f t="shared" si="8"/>
        <v>-5294.7339999999995</v>
      </c>
      <c r="M64" s="206">
        <f t="shared" si="8"/>
        <v>-5797.1606666666667</v>
      </c>
      <c r="N64" s="206">
        <f t="shared" si="8"/>
        <v>-6340.920666666666</v>
      </c>
      <c r="O64" s="206">
        <f t="shared" si="8"/>
        <v>-6748.7473333333337</v>
      </c>
      <c r="P64" s="206">
        <f t="shared" si="8"/>
        <v>-7292.5073333333339</v>
      </c>
      <c r="Q64" s="206">
        <f t="shared" si="8"/>
        <v>-7787.800666666667</v>
      </c>
      <c r="R64" s="206">
        <f t="shared" si="8"/>
        <v>-7787.800666666667</v>
      </c>
      <c r="S64" s="206">
        <f t="shared" si="8"/>
        <v>-7800.5984066666679</v>
      </c>
      <c r="T64" s="206">
        <f t="shared" si="8"/>
        <v>-7800.5984066666679</v>
      </c>
      <c r="U64" s="206">
        <f t="shared" si="8"/>
        <v>-7861.4767133333344</v>
      </c>
      <c r="V64" s="206">
        <f t="shared" si="8"/>
        <v>-7861.4767133333344</v>
      </c>
      <c r="W64" s="206">
        <f t="shared" si="8"/>
        <v>-7861.4767133333344</v>
      </c>
      <c r="X64" s="206">
        <f t="shared" si="8"/>
        <v>-7861.4767133333344</v>
      </c>
      <c r="Y64" s="206">
        <f t="shared" si="8"/>
        <v>-7861.4767133333344</v>
      </c>
      <c r="Z64" s="206">
        <f t="shared" si="8"/>
        <v>-7861.4767133333344</v>
      </c>
      <c r="AA64" s="206">
        <f t="shared" si="8"/>
        <v>-7851.4767133333344</v>
      </c>
      <c r="AB64" s="206">
        <f t="shared" si="8"/>
        <v>-7851.4767133333344</v>
      </c>
      <c r="AC64" s="206">
        <f t="shared" si="8"/>
        <v>-7851.4767133333344</v>
      </c>
      <c r="AD64" s="206">
        <f t="shared" si="8"/>
        <v>-7851.4767133333344</v>
      </c>
      <c r="AE64" s="206">
        <f t="shared" si="8"/>
        <v>-7881.9809866666692</v>
      </c>
      <c r="AF64" s="206">
        <f t="shared" si="8"/>
        <v>-7881.9809866666692</v>
      </c>
      <c r="AG64" s="206">
        <f t="shared" si="8"/>
        <v>-7881.9809866666692</v>
      </c>
      <c r="AH64" s="206">
        <f t="shared" si="8"/>
        <v>-7881.9809866666692</v>
      </c>
      <c r="AI64" s="206">
        <f t="shared" si="8"/>
        <v>-7881.9809866666692</v>
      </c>
      <c r="AJ64" s="206">
        <f t="shared" si="8"/>
        <v>-7881.9809866666692</v>
      </c>
      <c r="AK64" s="206">
        <f t="shared" si="8"/>
        <v>-7881.9809866666692</v>
      </c>
      <c r="AL64" s="206">
        <f t="shared" si="8"/>
        <v>-7881.9809866666692</v>
      </c>
      <c r="AM64" s="206">
        <f t="shared" si="8"/>
        <v>-7881.9809866666692</v>
      </c>
      <c r="AN64" s="206">
        <f t="shared" si="8"/>
        <v>-7881.9809866666692</v>
      </c>
      <c r="AO64" s="206">
        <f t="shared" si="8"/>
        <v>-7881.9809866666692</v>
      </c>
      <c r="AP64" s="206">
        <f t="shared" si="8"/>
        <v>-7881.9809866666692</v>
      </c>
      <c r="AQ64" s="206">
        <f t="shared" si="8"/>
        <v>-7881.9809866666692</v>
      </c>
      <c r="AR64" s="206">
        <f t="shared" si="8"/>
        <v>-7881.9809866666692</v>
      </c>
      <c r="AS64" s="206">
        <f t="shared" si="8"/>
        <v>-7881.9809866666692</v>
      </c>
      <c r="AT64" s="206">
        <f t="shared" si="8"/>
        <v>-7881.9809866666692</v>
      </c>
      <c r="AU64" s="206">
        <f t="shared" si="8"/>
        <v>-7881.9809866666692</v>
      </c>
      <c r="AV64" s="206">
        <f t="shared" si="8"/>
        <v>-7881.9809866666692</v>
      </c>
      <c r="AW64" s="206">
        <f t="shared" si="8"/>
        <v>-7881.9809866666692</v>
      </c>
      <c r="AX64" s="206">
        <f t="shared" si="8"/>
        <v>-7881.9809866666692</v>
      </c>
      <c r="AY64" s="206">
        <f t="shared" si="8"/>
        <v>-7881.9809866666692</v>
      </c>
      <c r="AZ64" s="206">
        <f t="shared" si="8"/>
        <v>-7881.9809866666692</v>
      </c>
      <c r="BA64" s="206">
        <f t="shared" si="8"/>
        <v>-7881.9809866666692</v>
      </c>
      <c r="BB64" s="206">
        <f t="shared" si="8"/>
        <v>-7881.9809866666692</v>
      </c>
      <c r="BC64" s="206">
        <f t="shared" si="8"/>
        <v>-7881.9809866666692</v>
      </c>
      <c r="BD64" s="206">
        <f t="shared" si="8"/>
        <v>-7881.9809866666692</v>
      </c>
      <c r="BE64" s="206">
        <f t="shared" si="8"/>
        <v>-7881.9809866666692</v>
      </c>
      <c r="BF64" s="206">
        <f t="shared" si="8"/>
        <v>-7881.9809866666692</v>
      </c>
      <c r="BG64" s="206">
        <f t="shared" si="8"/>
        <v>-7881.9809866666692</v>
      </c>
      <c r="BH64" s="206">
        <f t="shared" si="8"/>
        <v>-7881.9809866666692</v>
      </c>
      <c r="BI64" s="206">
        <f t="shared" si="8"/>
        <v>-7881.9809866666692</v>
      </c>
      <c r="BJ64" s="206">
        <f t="shared" si="8"/>
        <v>-7881.9809866666692</v>
      </c>
      <c r="BK64" s="206">
        <f t="shared" si="8"/>
        <v>-7881.9809866666692</v>
      </c>
      <c r="BL64" s="206">
        <f t="shared" si="8"/>
        <v>-7881.9809866666692</v>
      </c>
      <c r="BM64" s="206">
        <f t="shared" si="8"/>
        <v>-7881.9809866666692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2018-05-15T11:06:30Z</dcterms:modified>
</cp:coreProperties>
</file>