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1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3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4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6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Ex3.xml" ContentType="application/vnd.ms-office.chartex+xml"/>
  <Override PartName="/xl/charts/style29.xml" ContentType="application/vnd.ms-office.chartstyle+xml"/>
  <Override PartName="/xl/charts/colors29.xml" ContentType="application/vnd.ms-office.chartcolorstyle+xml"/>
  <Override PartName="/xl/charts/chart27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drawings/drawing6.xml" ContentType="application/vnd.openxmlformats-officedocument.drawing+xml"/>
  <Override PartName="/xl/charts/chart29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luuvi\Desktop\TRABAJO FINAL INTEGRADOR\"/>
    </mc:Choice>
  </mc:AlternateContent>
  <xr:revisionPtr revIDLastSave="0" documentId="13_ncr:1_{A84FB02B-BF78-407A-97B2-EAD91AACA1D0}" xr6:coauthVersionLast="47" xr6:coauthVersionMax="47" xr10:uidLastSave="{00000000-0000-0000-0000-000000000000}"/>
  <bookViews>
    <workbookView xWindow="-108" yWindow="-108" windowWidth="23256" windowHeight="12456" tabRatio="782" firstSheet="1" activeTab="3" xr2:uid="{00000000-000D-0000-FFFF-FFFF00000000}"/>
  </bookViews>
  <sheets>
    <sheet name="RESPUESTAS" sheetId="1" r:id="rId1"/>
    <sheet name="PONDERACIÓN (CUANTO SABEN)" sheetId="4" r:id="rId2"/>
    <sheet name="GRÁFICOS" sheetId="5" r:id="rId3"/>
    <sheet name="Sheet6" sheetId="10" r:id="rId4"/>
    <sheet name="ANÁLISIS DE CORRELACIÓN" sheetId="3" r:id="rId5"/>
    <sheet name="SUMMARY OUTPUT" sheetId="7" r:id="rId6"/>
    <sheet name="Sheet7" sheetId="11" r:id="rId7"/>
  </sheets>
  <definedNames>
    <definedName name="_xlnm._FilterDatabase" localSheetId="4" hidden="1">'ANÁLISIS DE CORRELACIÓN'!$A$1:$K$66</definedName>
    <definedName name="_xlnm._FilterDatabase" localSheetId="1" hidden="1">'PONDERACIÓN (CUANTO SABEN)'!$A$1:$B$66</definedName>
    <definedName name="_xlchart.v1.0" hidden="1">GRÁFICOS!$A$2:$A$66</definedName>
    <definedName name="_xlchart.v1.1" hidden="1">GRÁFICOS!$B$69:$B$123</definedName>
    <definedName name="_xlchart.v1.2" hidden="1">'ANÁLISIS DE CORRELACIÓN'!$A$2:$A$66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2" i="4" l="1"/>
  <c r="E71" i="4"/>
  <c r="E70" i="4"/>
  <c r="D3" i="11"/>
  <c r="D2" i="11"/>
  <c r="P69" i="10"/>
  <c r="P67" i="10"/>
  <c r="O69" i="10"/>
  <c r="O67" i="10"/>
  <c r="N69" i="10"/>
  <c r="N67" i="10"/>
  <c r="M67" i="10"/>
  <c r="M68" i="10"/>
  <c r="M69" i="10"/>
  <c r="L69" i="10"/>
  <c r="L67" i="10"/>
  <c r="K69" i="10"/>
  <c r="K67" i="10"/>
  <c r="J68" i="10"/>
  <c r="J69" i="10"/>
  <c r="J67" i="10"/>
  <c r="I67" i="10"/>
  <c r="H67" i="10"/>
  <c r="H70" i="10" s="1"/>
  <c r="H68" i="10"/>
  <c r="H69" i="10"/>
  <c r="G70" i="10"/>
  <c r="G69" i="10"/>
  <c r="G68" i="10"/>
  <c r="G67" i="10"/>
  <c r="I68" i="10"/>
  <c r="K68" i="10"/>
  <c r="L68" i="10"/>
  <c r="N68" i="10"/>
  <c r="O68" i="10"/>
  <c r="P68" i="10"/>
  <c r="F69" i="10"/>
  <c r="F67" i="10"/>
  <c r="F68" i="10"/>
  <c r="E67" i="10"/>
  <c r="E68" i="10"/>
  <c r="E69" i="10"/>
  <c r="D69" i="10"/>
  <c r="D68" i="10"/>
  <c r="D67" i="10"/>
  <c r="C69" i="10"/>
  <c r="C68" i="10"/>
  <c r="C67" i="10"/>
  <c r="E70" i="5"/>
  <c r="E69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2" i="4"/>
  <c r="H7" i="5"/>
  <c r="H6" i="5"/>
  <c r="H5" i="5"/>
  <c r="H4" i="5"/>
  <c r="H2" i="5"/>
  <c r="H1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2" i="4"/>
  <c r="AB29" i="4"/>
  <c r="AA66" i="4"/>
  <c r="AB66" i="4" s="1"/>
  <c r="AA65" i="4"/>
  <c r="AB65" i="4" s="1"/>
  <c r="AA64" i="4"/>
  <c r="AB64" i="4" s="1"/>
  <c r="AA63" i="4"/>
  <c r="AB63" i="4" s="1"/>
  <c r="AA62" i="4"/>
  <c r="AB62" i="4" s="1"/>
  <c r="AA61" i="4"/>
  <c r="AB61" i="4" s="1"/>
  <c r="AA60" i="4"/>
  <c r="AB60" i="4" s="1"/>
  <c r="AA59" i="4"/>
  <c r="AB59" i="4" s="1"/>
  <c r="AA58" i="4"/>
  <c r="AB58" i="4" s="1"/>
  <c r="AA57" i="4"/>
  <c r="AB57" i="4" s="1"/>
  <c r="AA56" i="4"/>
  <c r="AB56" i="4" s="1"/>
  <c r="AA55" i="4"/>
  <c r="AB55" i="4" s="1"/>
  <c r="AA54" i="4"/>
  <c r="AB54" i="4" s="1"/>
  <c r="AA53" i="4"/>
  <c r="AB53" i="4" s="1"/>
  <c r="AA52" i="4"/>
  <c r="AB52" i="4" s="1"/>
  <c r="AA51" i="4"/>
  <c r="AB51" i="4" s="1"/>
  <c r="AA50" i="4"/>
  <c r="AB50" i="4" s="1"/>
  <c r="AA49" i="4"/>
  <c r="AB49" i="4" s="1"/>
  <c r="AA48" i="4"/>
  <c r="AB48" i="4" s="1"/>
  <c r="AA47" i="4"/>
  <c r="AB47" i="4" s="1"/>
  <c r="AA46" i="4"/>
  <c r="AB46" i="4" s="1"/>
  <c r="AA45" i="4"/>
  <c r="AB45" i="4" s="1"/>
  <c r="AA44" i="4"/>
  <c r="AB44" i="4" s="1"/>
  <c r="AA43" i="4"/>
  <c r="AB43" i="4" s="1"/>
  <c r="AA42" i="4"/>
  <c r="AB42" i="4" s="1"/>
  <c r="AA41" i="4"/>
  <c r="AB41" i="4" s="1"/>
  <c r="AA40" i="4"/>
  <c r="AB40" i="4" s="1"/>
  <c r="AA39" i="4"/>
  <c r="AB39" i="4" s="1"/>
  <c r="AA38" i="4"/>
  <c r="AB38" i="4" s="1"/>
  <c r="AA37" i="4"/>
  <c r="AB37" i="4" s="1"/>
  <c r="AA36" i="4"/>
  <c r="AB36" i="4" s="1"/>
  <c r="AA35" i="4"/>
  <c r="AB35" i="4" s="1"/>
  <c r="AA34" i="4"/>
  <c r="AB34" i="4" s="1"/>
  <c r="AA33" i="4"/>
  <c r="AB33" i="4" s="1"/>
  <c r="AA32" i="4"/>
  <c r="AB32" i="4" s="1"/>
  <c r="AA31" i="4"/>
  <c r="AB31" i="4" s="1"/>
  <c r="AA30" i="4"/>
  <c r="AB30" i="4" s="1"/>
  <c r="AA28" i="4"/>
  <c r="AB28" i="4" s="1"/>
  <c r="AA27" i="4"/>
  <c r="AB27" i="4" s="1"/>
  <c r="AA26" i="4"/>
  <c r="AB26" i="4" s="1"/>
  <c r="AA25" i="4"/>
  <c r="AB25" i="4" s="1"/>
  <c r="AA24" i="4"/>
  <c r="AB24" i="4" s="1"/>
  <c r="AA23" i="4"/>
  <c r="AB23" i="4" s="1"/>
  <c r="AA22" i="4"/>
  <c r="AB22" i="4" s="1"/>
  <c r="AA21" i="4"/>
  <c r="AB21" i="4" s="1"/>
  <c r="AA20" i="4"/>
  <c r="AB20" i="4" s="1"/>
  <c r="AA19" i="4"/>
  <c r="AB19" i="4" s="1"/>
  <c r="AA18" i="4"/>
  <c r="AB18" i="4" s="1"/>
  <c r="AA17" i="4"/>
  <c r="AB17" i="4" s="1"/>
  <c r="AA16" i="4"/>
  <c r="AB16" i="4" s="1"/>
  <c r="AA15" i="4"/>
  <c r="AB15" i="4" s="1"/>
  <c r="AA14" i="4"/>
  <c r="AB14" i="4" s="1"/>
  <c r="AA13" i="4"/>
  <c r="AB13" i="4" s="1"/>
  <c r="AA12" i="4"/>
  <c r="AB12" i="4" s="1"/>
  <c r="AA11" i="4"/>
  <c r="AB11" i="4" s="1"/>
  <c r="AA10" i="4"/>
  <c r="AB10" i="4" s="1"/>
  <c r="AA9" i="4"/>
  <c r="AB9" i="4" s="1"/>
  <c r="AA8" i="4"/>
  <c r="AB8" i="4" s="1"/>
  <c r="AA7" i="4"/>
  <c r="AB7" i="4" s="1"/>
  <c r="AA6" i="4"/>
  <c r="AB6" i="4" s="1"/>
  <c r="AA5" i="4"/>
  <c r="AB5" i="4" s="1"/>
  <c r="AA4" i="4"/>
  <c r="AB4" i="4" s="1"/>
  <c r="AA3" i="4"/>
  <c r="AB3" i="4" s="1"/>
  <c r="AA2" i="4"/>
  <c r="AB2" i="4" s="1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2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3" i="4"/>
  <c r="L4" i="4"/>
  <c r="L5" i="4"/>
  <c r="L6" i="4"/>
  <c r="L2" i="4"/>
  <c r="J2" i="4"/>
  <c r="J3" i="4"/>
  <c r="J4" i="4"/>
  <c r="J5" i="4"/>
  <c r="J6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7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2" i="4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2" i="3"/>
  <c r="D29" i="3"/>
  <c r="C66" i="3"/>
  <c r="D66" i="3" s="1"/>
  <c r="C65" i="3"/>
  <c r="D65" i="3" s="1"/>
  <c r="C64" i="3"/>
  <c r="D64" i="3" s="1"/>
  <c r="C63" i="3"/>
  <c r="D63" i="3" s="1"/>
  <c r="C62" i="3"/>
  <c r="D62" i="3" s="1"/>
  <c r="C61" i="3"/>
  <c r="D61" i="3" s="1"/>
  <c r="C60" i="3"/>
  <c r="D60" i="3" s="1"/>
  <c r="C59" i="3"/>
  <c r="D59" i="3" s="1"/>
  <c r="C58" i="3"/>
  <c r="D58" i="3" s="1"/>
  <c r="C57" i="3"/>
  <c r="D57" i="3" s="1"/>
  <c r="C56" i="3"/>
  <c r="D56" i="3" s="1"/>
  <c r="C55" i="3"/>
  <c r="D55" i="3" s="1"/>
  <c r="C54" i="3"/>
  <c r="D54" i="3" s="1"/>
  <c r="C53" i="3"/>
  <c r="D53" i="3" s="1"/>
  <c r="C52" i="3"/>
  <c r="D52" i="3" s="1"/>
  <c r="C51" i="3"/>
  <c r="D51" i="3" s="1"/>
  <c r="C50" i="3"/>
  <c r="D50" i="3" s="1"/>
  <c r="C49" i="3"/>
  <c r="D49" i="3" s="1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C41" i="3"/>
  <c r="D41" i="3" s="1"/>
  <c r="C40" i="3"/>
  <c r="D40" i="3" s="1"/>
  <c r="C39" i="3"/>
  <c r="D39" i="3" s="1"/>
  <c r="C38" i="3"/>
  <c r="D38" i="3" s="1"/>
  <c r="C37" i="3"/>
  <c r="D37" i="3" s="1"/>
  <c r="C36" i="3"/>
  <c r="D36" i="3" s="1"/>
  <c r="C35" i="3"/>
  <c r="D35" i="3" s="1"/>
  <c r="C34" i="3"/>
  <c r="D34" i="3" s="1"/>
  <c r="C33" i="3"/>
  <c r="D33" i="3" s="1"/>
  <c r="C32" i="3"/>
  <c r="D32" i="3" s="1"/>
  <c r="C31" i="3"/>
  <c r="D31" i="3" s="1"/>
  <c r="C30" i="3"/>
  <c r="D30" i="3" s="1"/>
  <c r="C28" i="3"/>
  <c r="D28" i="3" s="1"/>
  <c r="C27" i="3"/>
  <c r="D27" i="3" s="1"/>
  <c r="C26" i="3"/>
  <c r="D26" i="3" s="1"/>
  <c r="C25" i="3"/>
  <c r="D25" i="3" s="1"/>
  <c r="C24" i="3"/>
  <c r="D24" i="3" s="1"/>
  <c r="C23" i="3"/>
  <c r="D23" i="3" s="1"/>
  <c r="C22" i="3"/>
  <c r="D22" i="3" s="1"/>
  <c r="C21" i="3"/>
  <c r="D21" i="3" s="1"/>
  <c r="C20" i="3"/>
  <c r="D20" i="3" s="1"/>
  <c r="C19" i="3"/>
  <c r="D19" i="3" s="1"/>
  <c r="C18" i="3"/>
  <c r="D18" i="3" s="1"/>
  <c r="C17" i="3"/>
  <c r="D17" i="3" s="1"/>
  <c r="C16" i="3"/>
  <c r="D16" i="3" s="1"/>
  <c r="C15" i="3"/>
  <c r="D15" i="3" s="1"/>
  <c r="C14" i="3"/>
  <c r="D14" i="3" s="1"/>
  <c r="C13" i="3"/>
  <c r="D13" i="3" s="1"/>
  <c r="C12" i="3"/>
  <c r="D12" i="3" s="1"/>
  <c r="C11" i="3"/>
  <c r="D11" i="3" s="1"/>
  <c r="C10" i="3"/>
  <c r="D10" i="3" s="1"/>
  <c r="C9" i="3"/>
  <c r="D9" i="3" s="1"/>
  <c r="C8" i="3"/>
  <c r="D8" i="3" s="1"/>
  <c r="C7" i="3"/>
  <c r="D7" i="3" s="1"/>
  <c r="C6" i="3"/>
  <c r="D6" i="3" s="1"/>
  <c r="C5" i="3"/>
  <c r="D5" i="3" s="1"/>
  <c r="C4" i="3"/>
  <c r="D4" i="3" s="1"/>
  <c r="C3" i="3"/>
  <c r="D3" i="3" s="1"/>
  <c r="C2" i="3"/>
  <c r="D2" i="3" s="1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AE61" i="4" l="1"/>
  <c r="AE25" i="4"/>
  <c r="AE49" i="4"/>
  <c r="AE13" i="4"/>
  <c r="AE37" i="4"/>
  <c r="H9" i="5"/>
  <c r="H10" i="5"/>
  <c r="AE60" i="4"/>
  <c r="AE12" i="4"/>
  <c r="AE47" i="4"/>
  <c r="AE23" i="4"/>
  <c r="AE58" i="4"/>
  <c r="AE10" i="4"/>
  <c r="AE45" i="4"/>
  <c r="AE9" i="4"/>
  <c r="AE44" i="4"/>
  <c r="AE8" i="4"/>
  <c r="AE2" i="4"/>
  <c r="AE31" i="4"/>
  <c r="AE66" i="4"/>
  <c r="AE30" i="4"/>
  <c r="AE65" i="4"/>
  <c r="AE53" i="4"/>
  <c r="AE41" i="4"/>
  <c r="AE29" i="4"/>
  <c r="AE17" i="4"/>
  <c r="AE5" i="4"/>
  <c r="AE36" i="4"/>
  <c r="AE11" i="4"/>
  <c r="AE22" i="4"/>
  <c r="AE57" i="4"/>
  <c r="AE56" i="4"/>
  <c r="AE43" i="4"/>
  <c r="AE6" i="4"/>
  <c r="AE52" i="4"/>
  <c r="AE28" i="4"/>
  <c r="AE16" i="4"/>
  <c r="AE4" i="4"/>
  <c r="AE48" i="4"/>
  <c r="AE59" i="4"/>
  <c r="AE46" i="4"/>
  <c r="AE21" i="4"/>
  <c r="AE32" i="4"/>
  <c r="AE19" i="4"/>
  <c r="AE42" i="4"/>
  <c r="AE39" i="4"/>
  <c r="AE3" i="4"/>
  <c r="AE24" i="4"/>
  <c r="AE35" i="4"/>
  <c r="AE34" i="4"/>
  <c r="AE33" i="4"/>
  <c r="AE20" i="4"/>
  <c r="AE55" i="4"/>
  <c r="AE7" i="4"/>
  <c r="AE54" i="4"/>
  <c r="AE18" i="4"/>
  <c r="AE64" i="4"/>
  <c r="AE40" i="4"/>
  <c r="AE63" i="4"/>
  <c r="AE51" i="4"/>
  <c r="AE27" i="4"/>
  <c r="AE15" i="4"/>
  <c r="AE62" i="4"/>
  <c r="AE50" i="4"/>
  <c r="AE38" i="4"/>
  <c r="AE26" i="4"/>
  <c r="AE14" i="4"/>
</calcChain>
</file>

<file path=xl/sharedStrings.xml><?xml version="1.0" encoding="utf-8"?>
<sst xmlns="http://schemas.openxmlformats.org/spreadsheetml/2006/main" count="3940" uniqueCount="121">
  <si>
    <t>Timestamp</t>
  </si>
  <si>
    <t>Edad</t>
  </si>
  <si>
    <t>Género</t>
  </si>
  <si>
    <t>¿Sos estudiante?</t>
  </si>
  <si>
    <t>¿Cuánto considerás que sabés sobre ciberseguridad?</t>
  </si>
  <si>
    <t>¿Conocés a alguien que haya sido víctima de un fraude digital?</t>
  </si>
  <si>
    <t>¿Con qué frecuencia recibís estos intentos de fraudes?</t>
  </si>
  <si>
    <t>¿Con qué frecuencia cambiás tus contraseñas?</t>
  </si>
  <si>
    <t>¿Usás contraseñas diferentes para cada cuenta?</t>
  </si>
  <si>
    <t>¿Tenés activada la verificación en dos pasos en alguna plataforma?</t>
  </si>
  <si>
    <t>¿Compartís dispositivos (celular, computadora, etc.) con otras personas?</t>
  </si>
  <si>
    <t>¿Solés revisar si una página web es segura antes de ingresar tus datos?</t>
  </si>
  <si>
    <t>¿Te sentís seguro/a al navegar por Internet y usar tus datos en línea?</t>
  </si>
  <si>
    <t>¿Sabés cómo comprobar si un enlace es seguro antes de hacer click?</t>
  </si>
  <si>
    <t>¿Confiás en las redes Wi-Fi públicas?</t>
  </si>
  <si>
    <t>¿Considerás que tu entorno académico/laboral promueve/enseña lo suficiente sobre seguridad digital?</t>
  </si>
  <si>
    <t>Si respondiste 'sí' en la pregunta anterior, ¿Alguna de esas personas es estudiante?</t>
  </si>
  <si>
    <t>Masculino</t>
  </si>
  <si>
    <t>Sí</t>
  </si>
  <si>
    <t xml:space="preserve">Profesorado de Historia </t>
  </si>
  <si>
    <t>Poco</t>
  </si>
  <si>
    <t>No</t>
  </si>
  <si>
    <t>Casi nunca</t>
  </si>
  <si>
    <t>Sólo algunas</t>
  </si>
  <si>
    <t>A veces</t>
  </si>
  <si>
    <t>No, ninguna</t>
  </si>
  <si>
    <t>Femenino</t>
  </si>
  <si>
    <t>Muy poco</t>
  </si>
  <si>
    <t>Nunca</t>
  </si>
  <si>
    <t xml:space="preserve">Lic. en Astronomía </t>
  </si>
  <si>
    <t>No estoy seguro/a</t>
  </si>
  <si>
    <t>Sólo algunos</t>
  </si>
  <si>
    <t>Ing. Informática</t>
  </si>
  <si>
    <t>Mucho</t>
  </si>
  <si>
    <t>Sí, todas</t>
  </si>
  <si>
    <t>Algo</t>
  </si>
  <si>
    <t>Medicina</t>
  </si>
  <si>
    <t>Frecuentemente</t>
  </si>
  <si>
    <t>Sí, solo algunas</t>
  </si>
  <si>
    <t xml:space="preserve">Marketing </t>
  </si>
  <si>
    <t>Sí, conozco a una persona</t>
  </si>
  <si>
    <t>Biotecnología</t>
  </si>
  <si>
    <t>Sí, conozco a más de una persona</t>
  </si>
  <si>
    <t xml:space="preserve">Desarrollo de videojuegos </t>
  </si>
  <si>
    <t>Abogacia</t>
  </si>
  <si>
    <t>Zoología</t>
  </si>
  <si>
    <t>Profesorado en fisica</t>
  </si>
  <si>
    <t xml:space="preserve">Profesorado de Nivel Inicial </t>
  </si>
  <si>
    <t xml:space="preserve">Diseño Audiovisual </t>
  </si>
  <si>
    <t xml:space="preserve">Ing. Informática </t>
  </si>
  <si>
    <t>Lic. en Nutricion</t>
  </si>
  <si>
    <t>Ing. Agrimensura</t>
  </si>
  <si>
    <t>Ing. IA</t>
  </si>
  <si>
    <t>Ing. en Recursos Hidricos</t>
  </si>
  <si>
    <t>Ing. Ambiental</t>
  </si>
  <si>
    <t>6/17/2025 10:27:45</t>
  </si>
  <si>
    <t>6/17/2025 10:51:15</t>
  </si>
  <si>
    <r>
      <t>¿Sabés qué significa el término '</t>
    </r>
    <r>
      <rPr>
        <i/>
        <sz val="12"/>
        <color theme="1"/>
        <rFont val="Arial"/>
        <family val="2"/>
        <scheme val="minor"/>
      </rPr>
      <t>Phishing</t>
    </r>
    <r>
      <rPr>
        <sz val="12"/>
        <color theme="1"/>
        <rFont val="Arial"/>
        <family val="2"/>
        <scheme val="minor"/>
      </rPr>
      <t>'?</t>
    </r>
  </si>
  <si>
    <t>Lic. en Nutrición</t>
  </si>
  <si>
    <t>Contador Público Nacional</t>
  </si>
  <si>
    <t>Lic.en Nutrición</t>
  </si>
  <si>
    <t xml:space="preserve">Bioquímica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</si>
  <si>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</si>
  <si>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</si>
  <si>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</si>
  <si>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</si>
  <si>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</si>
  <si>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</si>
  <si>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</si>
  <si>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</si>
  <si>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</si>
  <si>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</si>
  <si>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</si>
  <si>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</si>
  <si>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</si>
  <si>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</si>
  <si>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</si>
  <si>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</si>
  <si>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</si>
  <si>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</si>
  <si>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</si>
  <si>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</si>
  <si>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</si>
  <si>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</si>
  <si>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</si>
  <si>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</si>
  <si>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</si>
  <si>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Enumeración área</t>
  </si>
  <si>
    <t>Enumeración víctimas</t>
  </si>
  <si>
    <t>Enumeración conocidos</t>
  </si>
  <si>
    <t>Enumeración víctimas conocidos</t>
  </si>
  <si>
    <t>Carrera</t>
  </si>
  <si>
    <t>¿Alguna de esas personas es estudiante?</t>
  </si>
  <si>
    <t>Enumeración conocimiento</t>
  </si>
  <si>
    <t>¿Tecnólogica?</t>
  </si>
  <si>
    <t>¿Fuiste víctima de un fraude digital?</t>
  </si>
  <si>
    <t>¿Conocés a alguien que haya sido víctima?</t>
  </si>
  <si>
    <t xml:space="preserve">¿Alguna vez recibiste un intento de fraude digital? </t>
  </si>
  <si>
    <t>¿Alguna vez fuiste víctima?</t>
  </si>
  <si>
    <t>Prof. y Lic. de Historia e Informática</t>
  </si>
  <si>
    <t>Estudiante</t>
  </si>
  <si>
    <r>
      <t>¿Qué significa '</t>
    </r>
    <r>
      <rPr>
        <i/>
        <sz val="12"/>
        <color theme="1"/>
        <rFont val="Arial"/>
        <family val="2"/>
        <scheme val="minor"/>
      </rPr>
      <t>Phishing</t>
    </r>
    <r>
      <rPr>
        <sz val="12"/>
        <color theme="1"/>
        <rFont val="Arial"/>
        <family val="2"/>
        <scheme val="minor"/>
      </rPr>
      <t>'?</t>
    </r>
  </si>
  <si>
    <t>Frecuencia cambio contraseña</t>
  </si>
  <si>
    <t>Uso de contraseñas diferentes</t>
  </si>
  <si>
    <t>2FA</t>
  </si>
  <si>
    <t>Compartir dispositivos</t>
  </si>
  <si>
    <t>Revisión pág web segura</t>
  </si>
  <si>
    <t>Seguridad al usar internet</t>
  </si>
  <si>
    <t>Detectar enlace seguro</t>
  </si>
  <si>
    <t>Confia en Wi-Fi público</t>
  </si>
  <si>
    <t>P</t>
  </si>
  <si>
    <t>PUNTAJE</t>
  </si>
  <si>
    <t>Puntaje</t>
  </si>
  <si>
    <t>GÉNERO</t>
  </si>
  <si>
    <t>Es tecnológica</t>
  </si>
  <si>
    <t>No es tecnológica</t>
  </si>
  <si>
    <t>PROBABILITY OUTPUT</t>
  </si>
  <si>
    <t>Percentile</t>
  </si>
  <si>
    <t>Y</t>
  </si>
  <si>
    <t>Es estudiante</t>
  </si>
  <si>
    <t>No es estudiante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</si>
</sst>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:ss"/>
  </numFmts>
  <fonts count="8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i/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sz val="12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54CC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8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4" fontId="1" fillId="0" borderId="5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/>
    </xf>
    <xf numFmtId="0" fontId="0" fillId="3" borderId="1" xfId="0" applyFill="1" applyBorder="1" applyAlignment="1">
      <alignment horizontal="left"/>
    </xf>
    <xf numFmtId="0" fontId="3" fillId="0" borderId="6" xfId="0" applyFont="1" applyBorder="1" applyAlignment="1">
      <alignment horizontal="right"/>
    </xf>
    <xf numFmtId="0" fontId="3" fillId="3" borderId="6" xfId="0" applyFont="1" applyFill="1" applyBorder="1" applyAlignment="1">
      <alignment horizontal="left"/>
    </xf>
    <xf numFmtId="0" fontId="1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/>
    </xf>
    <xf numFmtId="0" fontId="1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/>
    </xf>
    <xf numFmtId="0" fontId="1" fillId="3" borderId="1" xfId="0" applyFont="1" applyFill="1" applyBorder="1" applyAlignment="1">
      <alignment vertical="center"/>
    </xf>
    <xf numFmtId="0" fontId="3" fillId="3" borderId="1" xfId="0" applyFont="1" applyFill="1" applyBorder="1"/>
    <xf numFmtId="0" fontId="1" fillId="6" borderId="1" xfId="0" applyFont="1" applyFill="1" applyBorder="1" applyAlignment="1">
      <alignment horizontal="center" vertical="center"/>
    </xf>
    <xf numFmtId="0" fontId="3" fillId="6" borderId="1" xfId="0" applyFont="1" applyFill="1" applyBorder="1"/>
    <xf numFmtId="0" fontId="1" fillId="6" borderId="1" xfId="0" applyFont="1" applyFill="1" applyBorder="1" applyAlignment="1">
      <alignment vertical="center"/>
    </xf>
    <xf numFmtId="0" fontId="7" fillId="0" borderId="0" xfId="0" applyFont="1"/>
    <xf numFmtId="0" fontId="0" fillId="6" borderId="1" xfId="0" applyFill="1" applyBorder="1"/>
    <xf numFmtId="0" fontId="0" fillId="0" borderId="9" xfId="0" applyBorder="1"/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centerContinuous"/>
    </xf>
    <xf numFmtId="0" fontId="7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6" borderId="1" xfId="0" applyFont="1" applyFill="1" applyBorder="1" applyAlignment="1">
      <alignment vertical="center"/>
    </xf>
    <xf numFmtId="0" fontId="0" fillId="6" borderId="1" xfId="0" applyFill="1" applyBorder="1" applyAlignment="1">
      <alignment horizontal="left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32"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D1B2E8"/>
        </patternFill>
      </fill>
    </dxf>
    <dxf>
      <fill>
        <patternFill>
          <bgColor rgb="FF7030A0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2" defaultTableStyle="TableStyleMedium2" defaultPivotStyle="PivotStyleLight16">
    <tableStyle name="Form Responses 1-style" pivot="0" count="3" xr9:uid="{00000000-0011-0000-FFFF-FFFF00000000}">
      <tableStyleElement type="headerRow" dxfId="31"/>
      <tableStyleElement type="firstRowStripe" dxfId="30"/>
      <tableStyleElement type="secondRowStripe" dxfId="29"/>
    </tableStyle>
    <tableStyle name="Table Style 1" pivot="0" count="2" xr9:uid="{DD7AB729-739F-414D-8B50-A0DB8A219FEC}">
      <tableStyleElement type="headerRow" dxfId="28"/>
      <tableStyleElement type="secondRowStripe" dxfId="27"/>
    </tableStyle>
  </tableStyles>
  <colors>
    <mruColors>
      <color rgb="FF9954CC"/>
      <color rgb="FFD1B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CONOCIMIENTO VS PONDERACIÓN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00325896762905"/>
                  <c:y val="-0.129491834354039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'PONDERACIÓN (CUANTO SABEN)'!$AE$2:$AE$66</c:f>
              <c:numCache>
                <c:formatCode>General</c:formatCode>
                <c:ptCount val="65"/>
                <c:pt idx="0">
                  <c:v>9</c:v>
                </c:pt>
                <c:pt idx="1">
                  <c:v>6</c:v>
                </c:pt>
                <c:pt idx="2">
                  <c:v>11</c:v>
                </c:pt>
                <c:pt idx="3">
                  <c:v>8</c:v>
                </c:pt>
                <c:pt idx="4">
                  <c:v>12</c:v>
                </c:pt>
                <c:pt idx="5">
                  <c:v>13</c:v>
                </c:pt>
                <c:pt idx="6">
                  <c:v>10</c:v>
                </c:pt>
                <c:pt idx="7">
                  <c:v>11</c:v>
                </c:pt>
                <c:pt idx="8">
                  <c:v>6</c:v>
                </c:pt>
                <c:pt idx="9">
                  <c:v>14</c:v>
                </c:pt>
                <c:pt idx="10">
                  <c:v>13</c:v>
                </c:pt>
                <c:pt idx="11">
                  <c:v>9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8</c:v>
                </c:pt>
                <c:pt idx="16">
                  <c:v>10</c:v>
                </c:pt>
                <c:pt idx="17">
                  <c:v>10</c:v>
                </c:pt>
                <c:pt idx="18">
                  <c:v>14</c:v>
                </c:pt>
                <c:pt idx="19">
                  <c:v>11</c:v>
                </c:pt>
                <c:pt idx="20">
                  <c:v>11</c:v>
                </c:pt>
                <c:pt idx="21">
                  <c:v>13</c:v>
                </c:pt>
                <c:pt idx="22">
                  <c:v>8</c:v>
                </c:pt>
                <c:pt idx="23">
                  <c:v>8</c:v>
                </c:pt>
                <c:pt idx="24">
                  <c:v>11</c:v>
                </c:pt>
                <c:pt idx="25">
                  <c:v>13</c:v>
                </c:pt>
                <c:pt idx="26">
                  <c:v>12</c:v>
                </c:pt>
                <c:pt idx="27">
                  <c:v>16</c:v>
                </c:pt>
                <c:pt idx="28">
                  <c:v>12</c:v>
                </c:pt>
                <c:pt idx="29">
                  <c:v>9</c:v>
                </c:pt>
                <c:pt idx="30">
                  <c:v>12</c:v>
                </c:pt>
                <c:pt idx="31">
                  <c:v>10</c:v>
                </c:pt>
                <c:pt idx="32">
                  <c:v>12</c:v>
                </c:pt>
                <c:pt idx="33">
                  <c:v>11</c:v>
                </c:pt>
                <c:pt idx="34">
                  <c:v>11</c:v>
                </c:pt>
                <c:pt idx="35">
                  <c:v>14</c:v>
                </c:pt>
                <c:pt idx="36">
                  <c:v>5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6</c:v>
                </c:pt>
                <c:pt idx="42">
                  <c:v>9</c:v>
                </c:pt>
                <c:pt idx="43">
                  <c:v>13</c:v>
                </c:pt>
                <c:pt idx="44">
                  <c:v>7</c:v>
                </c:pt>
                <c:pt idx="45">
                  <c:v>5</c:v>
                </c:pt>
                <c:pt idx="46">
                  <c:v>14</c:v>
                </c:pt>
                <c:pt idx="47">
                  <c:v>9</c:v>
                </c:pt>
                <c:pt idx="48">
                  <c:v>11</c:v>
                </c:pt>
                <c:pt idx="49">
                  <c:v>6</c:v>
                </c:pt>
                <c:pt idx="50">
                  <c:v>15</c:v>
                </c:pt>
                <c:pt idx="51">
                  <c:v>14</c:v>
                </c:pt>
                <c:pt idx="52">
                  <c:v>11</c:v>
                </c:pt>
                <c:pt idx="53">
                  <c:v>9</c:v>
                </c:pt>
                <c:pt idx="54">
                  <c:v>11</c:v>
                </c:pt>
                <c:pt idx="55">
                  <c:v>8</c:v>
                </c:pt>
                <c:pt idx="56">
                  <c:v>13</c:v>
                </c:pt>
                <c:pt idx="57">
                  <c:v>10</c:v>
                </c:pt>
                <c:pt idx="58">
                  <c:v>9</c:v>
                </c:pt>
                <c:pt idx="59">
                  <c:v>12</c:v>
                </c:pt>
                <c:pt idx="60">
                  <c:v>13</c:v>
                </c:pt>
                <c:pt idx="61">
                  <c:v>11</c:v>
                </c:pt>
                <c:pt idx="62">
                  <c:v>14</c:v>
                </c:pt>
                <c:pt idx="63">
                  <c:v>5</c:v>
                </c:pt>
                <c:pt idx="64">
                  <c:v>11</c:v>
                </c:pt>
              </c:numCache>
            </c:numRef>
          </c:xVal>
          <c:yVal>
            <c:numRef>
              <c:f>'PONDERACIÓN (CUANTO SABEN)'!$X$2:$X$66</c:f>
              <c:numCache>
                <c:formatCode>General</c:formatCode>
                <c:ptCount val="6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C6-41C2-9613-A95F3D8B2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183599"/>
        <c:axId val="1167185519"/>
      </c:scatterChart>
      <c:valAx>
        <c:axId val="1167183599"/>
        <c:scaling>
          <c:orientation val="minMax"/>
          <c:max val="1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85519"/>
        <c:crosses val="autoZero"/>
        <c:crossBetween val="midCat"/>
        <c:majorUnit val="1"/>
        <c:minorUnit val="1"/>
      </c:valAx>
      <c:valAx>
        <c:axId val="1167185519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83599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¿Sabe lo que significa el término "Phishing"?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BE-4A40-AEDB-F930BBE093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BE-4A40-AEDB-F930BBE093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BE-4A40-AEDB-F930BBE093C2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Sheet6!$C$70:$C$72</c:f>
              <c:strCache>
                <c:ptCount val="3"/>
                <c:pt idx="0">
                  <c:v>Sí</c:v>
                </c:pt>
                <c:pt idx="1">
                  <c:v>No</c:v>
                </c:pt>
                <c:pt idx="2">
                  <c:v>No estoy seguro/a</c:v>
                </c:pt>
              </c:strCache>
            </c:strRef>
          </c:cat>
          <c:val>
            <c:numRef>
              <c:f>Sheet6!$C$67:$C$69</c:f>
              <c:numCache>
                <c:formatCode>General</c:formatCode>
                <c:ptCount val="3"/>
                <c:pt idx="0">
                  <c:v>32</c:v>
                </c:pt>
                <c:pt idx="1">
                  <c:v>24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7-48D5-9112-EF504F66E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¿Alguna vez recibiste un intento de fraude digital?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22-4FEE-A0B7-4F9A746B83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22-4FEE-A0B7-4F9A746B83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22-4FEE-A0B7-4F9A746B830F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Sheet6!$C$70:$C$72</c:f>
              <c:strCache>
                <c:ptCount val="3"/>
                <c:pt idx="0">
                  <c:v>Sí</c:v>
                </c:pt>
                <c:pt idx="1">
                  <c:v>No</c:v>
                </c:pt>
                <c:pt idx="2">
                  <c:v>No estoy seguro/a</c:v>
                </c:pt>
              </c:strCache>
            </c:strRef>
          </c:cat>
          <c:val>
            <c:numRef>
              <c:f>Sheet6!$D$67:$D$69</c:f>
              <c:numCache>
                <c:formatCode>General</c:formatCode>
                <c:ptCount val="3"/>
                <c:pt idx="0">
                  <c:v>48</c:v>
                </c:pt>
                <c:pt idx="1">
                  <c:v>7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7-4E26-976C-A7F921ED3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¿Alguna vez fuiste víctima de un fraude digital?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A8-4040-9A64-2D8C34C1BE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A8-4040-9A64-2D8C34C1BE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A8-4040-9A64-2D8C34C1BEB5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Sheet6!$C$70:$C$72</c:f>
              <c:strCache>
                <c:ptCount val="3"/>
                <c:pt idx="0">
                  <c:v>Sí</c:v>
                </c:pt>
                <c:pt idx="1">
                  <c:v>No</c:v>
                </c:pt>
                <c:pt idx="2">
                  <c:v>No estoy seguro/a</c:v>
                </c:pt>
              </c:strCache>
            </c:strRef>
          </c:cat>
          <c:val>
            <c:numRef>
              <c:f>Sheet6!$E$67:$E$69</c:f>
              <c:numCache>
                <c:formatCode>General</c:formatCode>
                <c:ptCount val="3"/>
                <c:pt idx="0">
                  <c:v>6</c:v>
                </c:pt>
                <c:pt idx="1">
                  <c:v>55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8-47FD-9597-0AD341097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¿Conoce a alguien que haya sido víctima de un fraude digital?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C1-4DF3-A16A-E43C505CFC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C1-4DF3-A16A-E43C505CFC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EC1-4DF3-A16A-E43C505CFC47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Sheet6!$F$70:$F$72</c:f>
              <c:strCache>
                <c:ptCount val="3"/>
                <c:pt idx="0">
                  <c:v>Sí, conozco a una persona</c:v>
                </c:pt>
                <c:pt idx="1">
                  <c:v>No</c:v>
                </c:pt>
                <c:pt idx="2">
                  <c:v>Sí, conozco a más de una persona</c:v>
                </c:pt>
              </c:strCache>
            </c:strRef>
          </c:cat>
          <c:val>
            <c:numRef>
              <c:f>Sheet6!$F$67:$F$69</c:f>
              <c:numCache>
                <c:formatCode>General</c:formatCode>
                <c:ptCount val="3"/>
                <c:pt idx="0">
                  <c:v>20</c:v>
                </c:pt>
                <c:pt idx="1">
                  <c:v>16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9-4AD4-AD80-E9FC187FD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¿Con que frecuencia recibís estos intentos de fraude?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4F3-4F5E-8B72-22E95185D5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F3-4F5E-8B72-22E95185D5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4F3-4F5E-8B72-22E95185D5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39-4FA8-A21F-529D6665AFB5}"/>
              </c:ext>
            </c:extLst>
          </c:dPt>
          <c:dLbls>
            <c:dLbl>
              <c:idx val="3"/>
              <c:spPr>
                <a:solidFill>
                  <a:srgbClr val="FFFFFF"/>
                </a:solidFill>
                <a:ln>
                  <a:solidFill>
                    <a:srgbClr val="000000">
                      <a:lumMod val="25000"/>
                      <a:lumOff val="75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2430982287741263"/>
                      <c:h val="0.1675144967498442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C39-4FA8-A21F-529D6665AFB5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Sheet6!$G$71:$G$74</c:f>
              <c:strCache>
                <c:ptCount val="4"/>
                <c:pt idx="0">
                  <c:v>Nunca</c:v>
                </c:pt>
                <c:pt idx="1">
                  <c:v>Casi nunca</c:v>
                </c:pt>
                <c:pt idx="2">
                  <c:v>A veces</c:v>
                </c:pt>
                <c:pt idx="3">
                  <c:v>Frecuentemente</c:v>
                </c:pt>
              </c:strCache>
            </c:strRef>
          </c:cat>
          <c:val>
            <c:numRef>
              <c:f>Sheet6!$G$67:$G$70</c:f>
              <c:numCache>
                <c:formatCode>General</c:formatCode>
                <c:ptCount val="4"/>
                <c:pt idx="0">
                  <c:v>7</c:v>
                </c:pt>
                <c:pt idx="1">
                  <c:v>29</c:v>
                </c:pt>
                <c:pt idx="2">
                  <c:v>23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9-4FA8-A21F-529D6665A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Frecuencia de cambio de contraseñas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F4-43F9-AF47-C24FB7EFBF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F4-43F9-AF47-C24FB7EFBF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F4-43F9-AF47-C24FB7EFBF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F4-43F9-AF47-C24FB7EFBF5A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Sheet6!$G$71:$G$74</c:f>
              <c:strCache>
                <c:ptCount val="4"/>
                <c:pt idx="0">
                  <c:v>Nunca</c:v>
                </c:pt>
                <c:pt idx="1">
                  <c:v>Casi nunca</c:v>
                </c:pt>
                <c:pt idx="2">
                  <c:v>A veces</c:v>
                </c:pt>
                <c:pt idx="3">
                  <c:v>Frecuentemente</c:v>
                </c:pt>
              </c:strCache>
            </c:strRef>
          </c:cat>
          <c:val>
            <c:numRef>
              <c:f>Sheet6!$H$67:$H$70</c:f>
              <c:numCache>
                <c:formatCode>General</c:formatCode>
                <c:ptCount val="4"/>
                <c:pt idx="0">
                  <c:v>13</c:v>
                </c:pt>
                <c:pt idx="1">
                  <c:v>28</c:v>
                </c:pt>
                <c:pt idx="2">
                  <c:v>20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7-4F21-8858-55E5E4C35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¿Usa contraseñas diferentes?</c:v>
          </c:tx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C9-4A78-BE43-369248DEC3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C9-4A78-BE43-369248DEC314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Sheet6!$I$70:$I$71</c:f>
              <c:strCache>
                <c:ptCount val="2"/>
                <c:pt idx="0">
                  <c:v>Sí</c:v>
                </c:pt>
                <c:pt idx="1">
                  <c:v>No</c:v>
                </c:pt>
              </c:strCache>
            </c:strRef>
          </c:cat>
          <c:val>
            <c:numRef>
              <c:f>Sheet6!$I$67:$I$68</c:f>
              <c:numCache>
                <c:formatCode>General</c:formatCode>
                <c:ptCount val="2"/>
                <c:pt idx="0">
                  <c:v>44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1F-4C82-BF36-E41D21C30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¿Tiene activada la verificación en dos pasos?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97-4AE2-95FB-0E123E5203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97-4AE2-95FB-0E123E5203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997-4AE2-95FB-0E123E520377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Sheet6!$J$70:$J$72</c:f>
              <c:strCache>
                <c:ptCount val="3"/>
                <c:pt idx="0">
                  <c:v>Sí, todas</c:v>
                </c:pt>
                <c:pt idx="1">
                  <c:v>No, ninguna</c:v>
                </c:pt>
                <c:pt idx="2">
                  <c:v>Sólo algunas</c:v>
                </c:pt>
              </c:strCache>
            </c:strRef>
          </c:cat>
          <c:val>
            <c:numRef>
              <c:f>Sheet6!$J$67:$J$69</c:f>
              <c:numCache>
                <c:formatCode>General</c:formatCode>
                <c:ptCount val="3"/>
                <c:pt idx="0">
                  <c:v>18</c:v>
                </c:pt>
                <c:pt idx="1">
                  <c:v>4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4-4A65-9135-6F86BB241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¿Comparten dispositivos?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23-4698-A435-B83CD35A6F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23-4698-A435-B83CD35A6F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23-4698-A435-B83CD35A6F2B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Sheet6!$K$70:$K$72</c:f>
              <c:strCache>
                <c:ptCount val="3"/>
                <c:pt idx="0">
                  <c:v>Sí</c:v>
                </c:pt>
                <c:pt idx="1">
                  <c:v>No</c:v>
                </c:pt>
                <c:pt idx="2">
                  <c:v>Sólo algunos</c:v>
                </c:pt>
              </c:strCache>
            </c:strRef>
          </c:cat>
          <c:val>
            <c:numRef>
              <c:f>Sheet6!$K$67:$K$69</c:f>
              <c:numCache>
                <c:formatCode>General</c:formatCode>
                <c:ptCount val="3"/>
                <c:pt idx="0">
                  <c:v>8</c:v>
                </c:pt>
                <c:pt idx="1">
                  <c:v>52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3-497D-9397-071B5099A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¿Suele revisar si una página web es segura?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C3-40FF-90ED-B30261E2A1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C3-40FF-90ED-B30261E2A1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AC3-40FF-90ED-B30261E2A15E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Sheet6!$L$70:$L$72</c:f>
              <c:strCache>
                <c:ptCount val="3"/>
                <c:pt idx="0">
                  <c:v>Sí</c:v>
                </c:pt>
                <c:pt idx="1">
                  <c:v>No</c:v>
                </c:pt>
                <c:pt idx="2">
                  <c:v>A veces</c:v>
                </c:pt>
              </c:strCache>
            </c:strRef>
          </c:cat>
          <c:val>
            <c:numRef>
              <c:f>Sheet6!$L$67:$L$69</c:f>
              <c:numCache>
                <c:formatCode>General</c:formatCode>
                <c:ptCount val="3"/>
                <c:pt idx="0">
                  <c:v>35</c:v>
                </c:pt>
                <c:pt idx="1">
                  <c:v>15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D-4DE3-BB26-26D8026C3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TECNOLÓGICA VS PONDERACIÓN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695144356955381"/>
                  <c:y val="-0.194262904636920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'PONDERACIÓN (CUANTO SABEN)'!$AB$2:$AB$66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</c:numCache>
            </c:numRef>
          </c:xVal>
          <c:yVal>
            <c:numRef>
              <c:f>'PONDERACIÓN (CUANTO SABEN)'!$AE$2:$AE$66</c:f>
              <c:numCache>
                <c:formatCode>General</c:formatCode>
                <c:ptCount val="65"/>
                <c:pt idx="0">
                  <c:v>9</c:v>
                </c:pt>
                <c:pt idx="1">
                  <c:v>6</c:v>
                </c:pt>
                <c:pt idx="2">
                  <c:v>11</c:v>
                </c:pt>
                <c:pt idx="3">
                  <c:v>8</c:v>
                </c:pt>
                <c:pt idx="4">
                  <c:v>12</c:v>
                </c:pt>
                <c:pt idx="5">
                  <c:v>13</c:v>
                </c:pt>
                <c:pt idx="6">
                  <c:v>10</c:v>
                </c:pt>
                <c:pt idx="7">
                  <c:v>11</c:v>
                </c:pt>
                <c:pt idx="8">
                  <c:v>6</c:v>
                </c:pt>
                <c:pt idx="9">
                  <c:v>14</c:v>
                </c:pt>
                <c:pt idx="10">
                  <c:v>13</c:v>
                </c:pt>
                <c:pt idx="11">
                  <c:v>9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8</c:v>
                </c:pt>
                <c:pt idx="16">
                  <c:v>10</c:v>
                </c:pt>
                <c:pt idx="17">
                  <c:v>10</c:v>
                </c:pt>
                <c:pt idx="18">
                  <c:v>14</c:v>
                </c:pt>
                <c:pt idx="19">
                  <c:v>11</c:v>
                </c:pt>
                <c:pt idx="20">
                  <c:v>11</c:v>
                </c:pt>
                <c:pt idx="21">
                  <c:v>13</c:v>
                </c:pt>
                <c:pt idx="22">
                  <c:v>8</c:v>
                </c:pt>
                <c:pt idx="23">
                  <c:v>8</c:v>
                </c:pt>
                <c:pt idx="24">
                  <c:v>11</c:v>
                </c:pt>
                <c:pt idx="25">
                  <c:v>13</c:v>
                </c:pt>
                <c:pt idx="26">
                  <c:v>12</c:v>
                </c:pt>
                <c:pt idx="27">
                  <c:v>16</c:v>
                </c:pt>
                <c:pt idx="28">
                  <c:v>12</c:v>
                </c:pt>
                <c:pt idx="29">
                  <c:v>9</c:v>
                </c:pt>
                <c:pt idx="30">
                  <c:v>12</c:v>
                </c:pt>
                <c:pt idx="31">
                  <c:v>10</c:v>
                </c:pt>
                <c:pt idx="32">
                  <c:v>12</c:v>
                </c:pt>
                <c:pt idx="33">
                  <c:v>11</c:v>
                </c:pt>
                <c:pt idx="34">
                  <c:v>11</c:v>
                </c:pt>
                <c:pt idx="35">
                  <c:v>14</c:v>
                </c:pt>
                <c:pt idx="36">
                  <c:v>5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6</c:v>
                </c:pt>
                <c:pt idx="42">
                  <c:v>9</c:v>
                </c:pt>
                <c:pt idx="43">
                  <c:v>13</c:v>
                </c:pt>
                <c:pt idx="44">
                  <c:v>7</c:v>
                </c:pt>
                <c:pt idx="45">
                  <c:v>5</c:v>
                </c:pt>
                <c:pt idx="46">
                  <c:v>14</c:v>
                </c:pt>
                <c:pt idx="47">
                  <c:v>9</c:v>
                </c:pt>
                <c:pt idx="48">
                  <c:v>11</c:v>
                </c:pt>
                <c:pt idx="49">
                  <c:v>6</c:v>
                </c:pt>
                <c:pt idx="50">
                  <c:v>15</c:v>
                </c:pt>
                <c:pt idx="51">
                  <c:v>14</c:v>
                </c:pt>
                <c:pt idx="52">
                  <c:v>11</c:v>
                </c:pt>
                <c:pt idx="53">
                  <c:v>9</c:v>
                </c:pt>
                <c:pt idx="54">
                  <c:v>11</c:v>
                </c:pt>
                <c:pt idx="55">
                  <c:v>8</c:v>
                </c:pt>
                <c:pt idx="56">
                  <c:v>13</c:v>
                </c:pt>
                <c:pt idx="57">
                  <c:v>10</c:v>
                </c:pt>
                <c:pt idx="58">
                  <c:v>9</c:v>
                </c:pt>
                <c:pt idx="59">
                  <c:v>12</c:v>
                </c:pt>
                <c:pt idx="60">
                  <c:v>13</c:v>
                </c:pt>
                <c:pt idx="61">
                  <c:v>11</c:v>
                </c:pt>
                <c:pt idx="62">
                  <c:v>14</c:v>
                </c:pt>
                <c:pt idx="63">
                  <c:v>5</c:v>
                </c:pt>
                <c:pt idx="6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0-4E76-A819-85C1CF69C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987199"/>
        <c:axId val="1516987679"/>
      </c:scatterChart>
      <c:valAx>
        <c:axId val="151698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987679"/>
        <c:crosses val="autoZero"/>
        <c:crossBetween val="midCat"/>
      </c:valAx>
      <c:valAx>
        <c:axId val="151698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98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¿Se siente seguro al usar internet?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8D-48BC-80B4-6F8BEC42DF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8D-48BC-80B4-6F8BEC42DF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8D-48BC-80B4-6F8BEC42DF9C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Sheet6!$M$70:$M$72</c:f>
              <c:strCache>
                <c:ptCount val="3"/>
                <c:pt idx="0">
                  <c:v>Sí</c:v>
                </c:pt>
                <c:pt idx="1">
                  <c:v>No</c:v>
                </c:pt>
                <c:pt idx="2">
                  <c:v>A veces</c:v>
                </c:pt>
              </c:strCache>
            </c:strRef>
          </c:cat>
          <c:val>
            <c:numRef>
              <c:f>Sheet6!$M$67:$M$69</c:f>
              <c:numCache>
                <c:formatCode>General</c:formatCode>
                <c:ptCount val="3"/>
                <c:pt idx="0">
                  <c:v>23</c:v>
                </c:pt>
                <c:pt idx="1">
                  <c:v>20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9-4518-92A2-BD31357B7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¿Sabe como comprobar si un enlace es seguro?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ED-49A1-8B57-3D110CA49F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ED-49A1-8B57-3D110CA49F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ED-49A1-8B57-3D110CA49F90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Sheet6!$N$70:$N$72</c:f>
              <c:strCache>
                <c:ptCount val="3"/>
                <c:pt idx="0">
                  <c:v>Sí</c:v>
                </c:pt>
                <c:pt idx="1">
                  <c:v>No</c:v>
                </c:pt>
                <c:pt idx="2">
                  <c:v>No estoy seguro/a</c:v>
                </c:pt>
              </c:strCache>
            </c:strRef>
          </c:cat>
          <c:val>
            <c:numRef>
              <c:f>Sheet6!$N$67:$N$69</c:f>
              <c:numCache>
                <c:formatCode>General</c:formatCode>
                <c:ptCount val="3"/>
                <c:pt idx="0">
                  <c:v>23</c:v>
                </c:pt>
                <c:pt idx="1">
                  <c:v>31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0-4F1B-972A-77BA9BC6D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¿Confía en las redes Wi-Fi públicas?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AB-4DD0-BF6C-CFE085EA98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AB-4DD0-BF6C-CFE085EA98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AB-4DD0-BF6C-CFE085EA9862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Sheet6!$O$70:$O$72</c:f>
              <c:strCache>
                <c:ptCount val="3"/>
                <c:pt idx="0">
                  <c:v>Sí</c:v>
                </c:pt>
                <c:pt idx="1">
                  <c:v>No</c:v>
                </c:pt>
                <c:pt idx="2">
                  <c:v>Sólo algunas</c:v>
                </c:pt>
              </c:strCache>
            </c:strRef>
          </c:cat>
          <c:val>
            <c:numRef>
              <c:f>Sheet6!$O$67:$O$69</c:f>
              <c:numCache>
                <c:formatCode>General</c:formatCode>
                <c:ptCount val="3"/>
                <c:pt idx="0">
                  <c:v>15</c:v>
                </c:pt>
                <c:pt idx="1">
                  <c:v>31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1-4C8D-9ACA-76D4EA7A4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¿Considera que su entorno promueve/enseña sobre ciberseguridad?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0E-4AEE-B754-FE4325767E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0E-4AEE-B754-FE4325767E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0E-4AEE-B754-FE4325767E33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Sheet6!$P$70:$P$72</c:f>
              <c:strCache>
                <c:ptCount val="3"/>
                <c:pt idx="0">
                  <c:v>Sí</c:v>
                </c:pt>
                <c:pt idx="1">
                  <c:v>No</c:v>
                </c:pt>
                <c:pt idx="2">
                  <c:v>No estoy seguro/a</c:v>
                </c:pt>
              </c:strCache>
            </c:strRef>
          </c:cat>
          <c:val>
            <c:numRef>
              <c:f>Sheet6!$P$67:$P$69</c:f>
              <c:numCache>
                <c:formatCode>General</c:formatCode>
                <c:ptCount val="3"/>
                <c:pt idx="0">
                  <c:v>4</c:v>
                </c:pt>
                <c:pt idx="1">
                  <c:v>51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8-4C1B-86B6-888D4A0A0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¿</a:t>
            </a:r>
            <a:r>
              <a:rPr lang="en-US" sz="11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Considera que su entorno académico/laboral promueve/enseña lo suficiente sobre ciberseguridad?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Sheet6!$P$70:$P$72</c:f>
              <c:strCache>
                <c:ptCount val="3"/>
                <c:pt idx="0">
                  <c:v>Sí</c:v>
                </c:pt>
                <c:pt idx="1">
                  <c:v>No</c:v>
                </c:pt>
                <c:pt idx="2">
                  <c:v>No estoy seguro/a</c:v>
                </c:pt>
              </c:strCache>
            </c:strRef>
          </c:cat>
          <c:val>
            <c:numRef>
              <c:f>Sheet6!$P$67:$P$69</c:f>
              <c:numCache>
                <c:formatCode>General</c:formatCode>
                <c:ptCount val="3"/>
                <c:pt idx="0">
                  <c:v>4</c:v>
                </c:pt>
                <c:pt idx="1">
                  <c:v>51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F-47A9-840C-A1E1B93DB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4513519"/>
        <c:axId val="2044513999"/>
      </c:barChart>
      <c:catAx>
        <c:axId val="204451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513999"/>
        <c:crosses val="autoZero"/>
        <c:auto val="1"/>
        <c:lblAlgn val="ctr"/>
        <c:lblOffset val="100"/>
        <c:noMultiLvlLbl val="0"/>
      </c:catAx>
      <c:valAx>
        <c:axId val="2044513999"/>
        <c:scaling>
          <c:orientation val="minMax"/>
          <c:max val="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51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CONOCIMIENTO SEGÚN LA EDAD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95769324752512"/>
                  <c:y val="-0.442450761471543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'ANÁLISIS DE CORRELACIÓN'!$A$2:$A$66</c:f>
              <c:numCache>
                <c:formatCode>General</c:formatCode>
                <c:ptCount val="65"/>
                <c:pt idx="0">
                  <c:v>21</c:v>
                </c:pt>
                <c:pt idx="1">
                  <c:v>23</c:v>
                </c:pt>
                <c:pt idx="2">
                  <c:v>28</c:v>
                </c:pt>
                <c:pt idx="3">
                  <c:v>24</c:v>
                </c:pt>
                <c:pt idx="4">
                  <c:v>23</c:v>
                </c:pt>
                <c:pt idx="5">
                  <c:v>28</c:v>
                </c:pt>
                <c:pt idx="6">
                  <c:v>30</c:v>
                </c:pt>
                <c:pt idx="7">
                  <c:v>28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23</c:v>
                </c:pt>
                <c:pt idx="12">
                  <c:v>23</c:v>
                </c:pt>
                <c:pt idx="13">
                  <c:v>24</c:v>
                </c:pt>
                <c:pt idx="14">
                  <c:v>24</c:v>
                </c:pt>
                <c:pt idx="15">
                  <c:v>46</c:v>
                </c:pt>
                <c:pt idx="16">
                  <c:v>48</c:v>
                </c:pt>
                <c:pt idx="17">
                  <c:v>68</c:v>
                </c:pt>
                <c:pt idx="18">
                  <c:v>35</c:v>
                </c:pt>
                <c:pt idx="19">
                  <c:v>22</c:v>
                </c:pt>
                <c:pt idx="20">
                  <c:v>24</c:v>
                </c:pt>
                <c:pt idx="21">
                  <c:v>58</c:v>
                </c:pt>
                <c:pt idx="22">
                  <c:v>62</c:v>
                </c:pt>
                <c:pt idx="23">
                  <c:v>25</c:v>
                </c:pt>
                <c:pt idx="24">
                  <c:v>24</c:v>
                </c:pt>
                <c:pt idx="25">
                  <c:v>20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29</c:v>
                </c:pt>
                <c:pt idx="30">
                  <c:v>20</c:v>
                </c:pt>
                <c:pt idx="31">
                  <c:v>21</c:v>
                </c:pt>
                <c:pt idx="32">
                  <c:v>21</c:v>
                </c:pt>
                <c:pt idx="33">
                  <c:v>20</c:v>
                </c:pt>
                <c:pt idx="34">
                  <c:v>20</c:v>
                </c:pt>
                <c:pt idx="35">
                  <c:v>21</c:v>
                </c:pt>
                <c:pt idx="36">
                  <c:v>20</c:v>
                </c:pt>
                <c:pt idx="37">
                  <c:v>26</c:v>
                </c:pt>
                <c:pt idx="38">
                  <c:v>20</c:v>
                </c:pt>
                <c:pt idx="39">
                  <c:v>33</c:v>
                </c:pt>
                <c:pt idx="40">
                  <c:v>21</c:v>
                </c:pt>
                <c:pt idx="41">
                  <c:v>20</c:v>
                </c:pt>
                <c:pt idx="42">
                  <c:v>21</c:v>
                </c:pt>
                <c:pt idx="43">
                  <c:v>20</c:v>
                </c:pt>
                <c:pt idx="44">
                  <c:v>19</c:v>
                </c:pt>
                <c:pt idx="45">
                  <c:v>21</c:v>
                </c:pt>
                <c:pt idx="46">
                  <c:v>21</c:v>
                </c:pt>
                <c:pt idx="47">
                  <c:v>20</c:v>
                </c:pt>
                <c:pt idx="48">
                  <c:v>20</c:v>
                </c:pt>
                <c:pt idx="49">
                  <c:v>21</c:v>
                </c:pt>
                <c:pt idx="50">
                  <c:v>25</c:v>
                </c:pt>
                <c:pt idx="51">
                  <c:v>22</c:v>
                </c:pt>
                <c:pt idx="52">
                  <c:v>19</c:v>
                </c:pt>
                <c:pt idx="53">
                  <c:v>20</c:v>
                </c:pt>
                <c:pt idx="54">
                  <c:v>25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18</c:v>
                </c:pt>
                <c:pt idx="61">
                  <c:v>19</c:v>
                </c:pt>
                <c:pt idx="62">
                  <c:v>22</c:v>
                </c:pt>
                <c:pt idx="63">
                  <c:v>26</c:v>
                </c:pt>
                <c:pt idx="64">
                  <c:v>21</c:v>
                </c:pt>
              </c:numCache>
            </c:numRef>
          </c:xVal>
          <c:yVal>
            <c:numRef>
              <c:f>'ANÁLISIS DE CORRELACIÓN'!$E$2:$E$66</c:f>
              <c:numCache>
                <c:formatCode>General</c:formatCode>
                <c:ptCount val="6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1</c:v>
                </c:pt>
                <c:pt idx="63">
                  <c:v>1</c:v>
                </c:pt>
                <c:pt idx="6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9A-4613-BF9C-ADAFF4B1B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518224"/>
        <c:axId val="885518704"/>
      </c:scatterChart>
      <c:valAx>
        <c:axId val="885518224"/>
        <c:scaling>
          <c:orientation val="minMax"/>
          <c:max val="68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518704"/>
        <c:crosses val="autoZero"/>
        <c:crossBetween val="midCat"/>
        <c:majorUnit val="2"/>
        <c:minorUnit val="2"/>
      </c:valAx>
      <c:valAx>
        <c:axId val="885518704"/>
        <c:scaling>
          <c:orientation val="minMax"/>
          <c:max val="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518224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RELACIÓN</a:t>
            </a:r>
            <a:r>
              <a:rPr lang="en-US" baseline="0"/>
              <a:t> ENTRE EDAD Y SI FUERON VÍCTIMAS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878831042167987E-2"/>
          <c:y val="0.16566556203686941"/>
          <c:w val="0.94876550825462713"/>
          <c:h val="0.7334665971440061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163957927003312"/>
                  <c:y val="-0.56708039647080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'ANÁLISIS DE CORRELACIÓN'!$A$2:$A$66</c:f>
              <c:numCache>
                <c:formatCode>General</c:formatCode>
                <c:ptCount val="65"/>
                <c:pt idx="0">
                  <c:v>21</c:v>
                </c:pt>
                <c:pt idx="1">
                  <c:v>23</c:v>
                </c:pt>
                <c:pt idx="2">
                  <c:v>28</c:v>
                </c:pt>
                <c:pt idx="3">
                  <c:v>24</c:v>
                </c:pt>
                <c:pt idx="4">
                  <c:v>23</c:v>
                </c:pt>
                <c:pt idx="5">
                  <c:v>28</c:v>
                </c:pt>
                <c:pt idx="6">
                  <c:v>30</c:v>
                </c:pt>
                <c:pt idx="7">
                  <c:v>28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23</c:v>
                </c:pt>
                <c:pt idx="12">
                  <c:v>23</c:v>
                </c:pt>
                <c:pt idx="13">
                  <c:v>24</c:v>
                </c:pt>
                <c:pt idx="14">
                  <c:v>24</c:v>
                </c:pt>
                <c:pt idx="15">
                  <c:v>46</c:v>
                </c:pt>
                <c:pt idx="16">
                  <c:v>48</c:v>
                </c:pt>
                <c:pt idx="17">
                  <c:v>68</c:v>
                </c:pt>
                <c:pt idx="18">
                  <c:v>35</c:v>
                </c:pt>
                <c:pt idx="19">
                  <c:v>22</c:v>
                </c:pt>
                <c:pt idx="20">
                  <c:v>24</c:v>
                </c:pt>
                <c:pt idx="21">
                  <c:v>58</c:v>
                </c:pt>
                <c:pt idx="22">
                  <c:v>62</c:v>
                </c:pt>
                <c:pt idx="23">
                  <c:v>25</c:v>
                </c:pt>
                <c:pt idx="24">
                  <c:v>24</c:v>
                </c:pt>
                <c:pt idx="25">
                  <c:v>20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29</c:v>
                </c:pt>
                <c:pt idx="30">
                  <c:v>20</c:v>
                </c:pt>
                <c:pt idx="31">
                  <c:v>21</c:v>
                </c:pt>
                <c:pt idx="32">
                  <c:v>21</c:v>
                </c:pt>
                <c:pt idx="33">
                  <c:v>20</c:v>
                </c:pt>
                <c:pt idx="34">
                  <c:v>20</c:v>
                </c:pt>
                <c:pt idx="35">
                  <c:v>21</c:v>
                </c:pt>
                <c:pt idx="36">
                  <c:v>20</c:v>
                </c:pt>
                <c:pt idx="37">
                  <c:v>26</c:v>
                </c:pt>
                <c:pt idx="38">
                  <c:v>20</c:v>
                </c:pt>
                <c:pt idx="39">
                  <c:v>33</c:v>
                </c:pt>
                <c:pt idx="40">
                  <c:v>21</c:v>
                </c:pt>
                <c:pt idx="41">
                  <c:v>20</c:v>
                </c:pt>
                <c:pt idx="42">
                  <c:v>21</c:v>
                </c:pt>
                <c:pt idx="43">
                  <c:v>20</c:v>
                </c:pt>
                <c:pt idx="44">
                  <c:v>19</c:v>
                </c:pt>
                <c:pt idx="45">
                  <c:v>21</c:v>
                </c:pt>
                <c:pt idx="46">
                  <c:v>21</c:v>
                </c:pt>
                <c:pt idx="47">
                  <c:v>20</c:v>
                </c:pt>
                <c:pt idx="48">
                  <c:v>20</c:v>
                </c:pt>
                <c:pt idx="49">
                  <c:v>21</c:v>
                </c:pt>
                <c:pt idx="50">
                  <c:v>25</c:v>
                </c:pt>
                <c:pt idx="51">
                  <c:v>22</c:v>
                </c:pt>
                <c:pt idx="52">
                  <c:v>19</c:v>
                </c:pt>
                <c:pt idx="53">
                  <c:v>20</c:v>
                </c:pt>
                <c:pt idx="54">
                  <c:v>25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18</c:v>
                </c:pt>
                <c:pt idx="61">
                  <c:v>19</c:v>
                </c:pt>
                <c:pt idx="62">
                  <c:v>22</c:v>
                </c:pt>
                <c:pt idx="63">
                  <c:v>26</c:v>
                </c:pt>
                <c:pt idx="64">
                  <c:v>21</c:v>
                </c:pt>
              </c:numCache>
            </c:numRef>
          </c:xVal>
          <c:yVal>
            <c:numRef>
              <c:f>'ANÁLISIS DE CORRELACIÓN'!$G$2:$G$66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45-495B-9B40-1CA3F1FFA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147168"/>
        <c:axId val="670149568"/>
      </c:scatterChart>
      <c:valAx>
        <c:axId val="670147168"/>
        <c:scaling>
          <c:orientation val="minMax"/>
          <c:max val="68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149568"/>
        <c:crosses val="autoZero"/>
        <c:crossBetween val="midCat"/>
        <c:majorUnit val="1"/>
        <c:minorUnit val="1"/>
      </c:valAx>
      <c:valAx>
        <c:axId val="6701495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14716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CONOCIMIENTO SEGÚN LA EDAD (EXCL.)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CONOCIMIENTO SEGÚN LA EDAD (EXCL)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6287948826865893E-2"/>
                  <c:y val="-0.311293512358832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'ANÁLISIS DE CORRELACIÓN'!$A$2:$A$66</c:f>
              <c:numCache>
                <c:formatCode>General</c:formatCode>
                <c:ptCount val="65"/>
                <c:pt idx="0">
                  <c:v>21</c:v>
                </c:pt>
                <c:pt idx="1">
                  <c:v>23</c:v>
                </c:pt>
                <c:pt idx="2">
                  <c:v>28</c:v>
                </c:pt>
                <c:pt idx="3">
                  <c:v>24</c:v>
                </c:pt>
                <c:pt idx="4">
                  <c:v>23</c:v>
                </c:pt>
                <c:pt idx="5">
                  <c:v>28</c:v>
                </c:pt>
                <c:pt idx="6">
                  <c:v>30</c:v>
                </c:pt>
                <c:pt idx="7">
                  <c:v>28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23</c:v>
                </c:pt>
                <c:pt idx="12">
                  <c:v>23</c:v>
                </c:pt>
                <c:pt idx="13">
                  <c:v>24</c:v>
                </c:pt>
                <c:pt idx="14">
                  <c:v>24</c:v>
                </c:pt>
                <c:pt idx="15">
                  <c:v>46</c:v>
                </c:pt>
                <c:pt idx="16">
                  <c:v>48</c:v>
                </c:pt>
                <c:pt idx="17">
                  <c:v>68</c:v>
                </c:pt>
                <c:pt idx="18">
                  <c:v>35</c:v>
                </c:pt>
                <c:pt idx="19">
                  <c:v>22</c:v>
                </c:pt>
                <c:pt idx="20">
                  <c:v>24</c:v>
                </c:pt>
                <c:pt idx="21">
                  <c:v>58</c:v>
                </c:pt>
                <c:pt idx="22">
                  <c:v>62</c:v>
                </c:pt>
                <c:pt idx="23">
                  <c:v>25</c:v>
                </c:pt>
                <c:pt idx="24">
                  <c:v>24</c:v>
                </c:pt>
                <c:pt idx="25">
                  <c:v>20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29</c:v>
                </c:pt>
                <c:pt idx="30">
                  <c:v>20</c:v>
                </c:pt>
                <c:pt idx="31">
                  <c:v>21</c:v>
                </c:pt>
                <c:pt idx="32">
                  <c:v>21</c:v>
                </c:pt>
                <c:pt idx="33">
                  <c:v>20</c:v>
                </c:pt>
                <c:pt idx="34">
                  <c:v>20</c:v>
                </c:pt>
                <c:pt idx="35">
                  <c:v>21</c:v>
                </c:pt>
                <c:pt idx="36">
                  <c:v>20</c:v>
                </c:pt>
                <c:pt idx="37">
                  <c:v>26</c:v>
                </c:pt>
                <c:pt idx="38">
                  <c:v>20</c:v>
                </c:pt>
                <c:pt idx="39">
                  <c:v>33</c:v>
                </c:pt>
                <c:pt idx="40">
                  <c:v>21</c:v>
                </c:pt>
                <c:pt idx="41">
                  <c:v>20</c:v>
                </c:pt>
                <c:pt idx="42">
                  <c:v>21</c:v>
                </c:pt>
                <c:pt idx="43">
                  <c:v>20</c:v>
                </c:pt>
                <c:pt idx="44">
                  <c:v>19</c:v>
                </c:pt>
                <c:pt idx="45">
                  <c:v>21</c:v>
                </c:pt>
                <c:pt idx="46">
                  <c:v>21</c:v>
                </c:pt>
                <c:pt idx="47">
                  <c:v>20</c:v>
                </c:pt>
                <c:pt idx="48">
                  <c:v>20</c:v>
                </c:pt>
                <c:pt idx="49">
                  <c:v>21</c:v>
                </c:pt>
                <c:pt idx="50">
                  <c:v>25</c:v>
                </c:pt>
                <c:pt idx="51">
                  <c:v>22</c:v>
                </c:pt>
                <c:pt idx="52">
                  <c:v>19</c:v>
                </c:pt>
                <c:pt idx="53">
                  <c:v>20</c:v>
                </c:pt>
                <c:pt idx="54">
                  <c:v>25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18</c:v>
                </c:pt>
                <c:pt idx="61">
                  <c:v>19</c:v>
                </c:pt>
                <c:pt idx="62">
                  <c:v>22</c:v>
                </c:pt>
                <c:pt idx="63">
                  <c:v>26</c:v>
                </c:pt>
                <c:pt idx="64">
                  <c:v>21</c:v>
                </c:pt>
              </c:numCache>
            </c:numRef>
          </c:xVal>
          <c:yVal>
            <c:numRef>
              <c:f>'ANÁLISIS DE CORRELACIÓN'!$E$2:$E$66</c:f>
              <c:numCache>
                <c:formatCode>General</c:formatCode>
                <c:ptCount val="6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1</c:v>
                </c:pt>
                <c:pt idx="63">
                  <c:v>1</c:v>
                </c:pt>
                <c:pt idx="6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73-4BAE-A5DF-954F0A14D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479999"/>
        <c:axId val="660476159"/>
      </c:scatterChart>
      <c:valAx>
        <c:axId val="660479999"/>
        <c:scaling>
          <c:orientation val="minMax"/>
          <c:max val="35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476159"/>
        <c:crosses val="autoZero"/>
        <c:crossBetween val="midCat"/>
        <c:majorUnit val="1"/>
        <c:minorUnit val="1"/>
      </c:valAx>
      <c:valAx>
        <c:axId val="660476159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479999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'SUMMARY OUTPUT'!$A$25:$A$89</c:f>
              <c:numCache>
                <c:formatCode>General</c:formatCode>
                <c:ptCount val="65"/>
                <c:pt idx="0">
                  <c:v>0.76923076923076927</c:v>
                </c:pt>
                <c:pt idx="1">
                  <c:v>2.3076923076923079</c:v>
                </c:pt>
                <c:pt idx="2">
                  <c:v>3.8461538461538463</c:v>
                </c:pt>
                <c:pt idx="3">
                  <c:v>5.384615384615385</c:v>
                </c:pt>
                <c:pt idx="4">
                  <c:v>6.9230769230769234</c:v>
                </c:pt>
                <c:pt idx="5">
                  <c:v>8.4615384615384617</c:v>
                </c:pt>
                <c:pt idx="6">
                  <c:v>10.000000000000002</c:v>
                </c:pt>
                <c:pt idx="7">
                  <c:v>11.53846153846154</c:v>
                </c:pt>
                <c:pt idx="8">
                  <c:v>13.076923076923078</c:v>
                </c:pt>
                <c:pt idx="9">
                  <c:v>14.615384615384617</c:v>
                </c:pt>
                <c:pt idx="10">
                  <c:v>16.153846153846153</c:v>
                </c:pt>
                <c:pt idx="11">
                  <c:v>17.692307692307693</c:v>
                </c:pt>
                <c:pt idx="12">
                  <c:v>19.230769230769234</c:v>
                </c:pt>
                <c:pt idx="13">
                  <c:v>20.76923076923077</c:v>
                </c:pt>
                <c:pt idx="14">
                  <c:v>22.30769230769231</c:v>
                </c:pt>
                <c:pt idx="15">
                  <c:v>23.846153846153847</c:v>
                </c:pt>
                <c:pt idx="16">
                  <c:v>25.384615384615387</c:v>
                </c:pt>
                <c:pt idx="17">
                  <c:v>26.923076923076927</c:v>
                </c:pt>
                <c:pt idx="18">
                  <c:v>28.461538461538463</c:v>
                </c:pt>
                <c:pt idx="19">
                  <c:v>30.000000000000004</c:v>
                </c:pt>
                <c:pt idx="20">
                  <c:v>31.53846153846154</c:v>
                </c:pt>
                <c:pt idx="21">
                  <c:v>33.076923076923073</c:v>
                </c:pt>
                <c:pt idx="22">
                  <c:v>34.615384615384613</c:v>
                </c:pt>
                <c:pt idx="23">
                  <c:v>36.153846153846153</c:v>
                </c:pt>
                <c:pt idx="24">
                  <c:v>37.692307692307693</c:v>
                </c:pt>
                <c:pt idx="25">
                  <c:v>39.230769230769234</c:v>
                </c:pt>
                <c:pt idx="26">
                  <c:v>40.769230769230766</c:v>
                </c:pt>
                <c:pt idx="27">
                  <c:v>42.307692307692307</c:v>
                </c:pt>
                <c:pt idx="28">
                  <c:v>43.846153846153847</c:v>
                </c:pt>
                <c:pt idx="29">
                  <c:v>45.384615384615387</c:v>
                </c:pt>
                <c:pt idx="30">
                  <c:v>46.92307692307692</c:v>
                </c:pt>
                <c:pt idx="31">
                  <c:v>48.46153846153846</c:v>
                </c:pt>
                <c:pt idx="32">
                  <c:v>50</c:v>
                </c:pt>
                <c:pt idx="33">
                  <c:v>51.53846153846154</c:v>
                </c:pt>
                <c:pt idx="34">
                  <c:v>53.07692307692308</c:v>
                </c:pt>
                <c:pt idx="35">
                  <c:v>54.615384615384613</c:v>
                </c:pt>
                <c:pt idx="36">
                  <c:v>56.153846153846153</c:v>
                </c:pt>
                <c:pt idx="37">
                  <c:v>57.692307692307693</c:v>
                </c:pt>
                <c:pt idx="38">
                  <c:v>59.230769230769234</c:v>
                </c:pt>
                <c:pt idx="39">
                  <c:v>60.769230769230766</c:v>
                </c:pt>
                <c:pt idx="40">
                  <c:v>62.307692307692307</c:v>
                </c:pt>
                <c:pt idx="41">
                  <c:v>63.846153846153847</c:v>
                </c:pt>
                <c:pt idx="42">
                  <c:v>65.384615384615387</c:v>
                </c:pt>
                <c:pt idx="43">
                  <c:v>66.923076923076934</c:v>
                </c:pt>
                <c:pt idx="44">
                  <c:v>68.461538461538467</c:v>
                </c:pt>
                <c:pt idx="45">
                  <c:v>70.000000000000014</c:v>
                </c:pt>
                <c:pt idx="46">
                  <c:v>71.538461538461547</c:v>
                </c:pt>
                <c:pt idx="47">
                  <c:v>73.07692307692308</c:v>
                </c:pt>
                <c:pt idx="48">
                  <c:v>74.615384615384627</c:v>
                </c:pt>
                <c:pt idx="49">
                  <c:v>76.15384615384616</c:v>
                </c:pt>
                <c:pt idx="50">
                  <c:v>77.692307692307708</c:v>
                </c:pt>
                <c:pt idx="51">
                  <c:v>79.230769230769241</c:v>
                </c:pt>
                <c:pt idx="52">
                  <c:v>80.769230769230774</c:v>
                </c:pt>
                <c:pt idx="53">
                  <c:v>82.307692307692321</c:v>
                </c:pt>
                <c:pt idx="54">
                  <c:v>83.846153846153854</c:v>
                </c:pt>
                <c:pt idx="55">
                  <c:v>85.384615384615387</c:v>
                </c:pt>
                <c:pt idx="56">
                  <c:v>86.923076923076934</c:v>
                </c:pt>
                <c:pt idx="57">
                  <c:v>88.461538461538467</c:v>
                </c:pt>
                <c:pt idx="58">
                  <c:v>90.000000000000014</c:v>
                </c:pt>
                <c:pt idx="59">
                  <c:v>91.538461538461547</c:v>
                </c:pt>
                <c:pt idx="60">
                  <c:v>93.07692307692308</c:v>
                </c:pt>
                <c:pt idx="61">
                  <c:v>94.615384615384627</c:v>
                </c:pt>
                <c:pt idx="62">
                  <c:v>96.15384615384616</c:v>
                </c:pt>
                <c:pt idx="63">
                  <c:v>97.692307692307708</c:v>
                </c:pt>
                <c:pt idx="64">
                  <c:v>99.230769230769241</c:v>
                </c:pt>
              </c:numCache>
            </c:numRef>
          </c:xVal>
          <c:yVal>
            <c:numRef>
              <c:f>'SUMMARY OUTPUT'!$B$25:$B$89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C8-4FA7-9116-7D2CEE6C7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381103"/>
        <c:axId val="1319380623"/>
      </c:scatterChart>
      <c:valAx>
        <c:axId val="1319381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9380623"/>
        <c:crosses val="autoZero"/>
        <c:crossBetween val="midCat"/>
      </c:valAx>
      <c:valAx>
        <c:axId val="13193806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93811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¿Es estudiante?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D7-441C-8B0D-F88C34C507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D7-441C-8B0D-F88C34C50738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Sheet7!$C$2:$C$3</c:f>
              <c:strCache>
                <c:ptCount val="2"/>
                <c:pt idx="0">
                  <c:v>Es estudiante</c:v>
                </c:pt>
                <c:pt idx="1">
                  <c:v>No es estudiante</c:v>
                </c:pt>
              </c:strCache>
            </c:strRef>
          </c:cat>
          <c:val>
            <c:numRef>
              <c:f>Sheet7!$D$2:$D$3</c:f>
              <c:numCache>
                <c:formatCode>General</c:formatCode>
                <c:ptCount val="2"/>
                <c:pt idx="0">
                  <c:v>55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A-463A-B210-C7136DD0D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VÍCTIMA VS PONDERACIÓN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VICTIMA VS PONDERACIÓN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'PONDERACIÓN (CUANTO SABEN)'!$AD$2:$AD$66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'PONDERACIÓN (CUANTO SABEN)'!$AE$2:$AE$66</c:f>
              <c:numCache>
                <c:formatCode>General</c:formatCode>
                <c:ptCount val="65"/>
                <c:pt idx="0">
                  <c:v>9</c:v>
                </c:pt>
                <c:pt idx="1">
                  <c:v>6</c:v>
                </c:pt>
                <c:pt idx="2">
                  <c:v>11</c:v>
                </c:pt>
                <c:pt idx="3">
                  <c:v>8</c:v>
                </c:pt>
                <c:pt idx="4">
                  <c:v>12</c:v>
                </c:pt>
                <c:pt idx="5">
                  <c:v>13</c:v>
                </c:pt>
                <c:pt idx="6">
                  <c:v>10</c:v>
                </c:pt>
                <c:pt idx="7">
                  <c:v>11</c:v>
                </c:pt>
                <c:pt idx="8">
                  <c:v>6</c:v>
                </c:pt>
                <c:pt idx="9">
                  <c:v>14</c:v>
                </c:pt>
                <c:pt idx="10">
                  <c:v>13</c:v>
                </c:pt>
                <c:pt idx="11">
                  <c:v>9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8</c:v>
                </c:pt>
                <c:pt idx="16">
                  <c:v>10</c:v>
                </c:pt>
                <c:pt idx="17">
                  <c:v>10</c:v>
                </c:pt>
                <c:pt idx="18">
                  <c:v>14</c:v>
                </c:pt>
                <c:pt idx="19">
                  <c:v>11</c:v>
                </c:pt>
                <c:pt idx="20">
                  <c:v>11</c:v>
                </c:pt>
                <c:pt idx="21">
                  <c:v>13</c:v>
                </c:pt>
                <c:pt idx="22">
                  <c:v>8</c:v>
                </c:pt>
                <c:pt idx="23">
                  <c:v>8</c:v>
                </c:pt>
                <c:pt idx="24">
                  <c:v>11</c:v>
                </c:pt>
                <c:pt idx="25">
                  <c:v>13</c:v>
                </c:pt>
                <c:pt idx="26">
                  <c:v>12</c:v>
                </c:pt>
                <c:pt idx="27">
                  <c:v>16</c:v>
                </c:pt>
                <c:pt idx="28">
                  <c:v>12</c:v>
                </c:pt>
                <c:pt idx="29">
                  <c:v>9</c:v>
                </c:pt>
                <c:pt idx="30">
                  <c:v>12</c:v>
                </c:pt>
                <c:pt idx="31">
                  <c:v>10</c:v>
                </c:pt>
                <c:pt idx="32">
                  <c:v>12</c:v>
                </c:pt>
                <c:pt idx="33">
                  <c:v>11</c:v>
                </c:pt>
                <c:pt idx="34">
                  <c:v>11</c:v>
                </c:pt>
                <c:pt idx="35">
                  <c:v>14</c:v>
                </c:pt>
                <c:pt idx="36">
                  <c:v>5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6</c:v>
                </c:pt>
                <c:pt idx="42">
                  <c:v>9</c:v>
                </c:pt>
                <c:pt idx="43">
                  <c:v>13</c:v>
                </c:pt>
                <c:pt idx="44">
                  <c:v>7</c:v>
                </c:pt>
                <c:pt idx="45">
                  <c:v>5</c:v>
                </c:pt>
                <c:pt idx="46">
                  <c:v>14</c:v>
                </c:pt>
                <c:pt idx="47">
                  <c:v>9</c:v>
                </c:pt>
                <c:pt idx="48">
                  <c:v>11</c:v>
                </c:pt>
                <c:pt idx="49">
                  <c:v>6</c:v>
                </c:pt>
                <c:pt idx="50">
                  <c:v>15</c:v>
                </c:pt>
                <c:pt idx="51">
                  <c:v>14</c:v>
                </c:pt>
                <c:pt idx="52">
                  <c:v>11</c:v>
                </c:pt>
                <c:pt idx="53">
                  <c:v>9</c:v>
                </c:pt>
                <c:pt idx="54">
                  <c:v>11</c:v>
                </c:pt>
                <c:pt idx="55">
                  <c:v>8</c:v>
                </c:pt>
                <c:pt idx="56">
                  <c:v>13</c:v>
                </c:pt>
                <c:pt idx="57">
                  <c:v>10</c:v>
                </c:pt>
                <c:pt idx="58">
                  <c:v>9</c:v>
                </c:pt>
                <c:pt idx="59">
                  <c:v>12</c:v>
                </c:pt>
                <c:pt idx="60">
                  <c:v>13</c:v>
                </c:pt>
                <c:pt idx="61">
                  <c:v>11</c:v>
                </c:pt>
                <c:pt idx="62">
                  <c:v>14</c:v>
                </c:pt>
                <c:pt idx="63">
                  <c:v>5</c:v>
                </c:pt>
                <c:pt idx="6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14-49A7-85A4-6CED4B271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984799"/>
        <c:axId val="1516992479"/>
      </c:scatterChart>
      <c:valAx>
        <c:axId val="151698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992479"/>
        <c:crosses val="autoZero"/>
        <c:crossBetween val="midCat"/>
      </c:valAx>
      <c:valAx>
        <c:axId val="151699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98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GÉNERO VS PONDERACIÓN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874300087489062"/>
                  <c:y val="-0.375714494021580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'PONDERACIÓN (CUANTO SABEN)'!$D$2:$D$66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</c:numCache>
            </c:numRef>
          </c:xVal>
          <c:yVal>
            <c:numRef>
              <c:f>'PONDERACIÓN (CUANTO SABEN)'!$AE$2:$AE$66</c:f>
              <c:numCache>
                <c:formatCode>General</c:formatCode>
                <c:ptCount val="65"/>
                <c:pt idx="0">
                  <c:v>9</c:v>
                </c:pt>
                <c:pt idx="1">
                  <c:v>6</c:v>
                </c:pt>
                <c:pt idx="2">
                  <c:v>11</c:v>
                </c:pt>
                <c:pt idx="3">
                  <c:v>8</c:v>
                </c:pt>
                <c:pt idx="4">
                  <c:v>12</c:v>
                </c:pt>
                <c:pt idx="5">
                  <c:v>13</c:v>
                </c:pt>
                <c:pt idx="6">
                  <c:v>10</c:v>
                </c:pt>
                <c:pt idx="7">
                  <c:v>11</c:v>
                </c:pt>
                <c:pt idx="8">
                  <c:v>6</c:v>
                </c:pt>
                <c:pt idx="9">
                  <c:v>14</c:v>
                </c:pt>
                <c:pt idx="10">
                  <c:v>13</c:v>
                </c:pt>
                <c:pt idx="11">
                  <c:v>9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8</c:v>
                </c:pt>
                <c:pt idx="16">
                  <c:v>10</c:v>
                </c:pt>
                <c:pt idx="17">
                  <c:v>10</c:v>
                </c:pt>
                <c:pt idx="18">
                  <c:v>14</c:v>
                </c:pt>
                <c:pt idx="19">
                  <c:v>11</c:v>
                </c:pt>
                <c:pt idx="20">
                  <c:v>11</c:v>
                </c:pt>
                <c:pt idx="21">
                  <c:v>13</c:v>
                </c:pt>
                <c:pt idx="22">
                  <c:v>8</c:v>
                </c:pt>
                <c:pt idx="23">
                  <c:v>8</c:v>
                </c:pt>
                <c:pt idx="24">
                  <c:v>11</c:v>
                </c:pt>
                <c:pt idx="25">
                  <c:v>13</c:v>
                </c:pt>
                <c:pt idx="26">
                  <c:v>12</c:v>
                </c:pt>
                <c:pt idx="27">
                  <c:v>16</c:v>
                </c:pt>
                <c:pt idx="28">
                  <c:v>12</c:v>
                </c:pt>
                <c:pt idx="29">
                  <c:v>9</c:v>
                </c:pt>
                <c:pt idx="30">
                  <c:v>12</c:v>
                </c:pt>
                <c:pt idx="31">
                  <c:v>10</c:v>
                </c:pt>
                <c:pt idx="32">
                  <c:v>12</c:v>
                </c:pt>
                <c:pt idx="33">
                  <c:v>11</c:v>
                </c:pt>
                <c:pt idx="34">
                  <c:v>11</c:v>
                </c:pt>
                <c:pt idx="35">
                  <c:v>14</c:v>
                </c:pt>
                <c:pt idx="36">
                  <c:v>5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6</c:v>
                </c:pt>
                <c:pt idx="42">
                  <c:v>9</c:v>
                </c:pt>
                <c:pt idx="43">
                  <c:v>13</c:v>
                </c:pt>
                <c:pt idx="44">
                  <c:v>7</c:v>
                </c:pt>
                <c:pt idx="45">
                  <c:v>5</c:v>
                </c:pt>
                <c:pt idx="46">
                  <c:v>14</c:v>
                </c:pt>
                <c:pt idx="47">
                  <c:v>9</c:v>
                </c:pt>
                <c:pt idx="48">
                  <c:v>11</c:v>
                </c:pt>
                <c:pt idx="49">
                  <c:v>6</c:v>
                </c:pt>
                <c:pt idx="50">
                  <c:v>15</c:v>
                </c:pt>
                <c:pt idx="51">
                  <c:v>14</c:v>
                </c:pt>
                <c:pt idx="52">
                  <c:v>11</c:v>
                </c:pt>
                <c:pt idx="53">
                  <c:v>9</c:v>
                </c:pt>
                <c:pt idx="54">
                  <c:v>11</c:v>
                </c:pt>
                <c:pt idx="55">
                  <c:v>8</c:v>
                </c:pt>
                <c:pt idx="56">
                  <c:v>13</c:v>
                </c:pt>
                <c:pt idx="57">
                  <c:v>10</c:v>
                </c:pt>
                <c:pt idx="58">
                  <c:v>9</c:v>
                </c:pt>
                <c:pt idx="59">
                  <c:v>12</c:v>
                </c:pt>
                <c:pt idx="60">
                  <c:v>13</c:v>
                </c:pt>
                <c:pt idx="61">
                  <c:v>11</c:v>
                </c:pt>
                <c:pt idx="62">
                  <c:v>14</c:v>
                </c:pt>
                <c:pt idx="63">
                  <c:v>5</c:v>
                </c:pt>
                <c:pt idx="6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06-482A-BC1E-A6D93DDD1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887984"/>
        <c:axId val="1175888464"/>
      </c:scatterChart>
      <c:valAx>
        <c:axId val="117588798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888464"/>
        <c:crosses val="autoZero"/>
        <c:crossBetween val="midCat"/>
        <c:majorUnit val="1"/>
        <c:minorUnit val="1"/>
      </c:valAx>
      <c:valAx>
        <c:axId val="1175888464"/>
        <c:scaling>
          <c:orientation val="minMax"/>
          <c:max val="2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887984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Víctimas de conocidos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80-4171-8940-C26E90E7B5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80-4171-8940-C26E90E7B5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A80-4171-8940-C26E90E7B598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'PONDERACIÓN (CUANTO SABEN)'!$D$70:$D$72</c:f>
              <c:strCache>
                <c:ptCount val="3"/>
                <c:pt idx="0">
                  <c:v>No, ninguna</c:v>
                </c:pt>
                <c:pt idx="1">
                  <c:v>Sí, todas</c:v>
                </c:pt>
                <c:pt idx="2">
                  <c:v>Sí, solo algunas</c:v>
                </c:pt>
              </c:strCache>
            </c:strRef>
          </c:cat>
          <c:val>
            <c:numRef>
              <c:f>'PONDERACIÓN (CUANTO SABEN)'!$E$70:$E$72</c:f>
              <c:numCache>
                <c:formatCode>General</c:formatCode>
                <c:ptCount val="3"/>
                <c:pt idx="0">
                  <c:v>34</c:v>
                </c:pt>
                <c:pt idx="1">
                  <c:v>3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27-4B7B-AA51-7F91A883C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GÉNERO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3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CC-4CCC-BCC4-15F7E27447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16-4611-A785-B88DF105135A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GRÁFICOS!$G$1:$G$2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GRÁFICOS!$H$1:$H$2</c:f>
              <c:numCache>
                <c:formatCode>General</c:formatCode>
                <c:ptCount val="2"/>
                <c:pt idx="0">
                  <c:v>34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C-4CCC-BCC4-15F7E2744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¿Cuánto considera que sabe sobre ciberseguridad?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A7-45C2-B975-A35AF011FB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A7-45C2-B975-A35AF011FB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4A7-45C2-B975-A35AF011FB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7-45C2-B975-A35AF011FB47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GRÁFICOS!$G$4:$G$7</c:f>
              <c:strCache>
                <c:ptCount val="4"/>
                <c:pt idx="0">
                  <c:v>Muy poco</c:v>
                </c:pt>
                <c:pt idx="1">
                  <c:v>Mucho</c:v>
                </c:pt>
                <c:pt idx="2">
                  <c:v>Algo</c:v>
                </c:pt>
                <c:pt idx="3">
                  <c:v>Poco</c:v>
                </c:pt>
              </c:strCache>
            </c:strRef>
          </c:cat>
          <c:val>
            <c:numRef>
              <c:f>GRÁFICOS!$H$4:$H$7</c:f>
              <c:numCache>
                <c:formatCode>General</c:formatCode>
                <c:ptCount val="4"/>
                <c:pt idx="0">
                  <c:v>17</c:v>
                </c:pt>
                <c:pt idx="1">
                  <c:v>2</c:v>
                </c:pt>
                <c:pt idx="2">
                  <c:v>25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B9-43D9-B52B-5787AB22C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Pertenece a carrera tecnológica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ED-4888-9C59-DC2D77C25B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ED-4888-9C59-DC2D77C25B55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GRÁFICOS!$G$9:$G$10</c:f>
              <c:strCache>
                <c:ptCount val="2"/>
                <c:pt idx="0">
                  <c:v>Es tecnológica</c:v>
                </c:pt>
                <c:pt idx="1">
                  <c:v>No es tecnológica</c:v>
                </c:pt>
              </c:strCache>
            </c:strRef>
          </c:cat>
          <c:val>
            <c:numRef>
              <c:f>GRÁFICOS!$H$9:$H$10</c:f>
              <c:numCache>
                <c:formatCode>General</c:formatCode>
                <c:ptCount val="2"/>
                <c:pt idx="0">
                  <c:v>30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7-4D79-88F2-2DA997780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¿Es</a:t>
            </a:r>
            <a:r>
              <a:rPr lang="en-US" baseline="0"/>
              <a:t> estudiante?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ESTUDIANTES</c:v>
          </c:tx>
          <c:dPt>
            <c:idx val="0"/>
            <c:bubble3D val="0"/>
            <c:explosion val="4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59-448D-971A-425187511B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F4-40E3-94C1-F1894BD77615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GRÁFICOS!$D$69:$D$70</c:f>
              <c:strCache>
                <c:ptCount val="2"/>
                <c:pt idx="0">
                  <c:v>Es estudiante</c:v>
                </c:pt>
                <c:pt idx="1">
                  <c:v>No es estudiante</c:v>
                </c:pt>
              </c:strCache>
            </c:strRef>
          </c:cat>
          <c:val>
            <c:numRef>
              <c:f>GRÁFICOS!$E$69:$E$70</c:f>
              <c:numCache>
                <c:formatCode>General</c:formatCode>
                <c:ptCount val="2"/>
                <c:pt idx="0">
                  <c:v>55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9-448D-971A-425187511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00000001-58F0-43C1-BDFD-0BF9A4907F73}" formatIdx="1">
          <cx:tx>
            <cx:txData>
              <cx:f/>
              <cx:v>EDAD</cx:v>
            </cx:txData>
          </cx:tx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  <cx:numFmt formatCode="General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D8A32F8B-FEA6-4DB4-996C-AD096BFAF3B7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/>
                <a:cs typeface="Arial"/>
              </a:rPr>
              <a:t>BOXPLOT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/>
                <a:cs typeface="Arial"/>
              </a:rPr>
              <a:t>EDAD</a:t>
            </a:r>
          </a:p>
        </cx:rich>
      </cx:tx>
    </cx:title>
    <cx:plotArea>
      <cx:plotAreaRegion>
        <cx:series layoutId="boxWhisker" uniqueId="{33171EA0-381C-46FC-91C3-88DC385DF41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70" min="16"/>
        <cx:majorGridlines/>
        <cx:majorTickMarks type="in"/>
        <cx:minorTickMarks type="out"/>
        <cx:tickLabels/>
      </cx:axis>
    </cx:plotArea>
  </cx:chart>
  <cx:spPr>
    <a:ln w="28575">
      <a:solidFill>
        <a:schemeClr val="tx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microsoft.com/office/2014/relationships/chartEx" Target="../charts/chartEx2.xml"/><Relationship Id="rId5" Type="http://schemas.openxmlformats.org/officeDocument/2006/relationships/chart" Target="../charts/chart9.xml"/><Relationship Id="rId4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13" Type="http://schemas.openxmlformats.org/officeDocument/2006/relationships/chart" Target="../charts/chart22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5" Type="http://schemas.openxmlformats.org/officeDocument/2006/relationships/chart" Target="../charts/chart2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Relationship Id="rId14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425094</xdr:colOff>
      <xdr:row>2</xdr:row>
      <xdr:rowOff>58906</xdr:rowOff>
    </xdr:from>
    <xdr:to>
      <xdr:col>39</xdr:col>
      <xdr:colOff>120294</xdr:colOff>
      <xdr:row>16</xdr:row>
      <xdr:rowOff>171067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213815-9AD7-C30F-5EF6-230D06C0C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431992</xdr:colOff>
      <xdr:row>2</xdr:row>
      <xdr:rowOff>91383</xdr:rowOff>
    </xdr:from>
    <xdr:to>
      <xdr:col>47</xdr:col>
      <xdr:colOff>127192</xdr:colOff>
      <xdr:row>16</xdr:row>
      <xdr:rowOff>91384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D5768A-0FC6-8419-912F-49533054F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425116</xdr:colOff>
      <xdr:row>17</xdr:row>
      <xdr:rowOff>188494</xdr:rowOff>
    </xdr:from>
    <xdr:to>
      <xdr:col>39</xdr:col>
      <xdr:colOff>120316</xdr:colOff>
      <xdr:row>32</xdr:row>
      <xdr:rowOff>44116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831D1A-5620-A451-AD11-CCAF3C31E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515471</xdr:colOff>
      <xdr:row>18</xdr:row>
      <xdr:rowOff>22412</xdr:rowOff>
    </xdr:from>
    <xdr:to>
      <xdr:col>47</xdr:col>
      <xdr:colOff>210671</xdr:colOff>
      <xdr:row>32</xdr:row>
      <xdr:rowOff>129989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F31194-C86C-0B8D-22B7-11E6D1ABB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1645023</xdr:colOff>
      <xdr:row>68</xdr:row>
      <xdr:rowOff>85164</xdr:rowOff>
    </xdr:from>
    <xdr:to>
      <xdr:col>9</xdr:col>
      <xdr:colOff>676835</xdr:colOff>
      <xdr:row>83</xdr:row>
      <xdr:rowOff>4482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74A8CA-C28B-7766-3188-DC06C9430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506505</xdr:colOff>
      <xdr:row>0</xdr:row>
      <xdr:rowOff>103094</xdr:rowOff>
    </xdr:from>
    <xdr:to>
      <xdr:col>19</xdr:col>
      <xdr:colOff>201705</xdr:colOff>
      <xdr:row>15</xdr:row>
      <xdr:rowOff>22412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8A2AB6-9F30-E6F7-83B4-569A8A2ED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506505</xdr:colOff>
      <xdr:row>15</xdr:row>
      <xdr:rowOff>156882</xdr:rowOff>
    </xdr:from>
    <xdr:to>
      <xdr:col>19</xdr:col>
      <xdr:colOff>201705</xdr:colOff>
      <xdr:row>30</xdr:row>
      <xdr:rowOff>76199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A5604D-0248-8C2E-D571-FED67E4E4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479611</xdr:colOff>
      <xdr:row>31</xdr:row>
      <xdr:rowOff>129988</xdr:rowOff>
    </xdr:from>
    <xdr:to>
      <xdr:col>19</xdr:col>
      <xdr:colOff>174811</xdr:colOff>
      <xdr:row>46</xdr:row>
      <xdr:rowOff>49306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E2FC2E-A096-CC4A-A39E-90C200665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999565</xdr:colOff>
      <xdr:row>48</xdr:row>
      <xdr:rowOff>40340</xdr:rowOff>
    </xdr:from>
    <xdr:to>
      <xdr:col>14</xdr:col>
      <xdr:colOff>398930</xdr:colOff>
      <xdr:row>62</xdr:row>
      <xdr:rowOff>147917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9474A143-E555-796E-A491-307126D3D5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54005" y="9184340"/>
              <a:ext cx="4573345" cy="27745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192741</xdr:colOff>
      <xdr:row>66</xdr:row>
      <xdr:rowOff>103094</xdr:rowOff>
    </xdr:from>
    <xdr:to>
      <xdr:col>13</xdr:col>
      <xdr:colOff>201705</xdr:colOff>
      <xdr:row>79</xdr:row>
      <xdr:rowOff>40341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E220591-1219-CBFF-47FE-1D725458A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569259</xdr:colOff>
      <xdr:row>95</xdr:row>
      <xdr:rowOff>156881</xdr:rowOff>
    </xdr:from>
    <xdr:to>
      <xdr:col>4</xdr:col>
      <xdr:colOff>995082</xdr:colOff>
      <xdr:row>114</xdr:row>
      <xdr:rowOff>17929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77AD14E4-C8EB-62ED-8AFE-30E7BEC519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96179" y="18231521"/>
              <a:ext cx="2879463" cy="34805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108855</xdr:colOff>
      <xdr:row>73</xdr:row>
      <xdr:rowOff>157844</xdr:rowOff>
    </xdr:from>
    <xdr:to>
      <xdr:col>2</xdr:col>
      <xdr:colOff>315685</xdr:colOff>
      <xdr:row>95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1107C0-0D88-7B90-1ACC-E11F1D44E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1894115</xdr:colOff>
      <xdr:row>96</xdr:row>
      <xdr:rowOff>38097</xdr:rowOff>
    </xdr:from>
    <xdr:to>
      <xdr:col>2</xdr:col>
      <xdr:colOff>2340429</xdr:colOff>
      <xdr:row>117</xdr:row>
      <xdr:rowOff>87084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FC69A2-A0AC-3C44-E806-5BC282B84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468087</xdr:colOff>
      <xdr:row>73</xdr:row>
      <xdr:rowOff>130629</xdr:rowOff>
    </xdr:from>
    <xdr:to>
      <xdr:col>3</xdr:col>
      <xdr:colOff>1654629</xdr:colOff>
      <xdr:row>95</xdr:row>
      <xdr:rowOff>32658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921FC0-BC6C-C426-33B6-8D6D63A18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10886</xdr:colOff>
      <xdr:row>96</xdr:row>
      <xdr:rowOff>48984</xdr:rowOff>
    </xdr:from>
    <xdr:to>
      <xdr:col>4</xdr:col>
      <xdr:colOff>620485</xdr:colOff>
      <xdr:row>117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3EA056-2BE9-3392-D6CA-E3DB55D79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1774372</xdr:colOff>
      <xdr:row>73</xdr:row>
      <xdr:rowOff>108857</xdr:rowOff>
    </xdr:from>
    <xdr:to>
      <xdr:col>5</xdr:col>
      <xdr:colOff>968828</xdr:colOff>
      <xdr:row>95</xdr:row>
      <xdr:rowOff>21772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2608B7-55FE-EF95-37BF-63F3415C6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1012371</xdr:colOff>
      <xdr:row>96</xdr:row>
      <xdr:rowOff>92528</xdr:rowOff>
    </xdr:from>
    <xdr:to>
      <xdr:col>5</xdr:col>
      <xdr:colOff>3178628</xdr:colOff>
      <xdr:row>117</xdr:row>
      <xdr:rowOff>65313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ABE7B38-84FF-BC6C-47B5-CF013B38F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1208314</xdr:colOff>
      <xdr:row>73</xdr:row>
      <xdr:rowOff>152400</xdr:rowOff>
    </xdr:from>
    <xdr:to>
      <xdr:col>6</xdr:col>
      <xdr:colOff>718458</xdr:colOff>
      <xdr:row>95</xdr:row>
      <xdr:rowOff>21772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551BB71-6C83-E696-48C0-BD1C90B61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3537858</xdr:colOff>
      <xdr:row>97</xdr:row>
      <xdr:rowOff>5441</xdr:rowOff>
    </xdr:from>
    <xdr:to>
      <xdr:col>6</xdr:col>
      <xdr:colOff>3331028</xdr:colOff>
      <xdr:row>117</xdr:row>
      <xdr:rowOff>97970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A75D37F-BA3E-ADA0-3186-9094F4E03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1121229</xdr:colOff>
      <xdr:row>74</xdr:row>
      <xdr:rowOff>54429</xdr:rowOff>
    </xdr:from>
    <xdr:to>
      <xdr:col>7</xdr:col>
      <xdr:colOff>1175657</xdr:colOff>
      <xdr:row>95</xdr:row>
      <xdr:rowOff>97972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9DA782C-3AAA-B2DF-5B56-AA74A6898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3962402</xdr:colOff>
      <xdr:row>96</xdr:row>
      <xdr:rowOff>146957</xdr:rowOff>
    </xdr:from>
    <xdr:to>
      <xdr:col>8</xdr:col>
      <xdr:colOff>1110344</xdr:colOff>
      <xdr:row>117</xdr:row>
      <xdr:rowOff>108857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930E46B-1BA8-895F-51EA-D446FC389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1469573</xdr:colOff>
      <xdr:row>74</xdr:row>
      <xdr:rowOff>87087</xdr:rowOff>
    </xdr:from>
    <xdr:to>
      <xdr:col>8</xdr:col>
      <xdr:colOff>2383972</xdr:colOff>
      <xdr:row>95</xdr:row>
      <xdr:rowOff>103416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3035F59-3428-3B64-6248-1CB9D7ED0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2950029</xdr:colOff>
      <xdr:row>74</xdr:row>
      <xdr:rowOff>38100</xdr:rowOff>
    </xdr:from>
    <xdr:to>
      <xdr:col>9</xdr:col>
      <xdr:colOff>3516086</xdr:colOff>
      <xdr:row>95</xdr:row>
      <xdr:rowOff>76199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282A80D-8D7A-0E7D-5494-9E9903F55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1436916</xdr:colOff>
      <xdr:row>96</xdr:row>
      <xdr:rowOff>125186</xdr:rowOff>
    </xdr:from>
    <xdr:to>
      <xdr:col>9</xdr:col>
      <xdr:colOff>2264229</xdr:colOff>
      <xdr:row>117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6A83FCF-6BE4-EE6D-30F9-F5D7A1C60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2531422</xdr:colOff>
      <xdr:row>96</xdr:row>
      <xdr:rowOff>54922</xdr:rowOff>
    </xdr:from>
    <xdr:to>
      <xdr:col>10</xdr:col>
      <xdr:colOff>2536372</xdr:colOff>
      <xdr:row>116</xdr:row>
      <xdr:rowOff>87086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C818AA-236D-F197-FE01-26532ACBB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4193561</xdr:colOff>
      <xdr:row>75</xdr:row>
      <xdr:rowOff>61154</xdr:rowOff>
    </xdr:from>
    <xdr:to>
      <xdr:col>10</xdr:col>
      <xdr:colOff>3852261</xdr:colOff>
      <xdr:row>92</xdr:row>
      <xdr:rowOff>35541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B218DFB-E3F0-931B-7304-96CE4C0E1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282505</xdr:colOff>
      <xdr:row>32</xdr:row>
      <xdr:rowOff>24332</xdr:rowOff>
    </xdr:from>
    <xdr:to>
      <xdr:col>26</xdr:col>
      <xdr:colOff>88542</xdr:colOff>
      <xdr:row>46</xdr:row>
      <xdr:rowOff>146865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A9A9FE-3F1F-9283-352B-D61A62973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287773</xdr:colOff>
      <xdr:row>17</xdr:row>
      <xdr:rowOff>15693</xdr:rowOff>
    </xdr:from>
    <xdr:to>
      <xdr:col>25</xdr:col>
      <xdr:colOff>491139</xdr:colOff>
      <xdr:row>31</xdr:row>
      <xdr:rowOff>39936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7E59FD-1345-A2E2-51EF-99354EDA9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291312</xdr:colOff>
      <xdr:row>1</xdr:row>
      <xdr:rowOff>44823</xdr:rowOff>
    </xdr:from>
    <xdr:to>
      <xdr:col>19</xdr:col>
      <xdr:colOff>297607</xdr:colOff>
      <xdr:row>16</xdr:row>
      <xdr:rowOff>50904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05C707F7-DB50-9772-FD9B-5D79795192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834832" y="235323"/>
              <a:ext cx="4883095" cy="28635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576944</xdr:colOff>
      <xdr:row>48</xdr:row>
      <xdr:rowOff>27213</xdr:rowOff>
    </xdr:from>
    <xdr:to>
      <xdr:col>24</xdr:col>
      <xdr:colOff>65314</xdr:colOff>
      <xdr:row>65</xdr:row>
      <xdr:rowOff>65314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BF65EB-BCAF-C312-90DF-4F6677AB9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114300</xdr:colOff>
      <xdr:row>6</xdr:row>
      <xdr:rowOff>106680</xdr:rowOff>
    </xdr:from>
    <xdr:to>
      <xdr:col>22</xdr:col>
      <xdr:colOff>114300</xdr:colOff>
      <xdr:row>16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AB754F-27A7-51F9-0050-B30047E30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3</xdr:row>
      <xdr:rowOff>148590</xdr:rowOff>
    </xdr:from>
    <xdr:to>
      <xdr:col>7</xdr:col>
      <xdr:colOff>502920</xdr:colOff>
      <xdr:row>18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95B4A2-A70B-B89A-3D5B-4A39EBD87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V66" headerRowDxfId="26" dataDxfId="24" totalsRowDxfId="22" headerRowBorderDxfId="25" tableBorderDxfId="23">
  <tableColumns count="22">
    <tableColumn id="1" xr3:uid="{00000000-0010-0000-0000-000001000000}" name="Timestamp" dataDxfId="21"/>
    <tableColumn id="2" xr3:uid="{00000000-0010-0000-0000-000002000000}" name="Edad" dataDxfId="20"/>
    <tableColumn id="3" xr3:uid="{00000000-0010-0000-0000-000003000000}" name="Género" dataDxfId="19"/>
    <tableColumn id="4" xr3:uid="{00000000-0010-0000-0000-000004000000}" name="¿Sos estudiante?" dataDxfId="18"/>
    <tableColumn id="5" xr3:uid="{00000000-0010-0000-0000-000005000000}" name="Carrera" dataDxfId="17"/>
    <tableColumn id="22" xr3:uid="{F7F17E6D-4BBB-4EF5-B119-E2A5195A74D7}" name="¿Tecnólogica?" dataDxfId="16"/>
    <tableColumn id="6" xr3:uid="{00000000-0010-0000-0000-000006000000}" name="¿Cuánto considerás que sabés sobre ciberseguridad?" dataDxfId="15"/>
    <tableColumn id="7" xr3:uid="{00000000-0010-0000-0000-000007000000}" name="¿Sabés qué significa el término 'Phishing'?" dataDxfId="14"/>
    <tableColumn id="8" xr3:uid="{00000000-0010-0000-0000-000008000000}" name="¿Alguna vez recibiste un intento de fraude digital? " dataDxfId="13"/>
    <tableColumn id="9" xr3:uid="{00000000-0010-0000-0000-000009000000}" name="¿Alguna vez fuiste víctima?" dataDxfId="12"/>
    <tableColumn id="10" xr3:uid="{00000000-0010-0000-0000-00000A000000}" name="¿Conocés a alguien que haya sido víctima de un fraude digital?" dataDxfId="11"/>
    <tableColumn id="21" xr3:uid="{00000000-0010-0000-0000-000015000000}" name="Si respondiste 'sí' en la pregunta anterior, ¿Alguna de esas personas es estudiante?" dataDxfId="10"/>
    <tableColumn id="11" xr3:uid="{00000000-0010-0000-0000-00000B000000}" name="¿Con qué frecuencia recibís estos intentos de fraudes?" dataDxfId="9"/>
    <tableColumn id="12" xr3:uid="{00000000-0010-0000-0000-00000C000000}" name="¿Con qué frecuencia cambiás tus contraseñas?" dataDxfId="8"/>
    <tableColumn id="13" xr3:uid="{00000000-0010-0000-0000-00000D000000}" name="¿Usás contraseñas diferentes para cada cuenta?" dataDxfId="7"/>
    <tableColumn id="14" xr3:uid="{00000000-0010-0000-0000-00000E000000}" name="¿Tenés activada la verificación en dos pasos en alguna plataforma?" dataDxfId="6"/>
    <tableColumn id="15" xr3:uid="{00000000-0010-0000-0000-00000F000000}" name="¿Compartís dispositivos (celular, computadora, etc.) con otras personas?" dataDxfId="5"/>
    <tableColumn id="16" xr3:uid="{00000000-0010-0000-0000-000010000000}" name="¿Solés revisar si una página web es segura antes de ingresar tus datos?" dataDxfId="4"/>
    <tableColumn id="17" xr3:uid="{00000000-0010-0000-0000-000011000000}" name="¿Te sentís seguro/a al navegar por Internet y usar tus datos en línea?" dataDxfId="3"/>
    <tableColumn id="18" xr3:uid="{00000000-0010-0000-0000-000012000000}" name="¿Sabés cómo comprobar si un enlace es seguro antes de hacer click?" dataDxfId="2"/>
    <tableColumn id="19" xr3:uid="{00000000-0010-0000-0000-000013000000}" name="¿Confiás en las redes Wi-Fi públicas?" dataDxfId="1"/>
    <tableColumn id="20" xr3:uid="{00000000-0010-0000-0000-000014000000}" name="¿Considerás que tu entorno académico/laboral promueve/enseña lo suficiente sobre seguridad digital?" dataDxfId="0"/>
  </tableColumns>
  <tableStyleInfo name="Table Style 1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V69"/>
  <sheetViews>
    <sheetView topLeftCell="I37" zoomScale="85" zoomScaleNormal="85" workbookViewId="0">
      <selection activeCell="L1" sqref="L1:L66"/>
    </sheetView>
  </sheetViews>
  <sheetFormatPr defaultColWidth="12.5546875" defaultRowHeight="15.75" customHeight="1" x14ac:dyDescent="0.25"/>
  <cols>
    <col min="1" max="1" width="21.109375" style="15" bestFit="1" customWidth="1"/>
    <col min="2" max="2" width="6.109375" style="9" bestFit="1" customWidth="1"/>
    <col min="3" max="3" width="11.109375" style="9" bestFit="1" customWidth="1"/>
    <col min="4" max="4" width="18.88671875" style="9" bestFit="1" customWidth="1"/>
    <col min="5" max="5" width="36.88671875" bestFit="1" customWidth="1"/>
    <col min="6" max="6" width="15.77734375" customWidth="1"/>
    <col min="7" max="7" width="54.88671875" bestFit="1" customWidth="1"/>
    <col min="8" max="8" width="50.21875" bestFit="1" customWidth="1"/>
    <col min="9" max="9" width="56.88671875" bestFit="1" customWidth="1"/>
    <col min="10" max="10" width="31.44140625" bestFit="1" customWidth="1"/>
    <col min="11" max="11" width="63.88671875" bestFit="1" customWidth="1"/>
    <col min="12" max="12" width="85.109375" bestFit="1" customWidth="1"/>
    <col min="13" max="13" width="53.88671875" bestFit="1" customWidth="1"/>
    <col min="14" max="14" width="52" bestFit="1" customWidth="1"/>
    <col min="15" max="15" width="50.21875" bestFit="1" customWidth="1"/>
    <col min="16" max="16" width="76.77734375" bestFit="1" customWidth="1"/>
    <col min="17" max="17" width="76.44140625" customWidth="1"/>
    <col min="18" max="18" width="73.5546875" bestFit="1" customWidth="1"/>
    <col min="19" max="19" width="71" bestFit="1" customWidth="1"/>
    <col min="20" max="20" width="77.44140625" bestFit="1" customWidth="1"/>
    <col min="21" max="21" width="39.109375" bestFit="1" customWidth="1"/>
    <col min="22" max="22" width="103.44140625" bestFit="1" customWidth="1"/>
    <col min="23" max="26" width="18.88671875" customWidth="1"/>
  </cols>
  <sheetData>
    <row r="1" spans="1:22" ht="15.6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91</v>
      </c>
      <c r="F1" s="11" t="s">
        <v>94</v>
      </c>
      <c r="G1" s="5" t="s">
        <v>4</v>
      </c>
      <c r="H1" s="5" t="s">
        <v>57</v>
      </c>
      <c r="I1" s="6" t="s">
        <v>97</v>
      </c>
      <c r="J1" s="6" t="s">
        <v>98</v>
      </c>
      <c r="K1" s="6" t="s">
        <v>5</v>
      </c>
      <c r="L1" s="6" t="s">
        <v>16</v>
      </c>
      <c r="M1" s="6" t="s">
        <v>6</v>
      </c>
      <c r="N1" s="6" t="s">
        <v>7</v>
      </c>
      <c r="O1" s="6" t="s">
        <v>8</v>
      </c>
      <c r="P1" s="6" t="s">
        <v>9</v>
      </c>
      <c r="Q1" s="6" t="s">
        <v>10</v>
      </c>
      <c r="R1" s="6" t="s">
        <v>11</v>
      </c>
      <c r="S1" s="6" t="s">
        <v>12</v>
      </c>
      <c r="T1" s="6" t="s">
        <v>13</v>
      </c>
      <c r="U1" s="6" t="s">
        <v>14</v>
      </c>
      <c r="V1" s="6" t="s">
        <v>15</v>
      </c>
    </row>
    <row r="2" spans="1:22" ht="15" x14ac:dyDescent="0.25">
      <c r="A2" s="12">
        <v>45821.971809201394</v>
      </c>
      <c r="B2" s="6">
        <v>21</v>
      </c>
      <c r="C2" s="6" t="s">
        <v>17</v>
      </c>
      <c r="D2" s="6" t="s">
        <v>18</v>
      </c>
      <c r="E2" s="1" t="s">
        <v>19</v>
      </c>
      <c r="F2" s="31" t="str">
        <f>IF(OR(Form_Responses1[[#This Row],[Carrera]]="Ing. IA",Form_Responses1[[#This Row],[Carrera]]="Ing. Informática"),"Sí","No")</f>
        <v>No</v>
      </c>
      <c r="G2" s="1" t="s">
        <v>20</v>
      </c>
      <c r="H2" s="1" t="s">
        <v>21</v>
      </c>
      <c r="I2" s="1" t="s">
        <v>21</v>
      </c>
      <c r="J2" s="1" t="s">
        <v>21</v>
      </c>
      <c r="K2" s="1" t="s">
        <v>42</v>
      </c>
      <c r="L2" s="1" t="s">
        <v>25</v>
      </c>
      <c r="M2" s="1" t="s">
        <v>22</v>
      </c>
      <c r="N2" s="1" t="s">
        <v>22</v>
      </c>
      <c r="O2" s="1" t="s">
        <v>21</v>
      </c>
      <c r="P2" s="1" t="s">
        <v>23</v>
      </c>
      <c r="Q2" s="1" t="s">
        <v>21</v>
      </c>
      <c r="R2" s="1" t="s">
        <v>18</v>
      </c>
      <c r="S2" s="1" t="s">
        <v>24</v>
      </c>
      <c r="T2" s="1" t="s">
        <v>18</v>
      </c>
      <c r="U2" s="1" t="s">
        <v>21</v>
      </c>
      <c r="V2" s="1" t="s">
        <v>21</v>
      </c>
    </row>
    <row r="3" spans="1:22" ht="15" x14ac:dyDescent="0.25">
      <c r="A3" s="12">
        <v>45821.973099780094</v>
      </c>
      <c r="B3" s="6">
        <v>23</v>
      </c>
      <c r="C3" s="6" t="s">
        <v>26</v>
      </c>
      <c r="D3" s="6" t="s">
        <v>18</v>
      </c>
      <c r="E3" s="1" t="s">
        <v>50</v>
      </c>
      <c r="F3" s="31" t="str">
        <f>IF(OR(Form_Responses1[[#This Row],[Carrera]]="Ing. IA",Form_Responses1[[#This Row],[Carrera]]="Ing. Informática"),"Sí","No")</f>
        <v>No</v>
      </c>
      <c r="G3" s="1" t="s">
        <v>27</v>
      </c>
      <c r="H3" s="1" t="s">
        <v>21</v>
      </c>
      <c r="I3" s="1" t="s">
        <v>18</v>
      </c>
      <c r="J3" s="1" t="s">
        <v>21</v>
      </c>
      <c r="K3" s="1" t="s">
        <v>42</v>
      </c>
      <c r="L3" s="1" t="s">
        <v>25</v>
      </c>
      <c r="M3" s="1" t="s">
        <v>24</v>
      </c>
      <c r="N3" s="1" t="s">
        <v>28</v>
      </c>
      <c r="O3" s="1" t="s">
        <v>21</v>
      </c>
      <c r="P3" s="1" t="s">
        <v>21</v>
      </c>
      <c r="Q3" s="1" t="s">
        <v>21</v>
      </c>
      <c r="R3" s="1" t="s">
        <v>24</v>
      </c>
      <c r="S3" s="1" t="s">
        <v>24</v>
      </c>
      <c r="T3" s="1" t="s">
        <v>21</v>
      </c>
      <c r="U3" s="1" t="s">
        <v>18</v>
      </c>
      <c r="V3" s="1" t="s">
        <v>21</v>
      </c>
    </row>
    <row r="4" spans="1:22" ht="15" x14ac:dyDescent="0.25">
      <c r="A4" s="12">
        <v>45821.97336930556</v>
      </c>
      <c r="B4" s="6">
        <v>28</v>
      </c>
      <c r="C4" s="6" t="s">
        <v>26</v>
      </c>
      <c r="D4" s="6" t="s">
        <v>18</v>
      </c>
      <c r="E4" s="1" t="s">
        <v>29</v>
      </c>
      <c r="F4" s="31" t="str">
        <f>IF(OR(Form_Responses1[[#This Row],[Carrera]]="Ing. IA",Form_Responses1[[#This Row],[Carrera]]="Ing. Informática"),"Sí","No")</f>
        <v>No</v>
      </c>
      <c r="G4" s="1" t="s">
        <v>27</v>
      </c>
      <c r="H4" s="1" t="s">
        <v>30</v>
      </c>
      <c r="I4" s="1" t="s">
        <v>30</v>
      </c>
      <c r="J4" s="1" t="s">
        <v>30</v>
      </c>
      <c r="K4" s="1" t="s">
        <v>21</v>
      </c>
      <c r="L4" s="1"/>
      <c r="M4" s="1" t="s">
        <v>24</v>
      </c>
      <c r="N4" s="1" t="s">
        <v>22</v>
      </c>
      <c r="O4" s="1" t="s">
        <v>18</v>
      </c>
      <c r="P4" s="1" t="s">
        <v>23</v>
      </c>
      <c r="Q4" s="1" t="s">
        <v>31</v>
      </c>
      <c r="R4" s="1" t="s">
        <v>18</v>
      </c>
      <c r="S4" s="1" t="s">
        <v>21</v>
      </c>
      <c r="T4" s="1" t="s">
        <v>21</v>
      </c>
      <c r="U4" s="1" t="s">
        <v>21</v>
      </c>
      <c r="V4" s="1" t="s">
        <v>21</v>
      </c>
    </row>
    <row r="5" spans="1:22" ht="15" x14ac:dyDescent="0.25">
      <c r="A5" s="12">
        <v>45821.984065763885</v>
      </c>
      <c r="B5" s="6">
        <v>24</v>
      </c>
      <c r="C5" s="6" t="s">
        <v>17</v>
      </c>
      <c r="D5" s="6" t="s">
        <v>18</v>
      </c>
      <c r="E5" s="1" t="s">
        <v>59</v>
      </c>
      <c r="F5" s="31" t="str">
        <f>IF(OR(Form_Responses1[[#This Row],[Carrera]]="Ing. IA",Form_Responses1[[#This Row],[Carrera]]="Ing. Informática"),"Sí","No")</f>
        <v>No</v>
      </c>
      <c r="G5" s="1" t="s">
        <v>27</v>
      </c>
      <c r="H5" s="1" t="s">
        <v>18</v>
      </c>
      <c r="I5" s="1" t="s">
        <v>21</v>
      </c>
      <c r="J5" s="1" t="s">
        <v>21</v>
      </c>
      <c r="K5" s="1" t="s">
        <v>42</v>
      </c>
      <c r="L5" s="1" t="s">
        <v>25</v>
      </c>
      <c r="M5" s="1" t="s">
        <v>28</v>
      </c>
      <c r="N5" s="1" t="s">
        <v>28</v>
      </c>
      <c r="O5" s="1" t="s">
        <v>21</v>
      </c>
      <c r="P5" s="1" t="s">
        <v>34</v>
      </c>
      <c r="Q5" s="1" t="s">
        <v>21</v>
      </c>
      <c r="R5" s="1" t="s">
        <v>21</v>
      </c>
      <c r="S5" s="1" t="s">
        <v>18</v>
      </c>
      <c r="T5" s="1" t="s">
        <v>21</v>
      </c>
      <c r="U5" s="1" t="s">
        <v>21</v>
      </c>
      <c r="V5" s="1" t="s">
        <v>21</v>
      </c>
    </row>
    <row r="6" spans="1:22" ht="15" x14ac:dyDescent="0.25">
      <c r="A6" s="12">
        <v>45821.985536863431</v>
      </c>
      <c r="B6" s="6">
        <v>23</v>
      </c>
      <c r="C6" s="6" t="s">
        <v>26</v>
      </c>
      <c r="D6" s="6" t="s">
        <v>18</v>
      </c>
      <c r="E6" s="1" t="s">
        <v>32</v>
      </c>
      <c r="F6" s="31" t="str">
        <f>IF(OR(Form_Responses1[[#This Row],[Carrera]]="Ing. IA",Form_Responses1[[#This Row],[Carrera]]="Ing. Informática"),"Sí","No")</f>
        <v>Sí</v>
      </c>
      <c r="G6" s="1" t="s">
        <v>33</v>
      </c>
      <c r="H6" s="1" t="s">
        <v>18</v>
      </c>
      <c r="I6" s="1" t="s">
        <v>18</v>
      </c>
      <c r="J6" s="1" t="s">
        <v>18</v>
      </c>
      <c r="K6" s="1" t="s">
        <v>42</v>
      </c>
      <c r="L6" s="1" t="s">
        <v>34</v>
      </c>
      <c r="M6" s="1" t="s">
        <v>22</v>
      </c>
      <c r="N6" s="1" t="s">
        <v>22</v>
      </c>
      <c r="O6" s="1" t="s">
        <v>21</v>
      </c>
      <c r="P6" s="1" t="s">
        <v>34</v>
      </c>
      <c r="Q6" s="1" t="s">
        <v>21</v>
      </c>
      <c r="R6" s="1" t="s">
        <v>24</v>
      </c>
      <c r="S6" s="1" t="s">
        <v>24</v>
      </c>
      <c r="T6" s="1" t="s">
        <v>18</v>
      </c>
      <c r="U6" s="1" t="s">
        <v>23</v>
      </c>
      <c r="V6" s="1" t="s">
        <v>21</v>
      </c>
    </row>
    <row r="7" spans="1:22" ht="15" x14ac:dyDescent="0.25">
      <c r="A7" s="12">
        <v>45821.996031238421</v>
      </c>
      <c r="B7" s="6">
        <v>28</v>
      </c>
      <c r="C7" s="6" t="s">
        <v>17</v>
      </c>
      <c r="D7" s="6" t="s">
        <v>18</v>
      </c>
      <c r="E7" s="1" t="s">
        <v>32</v>
      </c>
      <c r="F7" s="31" t="str">
        <f>IF(OR(Form_Responses1[[#This Row],[Carrera]]="Ing. IA",Form_Responses1[[#This Row],[Carrera]]="Ing. Informática"),"Sí","No")</f>
        <v>Sí</v>
      </c>
      <c r="G7" s="1" t="s">
        <v>35</v>
      </c>
      <c r="H7" s="1" t="s">
        <v>18</v>
      </c>
      <c r="I7" s="1" t="s">
        <v>18</v>
      </c>
      <c r="J7" s="1" t="s">
        <v>21</v>
      </c>
      <c r="K7" s="1" t="s">
        <v>42</v>
      </c>
      <c r="L7" s="1" t="s">
        <v>25</v>
      </c>
      <c r="M7" s="1" t="s">
        <v>22</v>
      </c>
      <c r="N7" s="1" t="s">
        <v>22</v>
      </c>
      <c r="O7" s="1" t="s">
        <v>18</v>
      </c>
      <c r="P7" s="1" t="s">
        <v>23</v>
      </c>
      <c r="Q7" s="1" t="s">
        <v>21</v>
      </c>
      <c r="R7" s="1" t="s">
        <v>18</v>
      </c>
      <c r="S7" s="1" t="s">
        <v>21</v>
      </c>
      <c r="T7" s="1" t="s">
        <v>21</v>
      </c>
      <c r="U7" s="1" t="s">
        <v>21</v>
      </c>
      <c r="V7" s="1" t="s">
        <v>21</v>
      </c>
    </row>
    <row r="8" spans="1:22" ht="15" x14ac:dyDescent="0.25">
      <c r="A8" s="12">
        <v>45821.997144189816</v>
      </c>
      <c r="B8" s="6">
        <v>30</v>
      </c>
      <c r="C8" s="6" t="s">
        <v>26</v>
      </c>
      <c r="D8" s="6" t="s">
        <v>21</v>
      </c>
      <c r="E8" s="2"/>
      <c r="F8" s="31" t="str">
        <f>IF(OR(Form_Responses1[[#This Row],[Carrera]]="Ing. IA",Form_Responses1[[#This Row],[Carrera]]="Ing. Informática"),"Sí","No")</f>
        <v>No</v>
      </c>
      <c r="G8" s="1" t="s">
        <v>20</v>
      </c>
      <c r="H8" s="1" t="s">
        <v>18</v>
      </c>
      <c r="I8" s="1" t="s">
        <v>21</v>
      </c>
      <c r="J8" s="1" t="s">
        <v>21</v>
      </c>
      <c r="K8" s="1" t="s">
        <v>42</v>
      </c>
      <c r="L8" s="1" t="s">
        <v>25</v>
      </c>
      <c r="M8" s="1" t="s">
        <v>22</v>
      </c>
      <c r="N8" s="1" t="s">
        <v>22</v>
      </c>
      <c r="O8" s="1" t="s">
        <v>21</v>
      </c>
      <c r="P8" s="1" t="s">
        <v>23</v>
      </c>
      <c r="Q8" s="1" t="s">
        <v>21</v>
      </c>
      <c r="R8" s="1" t="s">
        <v>18</v>
      </c>
      <c r="S8" s="1" t="s">
        <v>18</v>
      </c>
      <c r="T8" s="1" t="s">
        <v>18</v>
      </c>
      <c r="U8" s="1" t="s">
        <v>21</v>
      </c>
      <c r="V8" s="1" t="s">
        <v>21</v>
      </c>
    </row>
    <row r="9" spans="1:22" ht="15" x14ac:dyDescent="0.25">
      <c r="A9" s="12">
        <v>45822.000422951387</v>
      </c>
      <c r="B9" s="6">
        <v>28</v>
      </c>
      <c r="C9" s="6" t="s">
        <v>26</v>
      </c>
      <c r="D9" s="6" t="s">
        <v>18</v>
      </c>
      <c r="E9" s="1" t="s">
        <v>60</v>
      </c>
      <c r="F9" s="31" t="str">
        <f>IF(OR(Form_Responses1[[#This Row],[Carrera]]="Ing. IA",Form_Responses1[[#This Row],[Carrera]]="Ing. Informática"),"Sí","No")</f>
        <v>No</v>
      </c>
      <c r="G9" s="1" t="s">
        <v>27</v>
      </c>
      <c r="H9" s="1" t="s">
        <v>21</v>
      </c>
      <c r="I9" s="1" t="s">
        <v>18</v>
      </c>
      <c r="J9" s="1" t="s">
        <v>21</v>
      </c>
      <c r="K9" s="1" t="s">
        <v>21</v>
      </c>
      <c r="L9" s="2"/>
      <c r="M9" s="1" t="s">
        <v>24</v>
      </c>
      <c r="N9" s="1" t="s">
        <v>22</v>
      </c>
      <c r="O9" s="1" t="s">
        <v>21</v>
      </c>
      <c r="P9" s="1" t="s">
        <v>25</v>
      </c>
      <c r="Q9" s="1" t="s">
        <v>21</v>
      </c>
      <c r="R9" s="1" t="s">
        <v>18</v>
      </c>
      <c r="S9" s="1" t="s">
        <v>21</v>
      </c>
      <c r="T9" s="1" t="s">
        <v>21</v>
      </c>
      <c r="U9" s="1" t="s">
        <v>21</v>
      </c>
      <c r="V9" s="1" t="s">
        <v>21</v>
      </c>
    </row>
    <row r="10" spans="1:22" ht="15" x14ac:dyDescent="0.25">
      <c r="A10" s="12">
        <v>45822.008735775467</v>
      </c>
      <c r="B10" s="6">
        <v>23</v>
      </c>
      <c r="C10" s="6" t="s">
        <v>26</v>
      </c>
      <c r="D10" s="6" t="s">
        <v>18</v>
      </c>
      <c r="E10" s="1" t="s">
        <v>36</v>
      </c>
      <c r="F10" s="31" t="str">
        <f>IF(OR(Form_Responses1[[#This Row],[Carrera]]="Ing. IA",Form_Responses1[[#This Row],[Carrera]]="Ing. Informática"),"Sí","No")</f>
        <v>No</v>
      </c>
      <c r="G10" s="1" t="s">
        <v>35</v>
      </c>
      <c r="H10" s="1" t="s">
        <v>30</v>
      </c>
      <c r="I10" s="1" t="s">
        <v>21</v>
      </c>
      <c r="J10" s="1" t="s">
        <v>21</v>
      </c>
      <c r="K10" s="1" t="s">
        <v>42</v>
      </c>
      <c r="L10" s="1" t="s">
        <v>25</v>
      </c>
      <c r="M10" s="1" t="s">
        <v>22</v>
      </c>
      <c r="N10" s="1" t="s">
        <v>28</v>
      </c>
      <c r="O10" s="1" t="s">
        <v>21</v>
      </c>
      <c r="P10" s="1" t="s">
        <v>23</v>
      </c>
      <c r="Q10" s="1" t="s">
        <v>21</v>
      </c>
      <c r="R10" s="1" t="s">
        <v>21</v>
      </c>
      <c r="S10" s="1" t="s">
        <v>18</v>
      </c>
      <c r="T10" s="1" t="s">
        <v>21</v>
      </c>
      <c r="U10" s="1" t="s">
        <v>21</v>
      </c>
      <c r="V10" s="1" t="s">
        <v>21</v>
      </c>
    </row>
    <row r="11" spans="1:22" ht="15" x14ac:dyDescent="0.25">
      <c r="A11" s="12">
        <v>45822.010412673611</v>
      </c>
      <c r="B11" s="6">
        <v>26</v>
      </c>
      <c r="C11" s="6" t="s">
        <v>26</v>
      </c>
      <c r="D11" s="6" t="s">
        <v>18</v>
      </c>
      <c r="E11" s="1" t="s">
        <v>36</v>
      </c>
      <c r="F11" s="31" t="str">
        <f>IF(OR(Form_Responses1[[#This Row],[Carrera]]="Ing. IA",Form_Responses1[[#This Row],[Carrera]]="Ing. Informática"),"Sí","No")</f>
        <v>No</v>
      </c>
      <c r="G11" s="1" t="s">
        <v>35</v>
      </c>
      <c r="H11" s="1" t="s">
        <v>18</v>
      </c>
      <c r="I11" s="1" t="s">
        <v>18</v>
      </c>
      <c r="J11" s="1" t="s">
        <v>21</v>
      </c>
      <c r="K11" s="1" t="s">
        <v>42</v>
      </c>
      <c r="L11" s="1" t="s">
        <v>38</v>
      </c>
      <c r="M11" s="1" t="s">
        <v>37</v>
      </c>
      <c r="N11" s="1" t="s">
        <v>24</v>
      </c>
      <c r="O11" s="1" t="s">
        <v>18</v>
      </c>
      <c r="P11" s="1" t="s">
        <v>34</v>
      </c>
      <c r="Q11" s="1" t="s">
        <v>21</v>
      </c>
      <c r="R11" s="1" t="s">
        <v>24</v>
      </c>
      <c r="S11" s="1" t="s">
        <v>21</v>
      </c>
      <c r="T11" s="1" t="s">
        <v>21</v>
      </c>
      <c r="U11" s="1" t="s">
        <v>21</v>
      </c>
      <c r="V11" s="1" t="s">
        <v>21</v>
      </c>
    </row>
    <row r="12" spans="1:22" ht="15" x14ac:dyDescent="0.25">
      <c r="A12" s="12">
        <v>45822.033146539354</v>
      </c>
      <c r="B12" s="6">
        <v>27</v>
      </c>
      <c r="C12" s="6" t="s">
        <v>26</v>
      </c>
      <c r="D12" s="6" t="s">
        <v>18</v>
      </c>
      <c r="E12" s="1" t="s">
        <v>39</v>
      </c>
      <c r="F12" s="31" t="str">
        <f>IF(OR(Form_Responses1[[#This Row],[Carrera]]="Ing. IA",Form_Responses1[[#This Row],[Carrera]]="Ing. Informática"),"Sí","No")</f>
        <v>No</v>
      </c>
      <c r="G12" s="1" t="s">
        <v>20</v>
      </c>
      <c r="H12" s="1" t="s">
        <v>18</v>
      </c>
      <c r="I12" s="1" t="s">
        <v>18</v>
      </c>
      <c r="J12" s="1" t="s">
        <v>21</v>
      </c>
      <c r="K12" s="1" t="s">
        <v>40</v>
      </c>
      <c r="L12" s="1" t="s">
        <v>25</v>
      </c>
      <c r="M12" s="1" t="s">
        <v>24</v>
      </c>
      <c r="N12" s="1" t="s">
        <v>22</v>
      </c>
      <c r="O12" s="1" t="s">
        <v>18</v>
      </c>
      <c r="P12" s="1" t="s">
        <v>23</v>
      </c>
      <c r="Q12" s="1" t="s">
        <v>21</v>
      </c>
      <c r="R12" s="1" t="s">
        <v>18</v>
      </c>
      <c r="S12" s="1" t="s">
        <v>24</v>
      </c>
      <c r="T12" s="1" t="s">
        <v>21</v>
      </c>
      <c r="U12" s="1" t="s">
        <v>23</v>
      </c>
      <c r="V12" s="1" t="s">
        <v>21</v>
      </c>
    </row>
    <row r="13" spans="1:22" ht="15" x14ac:dyDescent="0.25">
      <c r="A13" s="12">
        <v>45822.060481875</v>
      </c>
      <c r="B13" s="6">
        <v>23</v>
      </c>
      <c r="C13" s="6" t="s">
        <v>26</v>
      </c>
      <c r="D13" s="6" t="s">
        <v>21</v>
      </c>
      <c r="E13" s="2"/>
      <c r="F13" s="31" t="str">
        <f>IF(OR(Form_Responses1[[#This Row],[Carrera]]="Ing. IA",Form_Responses1[[#This Row],[Carrera]]="Ing. Informática"),"Sí","No")</f>
        <v>No</v>
      </c>
      <c r="G13" s="1" t="s">
        <v>27</v>
      </c>
      <c r="H13" s="1" t="s">
        <v>21</v>
      </c>
      <c r="I13" s="1" t="s">
        <v>18</v>
      </c>
      <c r="J13" s="1" t="s">
        <v>21</v>
      </c>
      <c r="K13" s="1" t="s">
        <v>40</v>
      </c>
      <c r="L13" s="1" t="s">
        <v>25</v>
      </c>
      <c r="M13" s="1" t="s">
        <v>24</v>
      </c>
      <c r="N13" s="1" t="s">
        <v>22</v>
      </c>
      <c r="O13" s="1" t="s">
        <v>18</v>
      </c>
      <c r="P13" s="1" t="s">
        <v>23</v>
      </c>
      <c r="Q13" s="1" t="s">
        <v>21</v>
      </c>
      <c r="R13" s="1" t="s">
        <v>24</v>
      </c>
      <c r="S13" s="1" t="s">
        <v>24</v>
      </c>
      <c r="T13" s="1" t="s">
        <v>21</v>
      </c>
      <c r="U13" s="1" t="s">
        <v>18</v>
      </c>
      <c r="V13" s="1" t="s">
        <v>21</v>
      </c>
    </row>
    <row r="14" spans="1:22" ht="15" x14ac:dyDescent="0.25">
      <c r="A14" s="12">
        <v>45822.483518229172</v>
      </c>
      <c r="B14" s="6">
        <v>23</v>
      </c>
      <c r="C14" s="6" t="s">
        <v>26</v>
      </c>
      <c r="D14" s="6" t="s">
        <v>18</v>
      </c>
      <c r="E14" s="1" t="s">
        <v>41</v>
      </c>
      <c r="F14" s="31" t="str">
        <f>IF(OR(Form_Responses1[[#This Row],[Carrera]]="Ing. IA",Form_Responses1[[#This Row],[Carrera]]="Ing. Informática"),"Sí","No")</f>
        <v>No</v>
      </c>
      <c r="G14" s="1" t="s">
        <v>20</v>
      </c>
      <c r="H14" s="1" t="s">
        <v>21</v>
      </c>
      <c r="I14" s="1" t="s">
        <v>18</v>
      </c>
      <c r="J14" s="1" t="s">
        <v>21</v>
      </c>
      <c r="K14" s="1" t="s">
        <v>40</v>
      </c>
      <c r="L14" s="1" t="s">
        <v>25</v>
      </c>
      <c r="M14" s="1" t="s">
        <v>24</v>
      </c>
      <c r="N14" s="1" t="s">
        <v>24</v>
      </c>
      <c r="O14" s="1" t="s">
        <v>18</v>
      </c>
      <c r="P14" s="1" t="s">
        <v>23</v>
      </c>
      <c r="Q14" s="1" t="s">
        <v>21</v>
      </c>
      <c r="R14" s="1" t="s">
        <v>18</v>
      </c>
      <c r="S14" s="1" t="s">
        <v>24</v>
      </c>
      <c r="T14" s="1" t="s">
        <v>30</v>
      </c>
      <c r="U14" s="1" t="s">
        <v>21</v>
      </c>
      <c r="V14" s="1" t="s">
        <v>21</v>
      </c>
    </row>
    <row r="15" spans="1:22" ht="15" x14ac:dyDescent="0.25">
      <c r="A15" s="12">
        <v>45822.487402291663</v>
      </c>
      <c r="B15" s="6">
        <v>24</v>
      </c>
      <c r="C15" s="6" t="s">
        <v>26</v>
      </c>
      <c r="D15" s="6" t="s">
        <v>18</v>
      </c>
      <c r="E15" s="1" t="s">
        <v>36</v>
      </c>
      <c r="F15" s="31" t="str">
        <f>IF(OR(Form_Responses1[[#This Row],[Carrera]]="Ing. IA",Form_Responses1[[#This Row],[Carrera]]="Ing. Informática"),"Sí","No")</f>
        <v>No</v>
      </c>
      <c r="G15" s="1" t="s">
        <v>27</v>
      </c>
      <c r="H15" s="1" t="s">
        <v>21</v>
      </c>
      <c r="I15" s="1" t="s">
        <v>21</v>
      </c>
      <c r="J15" s="1" t="s">
        <v>21</v>
      </c>
      <c r="K15" s="1" t="s">
        <v>42</v>
      </c>
      <c r="L15" s="1" t="s">
        <v>38</v>
      </c>
      <c r="M15" s="1" t="s">
        <v>22</v>
      </c>
      <c r="N15" s="1" t="s">
        <v>24</v>
      </c>
      <c r="O15" s="1" t="s">
        <v>18</v>
      </c>
      <c r="P15" s="1" t="s">
        <v>23</v>
      </c>
      <c r="Q15" s="1" t="s">
        <v>21</v>
      </c>
      <c r="R15" s="1" t="s">
        <v>24</v>
      </c>
      <c r="S15" s="1" t="s">
        <v>21</v>
      </c>
      <c r="T15" s="1" t="s">
        <v>21</v>
      </c>
      <c r="U15" s="1" t="s">
        <v>21</v>
      </c>
      <c r="V15" s="1" t="s">
        <v>21</v>
      </c>
    </row>
    <row r="16" spans="1:22" ht="15" x14ac:dyDescent="0.25">
      <c r="A16" s="12">
        <v>45822.491290775462</v>
      </c>
      <c r="B16" s="6">
        <v>24</v>
      </c>
      <c r="C16" s="6" t="s">
        <v>17</v>
      </c>
      <c r="D16" s="6" t="s">
        <v>18</v>
      </c>
      <c r="E16" s="1" t="s">
        <v>32</v>
      </c>
      <c r="F16" s="31" t="str">
        <f>IF(OR(Form_Responses1[[#This Row],[Carrera]]="Ing. IA",Form_Responses1[[#This Row],[Carrera]]="Ing. Informática"),"Sí","No")</f>
        <v>Sí</v>
      </c>
      <c r="G16" s="1" t="s">
        <v>20</v>
      </c>
      <c r="H16" s="1" t="s">
        <v>21</v>
      </c>
      <c r="I16" s="1" t="s">
        <v>18</v>
      </c>
      <c r="J16" s="1" t="s">
        <v>21</v>
      </c>
      <c r="K16" s="1" t="s">
        <v>40</v>
      </c>
      <c r="L16" s="1" t="s">
        <v>25</v>
      </c>
      <c r="M16" s="1" t="s">
        <v>24</v>
      </c>
      <c r="N16" s="1" t="s">
        <v>37</v>
      </c>
      <c r="O16" s="1" t="s">
        <v>18</v>
      </c>
      <c r="P16" s="1" t="s">
        <v>23</v>
      </c>
      <c r="Q16" s="1" t="s">
        <v>21</v>
      </c>
      <c r="R16" s="1" t="s">
        <v>21</v>
      </c>
      <c r="S16" s="1" t="s">
        <v>21</v>
      </c>
      <c r="T16" s="1" t="s">
        <v>21</v>
      </c>
      <c r="U16" s="1" t="s">
        <v>18</v>
      </c>
      <c r="V16" s="1" t="s">
        <v>21</v>
      </c>
    </row>
    <row r="17" spans="1:22" ht="15" x14ac:dyDescent="0.25">
      <c r="A17" s="12">
        <v>45822.529408993054</v>
      </c>
      <c r="B17" s="6">
        <v>46</v>
      </c>
      <c r="C17" s="6" t="s">
        <v>26</v>
      </c>
      <c r="D17" s="6" t="s">
        <v>21</v>
      </c>
      <c r="E17" s="2"/>
      <c r="F17" s="31" t="str">
        <f>IF(OR(Form_Responses1[[#This Row],[Carrera]]="Ing. IA",Form_Responses1[[#This Row],[Carrera]]="Ing. Informática"),"Sí","No")</f>
        <v>No</v>
      </c>
      <c r="G17" s="1" t="s">
        <v>27</v>
      </c>
      <c r="H17" s="1" t="s">
        <v>21</v>
      </c>
      <c r="I17" s="1" t="s">
        <v>30</v>
      </c>
      <c r="J17" s="1" t="s">
        <v>21</v>
      </c>
      <c r="K17" s="1" t="s">
        <v>21</v>
      </c>
      <c r="L17" s="2"/>
      <c r="M17" s="1" t="s">
        <v>22</v>
      </c>
      <c r="N17" s="1" t="s">
        <v>24</v>
      </c>
      <c r="O17" s="1" t="s">
        <v>21</v>
      </c>
      <c r="P17" s="1" t="s">
        <v>23</v>
      </c>
      <c r="Q17" s="1" t="s">
        <v>21</v>
      </c>
      <c r="R17" s="1" t="s">
        <v>21</v>
      </c>
      <c r="S17" s="1" t="s">
        <v>24</v>
      </c>
      <c r="T17" s="1" t="s">
        <v>21</v>
      </c>
      <c r="U17" s="1" t="s">
        <v>18</v>
      </c>
      <c r="V17" s="1" t="s">
        <v>21</v>
      </c>
    </row>
    <row r="18" spans="1:22" ht="15" x14ac:dyDescent="0.25">
      <c r="A18" s="12">
        <v>45822.529919236113</v>
      </c>
      <c r="B18" s="6">
        <v>48</v>
      </c>
      <c r="C18" s="6" t="s">
        <v>26</v>
      </c>
      <c r="D18" s="6" t="s">
        <v>21</v>
      </c>
      <c r="E18" s="2"/>
      <c r="F18" s="31" t="str">
        <f>IF(OR(Form_Responses1[[#This Row],[Carrera]]="Ing. IA",Form_Responses1[[#This Row],[Carrera]]="Ing. Informática"),"Sí","No")</f>
        <v>No</v>
      </c>
      <c r="G18" s="1" t="s">
        <v>27</v>
      </c>
      <c r="H18" s="1" t="s">
        <v>21</v>
      </c>
      <c r="I18" s="1" t="s">
        <v>30</v>
      </c>
      <c r="J18" s="1" t="s">
        <v>30</v>
      </c>
      <c r="K18" s="1" t="s">
        <v>21</v>
      </c>
      <c r="L18" s="2"/>
      <c r="M18" s="1" t="s">
        <v>28</v>
      </c>
      <c r="N18" s="1" t="s">
        <v>22</v>
      </c>
      <c r="O18" s="1" t="s">
        <v>18</v>
      </c>
      <c r="P18" s="1" t="s">
        <v>23</v>
      </c>
      <c r="Q18" s="1" t="s">
        <v>21</v>
      </c>
      <c r="R18" s="1" t="s">
        <v>24</v>
      </c>
      <c r="S18" s="1" t="s">
        <v>21</v>
      </c>
      <c r="T18" s="1" t="s">
        <v>21</v>
      </c>
      <c r="U18" s="1" t="s">
        <v>18</v>
      </c>
      <c r="V18" s="1" t="s">
        <v>21</v>
      </c>
    </row>
    <row r="19" spans="1:22" ht="15" x14ac:dyDescent="0.25">
      <c r="A19" s="12">
        <v>45822.553193287036</v>
      </c>
      <c r="B19" s="6">
        <v>68</v>
      </c>
      <c r="C19" s="6" t="s">
        <v>26</v>
      </c>
      <c r="D19" s="6" t="s">
        <v>21</v>
      </c>
      <c r="E19" s="2"/>
      <c r="F19" s="31" t="str">
        <f>IF(OR(Form_Responses1[[#This Row],[Carrera]]="Ing. IA",Form_Responses1[[#This Row],[Carrera]]="Ing. Informática"),"Sí","No")</f>
        <v>No</v>
      </c>
      <c r="G19" s="1" t="s">
        <v>35</v>
      </c>
      <c r="H19" s="1" t="s">
        <v>21</v>
      </c>
      <c r="I19" s="1" t="s">
        <v>30</v>
      </c>
      <c r="J19" s="1" t="s">
        <v>21</v>
      </c>
      <c r="K19" s="1" t="s">
        <v>21</v>
      </c>
      <c r="L19" s="2"/>
      <c r="M19" s="1" t="s">
        <v>28</v>
      </c>
      <c r="N19" s="1" t="s">
        <v>24</v>
      </c>
      <c r="O19" s="1" t="s">
        <v>18</v>
      </c>
      <c r="P19" s="1" t="s">
        <v>23</v>
      </c>
      <c r="Q19" s="1" t="s">
        <v>21</v>
      </c>
      <c r="R19" s="1" t="s">
        <v>24</v>
      </c>
      <c r="S19" s="1" t="s">
        <v>24</v>
      </c>
      <c r="T19" s="1" t="s">
        <v>30</v>
      </c>
      <c r="U19" s="1" t="s">
        <v>21</v>
      </c>
      <c r="V19" s="1" t="s">
        <v>18</v>
      </c>
    </row>
    <row r="20" spans="1:22" ht="15" x14ac:dyDescent="0.25">
      <c r="A20" s="12">
        <v>45822.586351261576</v>
      </c>
      <c r="B20" s="6">
        <v>35</v>
      </c>
      <c r="C20" s="6" t="s">
        <v>26</v>
      </c>
      <c r="D20" s="6" t="s">
        <v>21</v>
      </c>
      <c r="E20" s="2"/>
      <c r="F20" s="31" t="str">
        <f>IF(OR(Form_Responses1[[#This Row],[Carrera]]="Ing. IA",Form_Responses1[[#This Row],[Carrera]]="Ing. Informática"),"Sí","No")</f>
        <v>No</v>
      </c>
      <c r="G20" s="1" t="s">
        <v>20</v>
      </c>
      <c r="H20" s="1" t="s">
        <v>18</v>
      </c>
      <c r="I20" s="1" t="s">
        <v>18</v>
      </c>
      <c r="J20" s="1" t="s">
        <v>21</v>
      </c>
      <c r="K20" s="1" t="s">
        <v>40</v>
      </c>
      <c r="L20" s="1" t="s">
        <v>25</v>
      </c>
      <c r="M20" s="1" t="s">
        <v>22</v>
      </c>
      <c r="N20" s="1" t="s">
        <v>24</v>
      </c>
      <c r="O20" s="1" t="s">
        <v>21</v>
      </c>
      <c r="P20" s="1" t="s">
        <v>23</v>
      </c>
      <c r="Q20" s="1" t="s">
        <v>21</v>
      </c>
      <c r="R20" s="1" t="s">
        <v>18</v>
      </c>
      <c r="S20" s="1" t="s">
        <v>21</v>
      </c>
      <c r="T20" s="1" t="s">
        <v>18</v>
      </c>
      <c r="U20" s="1" t="s">
        <v>23</v>
      </c>
      <c r="V20" s="1" t="s">
        <v>21</v>
      </c>
    </row>
    <row r="21" spans="1:22" ht="15" x14ac:dyDescent="0.25">
      <c r="A21" s="12">
        <v>45822.617479710651</v>
      </c>
      <c r="B21" s="6">
        <v>22</v>
      </c>
      <c r="C21" s="6" t="s">
        <v>26</v>
      </c>
      <c r="D21" s="6" t="s">
        <v>18</v>
      </c>
      <c r="E21" s="1" t="s">
        <v>61</v>
      </c>
      <c r="F21" s="31" t="str">
        <f>IF(OR(Form_Responses1[[#This Row],[Carrera]]="Ing. IA",Form_Responses1[[#This Row],[Carrera]]="Ing. Informática"),"Sí","No")</f>
        <v>No</v>
      </c>
      <c r="G21" s="1" t="s">
        <v>35</v>
      </c>
      <c r="H21" s="1" t="s">
        <v>21</v>
      </c>
      <c r="I21" s="1" t="s">
        <v>18</v>
      </c>
      <c r="J21" s="1" t="s">
        <v>21</v>
      </c>
      <c r="K21" s="1" t="s">
        <v>42</v>
      </c>
      <c r="L21" s="1" t="s">
        <v>25</v>
      </c>
      <c r="M21" s="1" t="s">
        <v>24</v>
      </c>
      <c r="N21" s="1" t="s">
        <v>22</v>
      </c>
      <c r="O21" s="1" t="s">
        <v>18</v>
      </c>
      <c r="P21" s="1" t="s">
        <v>23</v>
      </c>
      <c r="Q21" s="1" t="s">
        <v>21</v>
      </c>
      <c r="R21" s="1" t="s">
        <v>18</v>
      </c>
      <c r="S21" s="1" t="s">
        <v>21</v>
      </c>
      <c r="T21" s="1" t="s">
        <v>21</v>
      </c>
      <c r="U21" s="1" t="s">
        <v>21</v>
      </c>
      <c r="V21" s="1" t="s">
        <v>21</v>
      </c>
    </row>
    <row r="22" spans="1:22" ht="15" x14ac:dyDescent="0.25">
      <c r="A22" s="12">
        <v>45822.817583217591</v>
      </c>
      <c r="B22" s="6">
        <v>24</v>
      </c>
      <c r="C22" s="6" t="s">
        <v>26</v>
      </c>
      <c r="D22" s="6" t="s">
        <v>18</v>
      </c>
      <c r="E22" s="1" t="s">
        <v>58</v>
      </c>
      <c r="F22" s="31" t="str">
        <f>IF(OR(Form_Responses1[[#This Row],[Carrera]]="Ing. IA",Form_Responses1[[#This Row],[Carrera]]="Ing. Informática"),"Sí","No")</f>
        <v>No</v>
      </c>
      <c r="G22" s="1" t="s">
        <v>20</v>
      </c>
      <c r="H22" s="1" t="s">
        <v>30</v>
      </c>
      <c r="I22" s="1" t="s">
        <v>18</v>
      </c>
      <c r="J22" s="1" t="s">
        <v>21</v>
      </c>
      <c r="K22" s="1" t="s">
        <v>21</v>
      </c>
      <c r="L22" s="2"/>
      <c r="M22" s="1" t="s">
        <v>22</v>
      </c>
      <c r="N22" s="1" t="s">
        <v>22</v>
      </c>
      <c r="O22" s="1" t="s">
        <v>18</v>
      </c>
      <c r="P22" s="1" t="s">
        <v>23</v>
      </c>
      <c r="Q22" s="1" t="s">
        <v>21</v>
      </c>
      <c r="R22" s="1" t="s">
        <v>24</v>
      </c>
      <c r="S22" s="1" t="s">
        <v>24</v>
      </c>
      <c r="T22" s="1" t="s">
        <v>30</v>
      </c>
      <c r="U22" s="1" t="s">
        <v>23</v>
      </c>
      <c r="V22" s="1" t="s">
        <v>21</v>
      </c>
    </row>
    <row r="23" spans="1:22" ht="15" x14ac:dyDescent="0.25">
      <c r="A23" s="12">
        <v>45822.866943437504</v>
      </c>
      <c r="B23" s="6">
        <v>58</v>
      </c>
      <c r="C23" s="6" t="s">
        <v>17</v>
      </c>
      <c r="D23" s="6" t="s">
        <v>21</v>
      </c>
      <c r="E23" s="2"/>
      <c r="F23" s="31" t="str">
        <f>IF(OR(Form_Responses1[[#This Row],[Carrera]]="Ing. IA",Form_Responses1[[#This Row],[Carrera]]="Ing. Informática"),"Sí","No")</f>
        <v>No</v>
      </c>
      <c r="G23" s="1" t="s">
        <v>35</v>
      </c>
      <c r="H23" s="1" t="s">
        <v>18</v>
      </c>
      <c r="I23" s="1" t="s">
        <v>18</v>
      </c>
      <c r="J23" s="1" t="s">
        <v>21</v>
      </c>
      <c r="K23" s="1" t="s">
        <v>40</v>
      </c>
      <c r="L23" s="1" t="s">
        <v>38</v>
      </c>
      <c r="M23" s="1" t="s">
        <v>24</v>
      </c>
      <c r="N23" s="1" t="s">
        <v>24</v>
      </c>
      <c r="O23" s="1" t="s">
        <v>18</v>
      </c>
      <c r="P23" s="1" t="s">
        <v>23</v>
      </c>
      <c r="Q23" s="1" t="s">
        <v>21</v>
      </c>
      <c r="R23" s="1" t="s">
        <v>18</v>
      </c>
      <c r="S23" s="1" t="s">
        <v>24</v>
      </c>
      <c r="T23" s="1" t="s">
        <v>18</v>
      </c>
      <c r="U23" s="1" t="s">
        <v>21</v>
      </c>
      <c r="V23" s="1" t="s">
        <v>21</v>
      </c>
    </row>
    <row r="24" spans="1:22" ht="15" x14ac:dyDescent="0.25">
      <c r="A24" s="12">
        <v>45822.902550775463</v>
      </c>
      <c r="B24" s="6">
        <v>62</v>
      </c>
      <c r="C24" s="6" t="s">
        <v>26</v>
      </c>
      <c r="D24" s="6" t="s">
        <v>21</v>
      </c>
      <c r="E24" s="2"/>
      <c r="F24" s="31" t="str">
        <f>IF(OR(Form_Responses1[[#This Row],[Carrera]]="Ing. IA",Form_Responses1[[#This Row],[Carrera]]="Ing. Informática"),"Sí","No")</f>
        <v>No</v>
      </c>
      <c r="G24" s="1" t="s">
        <v>27</v>
      </c>
      <c r="H24" s="1" t="s">
        <v>21</v>
      </c>
      <c r="I24" s="1" t="s">
        <v>18</v>
      </c>
      <c r="J24" s="1" t="s">
        <v>21</v>
      </c>
      <c r="K24" s="1" t="s">
        <v>40</v>
      </c>
      <c r="L24" s="1" t="s">
        <v>25</v>
      </c>
      <c r="M24" s="1" t="s">
        <v>24</v>
      </c>
      <c r="N24" s="1" t="s">
        <v>22</v>
      </c>
      <c r="O24" s="1" t="s">
        <v>21</v>
      </c>
      <c r="P24" s="1" t="s">
        <v>23</v>
      </c>
      <c r="Q24" s="1" t="s">
        <v>18</v>
      </c>
      <c r="R24" s="1" t="s">
        <v>18</v>
      </c>
      <c r="S24" s="1" t="s">
        <v>21</v>
      </c>
      <c r="T24" s="1" t="s">
        <v>21</v>
      </c>
      <c r="U24" s="1" t="s">
        <v>21</v>
      </c>
      <c r="V24" s="1" t="s">
        <v>21</v>
      </c>
    </row>
    <row r="25" spans="1:22" ht="15" x14ac:dyDescent="0.25">
      <c r="A25" s="12">
        <v>45822.907109641208</v>
      </c>
      <c r="B25" s="6">
        <v>25</v>
      </c>
      <c r="C25" s="6" t="s">
        <v>17</v>
      </c>
      <c r="D25" s="6" t="s">
        <v>18</v>
      </c>
      <c r="E25" s="1" t="s">
        <v>43</v>
      </c>
      <c r="F25" s="31" t="str">
        <f>IF(OR(Form_Responses1[[#This Row],[Carrera]]="Ing. IA",Form_Responses1[[#This Row],[Carrera]]="Ing. Informática"),"Sí","No")</f>
        <v>No</v>
      </c>
      <c r="G25" s="1" t="s">
        <v>35</v>
      </c>
      <c r="H25" s="1" t="s">
        <v>21</v>
      </c>
      <c r="I25" s="1" t="s">
        <v>18</v>
      </c>
      <c r="J25" s="1" t="s">
        <v>21</v>
      </c>
      <c r="K25" s="1" t="s">
        <v>42</v>
      </c>
      <c r="L25" s="1" t="s">
        <v>38</v>
      </c>
      <c r="M25" s="1" t="s">
        <v>24</v>
      </c>
      <c r="N25" s="1" t="s">
        <v>22</v>
      </c>
      <c r="O25" s="1" t="s">
        <v>18</v>
      </c>
      <c r="P25" s="1" t="s">
        <v>23</v>
      </c>
      <c r="Q25" s="1" t="s">
        <v>21</v>
      </c>
      <c r="R25" s="1" t="s">
        <v>24</v>
      </c>
      <c r="S25" s="1" t="s">
        <v>18</v>
      </c>
      <c r="T25" s="1" t="s">
        <v>18</v>
      </c>
      <c r="U25" s="1" t="s">
        <v>21</v>
      </c>
      <c r="V25" s="1" t="s">
        <v>21</v>
      </c>
    </row>
    <row r="26" spans="1:22" ht="15" x14ac:dyDescent="0.25">
      <c r="A26" s="12">
        <v>45822.978020902781</v>
      </c>
      <c r="B26" s="6">
        <v>24</v>
      </c>
      <c r="C26" s="6" t="s">
        <v>17</v>
      </c>
      <c r="D26" s="6" t="s">
        <v>18</v>
      </c>
      <c r="E26" s="1" t="s">
        <v>44</v>
      </c>
      <c r="F26" s="31" t="str">
        <f>IF(OR(Form_Responses1[[#This Row],[Carrera]]="Ing. IA",Form_Responses1[[#This Row],[Carrera]]="Ing. Informática"),"Sí","No")</f>
        <v>No</v>
      </c>
      <c r="G26" s="1" t="s">
        <v>35</v>
      </c>
      <c r="H26" s="1" t="s">
        <v>18</v>
      </c>
      <c r="I26" s="1" t="s">
        <v>18</v>
      </c>
      <c r="J26" s="1" t="s">
        <v>21</v>
      </c>
      <c r="K26" s="1" t="s">
        <v>42</v>
      </c>
      <c r="L26" s="1" t="s">
        <v>25</v>
      </c>
      <c r="M26" s="1" t="s">
        <v>24</v>
      </c>
      <c r="N26" s="1" t="s">
        <v>28</v>
      </c>
      <c r="O26" s="1" t="s">
        <v>18</v>
      </c>
      <c r="P26" s="1" t="s">
        <v>34</v>
      </c>
      <c r="Q26" s="1" t="s">
        <v>21</v>
      </c>
      <c r="R26" s="1" t="s">
        <v>18</v>
      </c>
      <c r="S26" s="1" t="s">
        <v>18</v>
      </c>
      <c r="T26" s="1" t="s">
        <v>18</v>
      </c>
      <c r="U26" s="1" t="s">
        <v>18</v>
      </c>
      <c r="V26" s="1" t="s">
        <v>18</v>
      </c>
    </row>
    <row r="27" spans="1:22" ht="15" x14ac:dyDescent="0.25">
      <c r="A27" s="12">
        <v>45822.979183692129</v>
      </c>
      <c r="B27" s="6">
        <v>20</v>
      </c>
      <c r="C27" s="6" t="s">
        <v>26</v>
      </c>
      <c r="D27" s="6" t="s">
        <v>18</v>
      </c>
      <c r="E27" s="1" t="s">
        <v>45</v>
      </c>
      <c r="F27" s="31" t="str">
        <f>IF(OR(Form_Responses1[[#This Row],[Carrera]]="Ing. IA",Form_Responses1[[#This Row],[Carrera]]="Ing. Informática"),"Sí","No")</f>
        <v>No</v>
      </c>
      <c r="G27" s="1" t="s">
        <v>35</v>
      </c>
      <c r="H27" s="1" t="s">
        <v>18</v>
      </c>
      <c r="I27" s="1" t="s">
        <v>18</v>
      </c>
      <c r="J27" s="1" t="s">
        <v>21</v>
      </c>
      <c r="K27" s="1" t="s">
        <v>40</v>
      </c>
      <c r="L27" s="1" t="s">
        <v>38</v>
      </c>
      <c r="M27" s="1" t="s">
        <v>24</v>
      </c>
      <c r="N27" s="1" t="s">
        <v>24</v>
      </c>
      <c r="O27" s="1" t="s">
        <v>21</v>
      </c>
      <c r="P27" s="1" t="s">
        <v>23</v>
      </c>
      <c r="Q27" s="1" t="s">
        <v>21</v>
      </c>
      <c r="R27" s="1" t="s">
        <v>18</v>
      </c>
      <c r="S27" s="1" t="s">
        <v>21</v>
      </c>
      <c r="T27" s="1" t="s">
        <v>18</v>
      </c>
      <c r="U27" s="1" t="s">
        <v>21</v>
      </c>
      <c r="V27" s="1" t="s">
        <v>21</v>
      </c>
    </row>
    <row r="28" spans="1:22" ht="15" x14ac:dyDescent="0.25">
      <c r="A28" s="12">
        <v>45822.979349768517</v>
      </c>
      <c r="B28" s="6">
        <v>27</v>
      </c>
      <c r="C28" s="6" t="s">
        <v>17</v>
      </c>
      <c r="D28" s="6" t="s">
        <v>18</v>
      </c>
      <c r="E28" s="1" t="s">
        <v>46</v>
      </c>
      <c r="F28" s="31" t="str">
        <f>IF(OR(Form_Responses1[[#This Row],[Carrera]]="Ing. IA",Form_Responses1[[#This Row],[Carrera]]="Ing. Informática"),"Sí","No")</f>
        <v>No</v>
      </c>
      <c r="G28" s="1" t="s">
        <v>35</v>
      </c>
      <c r="H28" s="1" t="s">
        <v>18</v>
      </c>
      <c r="I28" s="1" t="s">
        <v>18</v>
      </c>
      <c r="J28" s="1" t="s">
        <v>21</v>
      </c>
      <c r="K28" s="1" t="s">
        <v>21</v>
      </c>
      <c r="L28" s="2"/>
      <c r="M28" s="1" t="s">
        <v>37</v>
      </c>
      <c r="N28" s="1" t="s">
        <v>24</v>
      </c>
      <c r="O28" s="1" t="s">
        <v>21</v>
      </c>
      <c r="P28" s="1" t="s">
        <v>23</v>
      </c>
      <c r="Q28" s="1" t="s">
        <v>21</v>
      </c>
      <c r="R28" s="1" t="s">
        <v>18</v>
      </c>
      <c r="S28" s="1" t="s">
        <v>24</v>
      </c>
      <c r="T28" s="1" t="s">
        <v>18</v>
      </c>
      <c r="U28" s="1" t="s">
        <v>21</v>
      </c>
      <c r="V28" s="1" t="s">
        <v>21</v>
      </c>
    </row>
    <row r="29" spans="1:22" ht="15" x14ac:dyDescent="0.25">
      <c r="A29" s="12">
        <v>45822.981012951393</v>
      </c>
      <c r="B29" s="6">
        <v>27</v>
      </c>
      <c r="C29" s="6" t="s">
        <v>17</v>
      </c>
      <c r="D29" s="6" t="s">
        <v>18</v>
      </c>
      <c r="E29" s="1" t="s">
        <v>99</v>
      </c>
      <c r="F29" s="31" t="s">
        <v>18</v>
      </c>
      <c r="G29" s="1" t="s">
        <v>33</v>
      </c>
      <c r="H29" s="1" t="s">
        <v>18</v>
      </c>
      <c r="I29" s="1" t="s">
        <v>18</v>
      </c>
      <c r="J29" s="1" t="s">
        <v>21</v>
      </c>
      <c r="K29" s="1" t="s">
        <v>42</v>
      </c>
      <c r="L29" s="1" t="s">
        <v>25</v>
      </c>
      <c r="M29" s="1" t="s">
        <v>24</v>
      </c>
      <c r="N29" s="1" t="s">
        <v>37</v>
      </c>
      <c r="O29" s="1" t="s">
        <v>18</v>
      </c>
      <c r="P29" s="1" t="s">
        <v>34</v>
      </c>
      <c r="Q29" s="1" t="s">
        <v>21</v>
      </c>
      <c r="R29" s="1" t="s">
        <v>18</v>
      </c>
      <c r="S29" s="1" t="s">
        <v>21</v>
      </c>
      <c r="T29" s="1" t="s">
        <v>18</v>
      </c>
      <c r="U29" s="1" t="s">
        <v>21</v>
      </c>
      <c r="V29" s="1" t="s">
        <v>21</v>
      </c>
    </row>
    <row r="30" spans="1:22" ht="15" x14ac:dyDescent="0.25">
      <c r="A30" s="12">
        <v>45822.981816018517</v>
      </c>
      <c r="B30" s="6">
        <v>27</v>
      </c>
      <c r="C30" s="6" t="s">
        <v>17</v>
      </c>
      <c r="D30" s="6" t="s">
        <v>21</v>
      </c>
      <c r="E30" s="2"/>
      <c r="F30" s="31" t="str">
        <f>IF(OR(Form_Responses1[[#This Row],[Carrera]]="Ing. IA",Form_Responses1[[#This Row],[Carrera]]="Ing. Informática"),"Sí","No")</f>
        <v>No</v>
      </c>
      <c r="G30" s="1" t="s">
        <v>20</v>
      </c>
      <c r="H30" s="1" t="s">
        <v>18</v>
      </c>
      <c r="I30" s="1" t="s">
        <v>18</v>
      </c>
      <c r="J30" s="1" t="s">
        <v>21</v>
      </c>
      <c r="K30" s="1" t="s">
        <v>40</v>
      </c>
      <c r="L30" s="1" t="s">
        <v>25</v>
      </c>
      <c r="M30" s="1" t="s">
        <v>24</v>
      </c>
      <c r="N30" s="1" t="s">
        <v>22</v>
      </c>
      <c r="O30" s="1" t="s">
        <v>21</v>
      </c>
      <c r="P30" s="1" t="s">
        <v>23</v>
      </c>
      <c r="Q30" s="1" t="s">
        <v>21</v>
      </c>
      <c r="R30" s="1" t="s">
        <v>18</v>
      </c>
      <c r="S30" s="1" t="s">
        <v>24</v>
      </c>
      <c r="T30" s="1" t="s">
        <v>18</v>
      </c>
      <c r="U30" s="1" t="s">
        <v>23</v>
      </c>
      <c r="V30" s="1" t="s">
        <v>21</v>
      </c>
    </row>
    <row r="31" spans="1:22" ht="15" x14ac:dyDescent="0.25">
      <c r="A31" s="12">
        <v>45823.0148328125</v>
      </c>
      <c r="B31" s="6">
        <v>29</v>
      </c>
      <c r="C31" s="6" t="s">
        <v>26</v>
      </c>
      <c r="D31" s="6" t="s">
        <v>18</v>
      </c>
      <c r="E31" s="1" t="s">
        <v>47</v>
      </c>
      <c r="F31" s="31" t="str">
        <f>IF(OR(Form_Responses1[[#This Row],[Carrera]]="Ing. IA",Form_Responses1[[#This Row],[Carrera]]="Ing. Informática"),"Sí","No")</f>
        <v>No</v>
      </c>
      <c r="G31" s="1" t="s">
        <v>27</v>
      </c>
      <c r="H31" s="1" t="s">
        <v>21</v>
      </c>
      <c r="I31" s="1" t="s">
        <v>18</v>
      </c>
      <c r="J31" s="1" t="s">
        <v>21</v>
      </c>
      <c r="K31" s="1" t="s">
        <v>42</v>
      </c>
      <c r="L31" s="1" t="s">
        <v>25</v>
      </c>
      <c r="M31" s="1" t="s">
        <v>22</v>
      </c>
      <c r="N31" s="1" t="s">
        <v>22</v>
      </c>
      <c r="O31" s="1" t="s">
        <v>21</v>
      </c>
      <c r="P31" s="1" t="s">
        <v>25</v>
      </c>
      <c r="Q31" s="1" t="s">
        <v>21</v>
      </c>
      <c r="R31" s="1" t="s">
        <v>24</v>
      </c>
      <c r="S31" s="1" t="s">
        <v>24</v>
      </c>
      <c r="T31" s="1" t="s">
        <v>21</v>
      </c>
      <c r="U31" s="1" t="s">
        <v>18</v>
      </c>
      <c r="V31" s="1" t="s">
        <v>21</v>
      </c>
    </row>
    <row r="32" spans="1:22" ht="15" x14ac:dyDescent="0.25">
      <c r="A32" s="12">
        <v>45824.00127763889</v>
      </c>
      <c r="B32" s="6">
        <v>20</v>
      </c>
      <c r="C32" s="6" t="s">
        <v>26</v>
      </c>
      <c r="D32" s="6" t="s">
        <v>18</v>
      </c>
      <c r="E32" s="1" t="s">
        <v>48</v>
      </c>
      <c r="F32" s="31" t="str">
        <f>IF(OR(Form_Responses1[[#This Row],[Carrera]]="Ing. IA",Form_Responses1[[#This Row],[Carrera]]="Ing. Informática"),"Sí","No")</f>
        <v>No</v>
      </c>
      <c r="G32" s="1" t="s">
        <v>35</v>
      </c>
      <c r="H32" s="1" t="s">
        <v>18</v>
      </c>
      <c r="I32" s="1" t="s">
        <v>18</v>
      </c>
      <c r="J32" s="1" t="s">
        <v>21</v>
      </c>
      <c r="K32" s="1" t="s">
        <v>21</v>
      </c>
      <c r="L32" s="2"/>
      <c r="M32" s="1" t="s">
        <v>22</v>
      </c>
      <c r="N32" s="1" t="s">
        <v>22</v>
      </c>
      <c r="O32" s="1" t="s">
        <v>18</v>
      </c>
      <c r="P32" s="1" t="s">
        <v>23</v>
      </c>
      <c r="Q32" s="1" t="s">
        <v>18</v>
      </c>
      <c r="R32" s="1" t="s">
        <v>18</v>
      </c>
      <c r="S32" s="1" t="s">
        <v>21</v>
      </c>
      <c r="T32" s="1" t="s">
        <v>21</v>
      </c>
      <c r="U32" s="1" t="s">
        <v>23</v>
      </c>
      <c r="V32" s="1" t="s">
        <v>18</v>
      </c>
    </row>
    <row r="33" spans="1:22" ht="15" x14ac:dyDescent="0.25">
      <c r="A33" s="12">
        <v>45824.681317870374</v>
      </c>
      <c r="B33" s="6">
        <v>21</v>
      </c>
      <c r="C33" s="6" t="s">
        <v>17</v>
      </c>
      <c r="D33" s="6" t="s">
        <v>18</v>
      </c>
      <c r="E33" s="1" t="s">
        <v>53</v>
      </c>
      <c r="F33" s="31" t="str">
        <f>IF(OR(Form_Responses1[[#This Row],[Carrera]]="Ing. IA",Form_Responses1[[#This Row],[Carrera]]="Ing. Informática"),"Sí","No")</f>
        <v>No</v>
      </c>
      <c r="G33" s="1" t="s">
        <v>35</v>
      </c>
      <c r="H33" s="1" t="s">
        <v>21</v>
      </c>
      <c r="I33" s="1" t="s">
        <v>18</v>
      </c>
      <c r="J33" s="1" t="s">
        <v>21</v>
      </c>
      <c r="K33" s="1" t="s">
        <v>21</v>
      </c>
      <c r="L33" s="2"/>
      <c r="M33" s="1" t="s">
        <v>37</v>
      </c>
      <c r="N33" s="1" t="s">
        <v>24</v>
      </c>
      <c r="O33" s="1" t="s">
        <v>18</v>
      </c>
      <c r="P33" s="1" t="s">
        <v>25</v>
      </c>
      <c r="Q33" s="1" t="s">
        <v>21</v>
      </c>
      <c r="R33" s="1" t="s">
        <v>21</v>
      </c>
      <c r="S33" s="1" t="s">
        <v>18</v>
      </c>
      <c r="T33" s="1" t="s">
        <v>21</v>
      </c>
      <c r="U33" s="1" t="s">
        <v>23</v>
      </c>
      <c r="V33" s="1" t="s">
        <v>30</v>
      </c>
    </row>
    <row r="34" spans="1:22" ht="15" x14ac:dyDescent="0.25">
      <c r="A34" s="12">
        <v>45824.684370023147</v>
      </c>
      <c r="B34" s="6">
        <v>21</v>
      </c>
      <c r="C34" s="6" t="s">
        <v>17</v>
      </c>
      <c r="D34" s="6" t="s">
        <v>18</v>
      </c>
      <c r="E34" s="1" t="s">
        <v>52</v>
      </c>
      <c r="F34" s="31" t="str">
        <f>IF(OR(Form_Responses1[[#This Row],[Carrera]]="Ing. IA",Form_Responses1[[#This Row],[Carrera]]="Ing. Informática"),"Sí","No")</f>
        <v>Sí</v>
      </c>
      <c r="G34" s="1" t="s">
        <v>35</v>
      </c>
      <c r="H34" s="1" t="s">
        <v>18</v>
      </c>
      <c r="I34" s="1" t="s">
        <v>18</v>
      </c>
      <c r="J34" s="1" t="s">
        <v>21</v>
      </c>
      <c r="K34" s="1" t="s">
        <v>40</v>
      </c>
      <c r="L34" s="1" t="s">
        <v>38</v>
      </c>
      <c r="M34" s="1" t="s">
        <v>37</v>
      </c>
      <c r="N34" s="1" t="s">
        <v>22</v>
      </c>
      <c r="O34" s="1" t="s">
        <v>21</v>
      </c>
      <c r="P34" s="1" t="s">
        <v>34</v>
      </c>
      <c r="Q34" s="1" t="s">
        <v>21</v>
      </c>
      <c r="R34" s="1" t="s">
        <v>24</v>
      </c>
      <c r="S34" s="1" t="s">
        <v>21</v>
      </c>
      <c r="T34" s="1" t="s">
        <v>30</v>
      </c>
      <c r="U34" s="1" t="s">
        <v>21</v>
      </c>
      <c r="V34" s="1" t="s">
        <v>21</v>
      </c>
    </row>
    <row r="35" spans="1:22" ht="15" x14ac:dyDescent="0.25">
      <c r="A35" s="12">
        <v>45824.686318182867</v>
      </c>
      <c r="B35" s="6">
        <v>20</v>
      </c>
      <c r="C35" s="6" t="s">
        <v>17</v>
      </c>
      <c r="D35" s="6" t="s">
        <v>18</v>
      </c>
      <c r="E35" s="1" t="s">
        <v>32</v>
      </c>
      <c r="F35" s="31" t="str">
        <f>IF(OR(Form_Responses1[[#This Row],[Carrera]]="Ing. IA",Form_Responses1[[#This Row],[Carrera]]="Ing. Informática"),"Sí","No")</f>
        <v>Sí</v>
      </c>
      <c r="G35" s="1" t="s">
        <v>35</v>
      </c>
      <c r="H35" s="1" t="s">
        <v>18</v>
      </c>
      <c r="I35" s="1" t="s">
        <v>30</v>
      </c>
      <c r="J35" s="1" t="s">
        <v>21</v>
      </c>
      <c r="K35" s="1" t="s">
        <v>21</v>
      </c>
      <c r="L35" s="2"/>
      <c r="M35" s="1" t="s">
        <v>22</v>
      </c>
      <c r="N35" s="1" t="s">
        <v>22</v>
      </c>
      <c r="O35" s="1" t="s">
        <v>18</v>
      </c>
      <c r="P35" s="1" t="s">
        <v>23</v>
      </c>
      <c r="Q35" s="1" t="s">
        <v>21</v>
      </c>
      <c r="R35" s="1" t="s">
        <v>18</v>
      </c>
      <c r="S35" s="1" t="s">
        <v>18</v>
      </c>
      <c r="T35" s="1" t="s">
        <v>30</v>
      </c>
      <c r="U35" s="1" t="s">
        <v>21</v>
      </c>
      <c r="V35" s="1" t="s">
        <v>30</v>
      </c>
    </row>
    <row r="36" spans="1:22" ht="15" x14ac:dyDescent="0.25">
      <c r="A36" s="12">
        <v>45824.692170567127</v>
      </c>
      <c r="B36" s="6">
        <v>20</v>
      </c>
      <c r="C36" s="6" t="s">
        <v>17</v>
      </c>
      <c r="D36" s="6" t="s">
        <v>18</v>
      </c>
      <c r="E36" s="1" t="s">
        <v>52</v>
      </c>
      <c r="F36" s="31" t="str">
        <f>IF(OR(Form_Responses1[[#This Row],[Carrera]]="Ing. IA",Form_Responses1[[#This Row],[Carrera]]="Ing. Informática"),"Sí","No")</f>
        <v>Sí</v>
      </c>
      <c r="G36" s="1" t="s">
        <v>27</v>
      </c>
      <c r="H36" s="1" t="s">
        <v>18</v>
      </c>
      <c r="I36" s="1" t="s">
        <v>18</v>
      </c>
      <c r="J36" s="1" t="s">
        <v>30</v>
      </c>
      <c r="K36" s="1" t="s">
        <v>21</v>
      </c>
      <c r="L36" s="2"/>
      <c r="M36" s="1" t="s">
        <v>22</v>
      </c>
      <c r="N36" s="1" t="s">
        <v>24</v>
      </c>
      <c r="O36" s="1" t="s">
        <v>18</v>
      </c>
      <c r="P36" s="1" t="s">
        <v>23</v>
      </c>
      <c r="Q36" s="1" t="s">
        <v>31</v>
      </c>
      <c r="R36" s="1" t="s">
        <v>21</v>
      </c>
      <c r="S36" s="1" t="s">
        <v>24</v>
      </c>
      <c r="T36" s="1" t="s">
        <v>30</v>
      </c>
      <c r="U36" s="1" t="s">
        <v>23</v>
      </c>
      <c r="V36" s="1" t="s">
        <v>21</v>
      </c>
    </row>
    <row r="37" spans="1:22" ht="15" x14ac:dyDescent="0.25">
      <c r="A37" s="12">
        <v>45824.698075833337</v>
      </c>
      <c r="B37" s="6">
        <v>21</v>
      </c>
      <c r="C37" s="6" t="s">
        <v>17</v>
      </c>
      <c r="D37" s="6" t="s">
        <v>18</v>
      </c>
      <c r="E37" s="1" t="s">
        <v>32</v>
      </c>
      <c r="F37" s="31" t="str">
        <f>IF(OR(Form_Responses1[[#This Row],[Carrera]]="Ing. IA",Form_Responses1[[#This Row],[Carrera]]="Ing. Informática"),"Sí","No")</f>
        <v>Sí</v>
      </c>
      <c r="G37" s="1" t="s">
        <v>35</v>
      </c>
      <c r="H37" s="1" t="s">
        <v>18</v>
      </c>
      <c r="I37" s="1" t="s">
        <v>18</v>
      </c>
      <c r="J37" s="1" t="s">
        <v>21</v>
      </c>
      <c r="K37" s="1" t="s">
        <v>42</v>
      </c>
      <c r="L37" s="1" t="s">
        <v>25</v>
      </c>
      <c r="M37" s="1" t="s">
        <v>22</v>
      </c>
      <c r="N37" s="1" t="s">
        <v>24</v>
      </c>
      <c r="O37" s="1" t="s">
        <v>18</v>
      </c>
      <c r="P37" s="1" t="s">
        <v>23</v>
      </c>
      <c r="Q37" s="1" t="s">
        <v>21</v>
      </c>
      <c r="R37" s="1" t="s">
        <v>18</v>
      </c>
      <c r="S37" s="1" t="s">
        <v>24</v>
      </c>
      <c r="T37" s="1" t="s">
        <v>18</v>
      </c>
      <c r="U37" s="1" t="s">
        <v>23</v>
      </c>
      <c r="V37" s="1" t="s">
        <v>21</v>
      </c>
    </row>
    <row r="38" spans="1:22" ht="15" x14ac:dyDescent="0.25">
      <c r="A38" s="12">
        <v>45824.702708888886</v>
      </c>
      <c r="B38" s="6">
        <v>20</v>
      </c>
      <c r="C38" s="6" t="s">
        <v>17</v>
      </c>
      <c r="D38" s="6" t="s">
        <v>18</v>
      </c>
      <c r="E38" s="1" t="s">
        <v>32</v>
      </c>
      <c r="F38" s="31" t="str">
        <f>IF(OR(Form_Responses1[[#This Row],[Carrera]]="Ing. IA",Form_Responses1[[#This Row],[Carrera]]="Ing. Informática"),"Sí","No")</f>
        <v>Sí</v>
      </c>
      <c r="G38" s="1" t="s">
        <v>27</v>
      </c>
      <c r="H38" s="1" t="s">
        <v>21</v>
      </c>
      <c r="I38" s="1" t="s">
        <v>21</v>
      </c>
      <c r="J38" s="1" t="s">
        <v>21</v>
      </c>
      <c r="K38" s="1" t="s">
        <v>40</v>
      </c>
      <c r="L38" s="1" t="s">
        <v>25</v>
      </c>
      <c r="M38" s="1" t="s">
        <v>28</v>
      </c>
      <c r="N38" s="1" t="s">
        <v>28</v>
      </c>
      <c r="O38" s="1" t="s">
        <v>21</v>
      </c>
      <c r="P38" s="1" t="s">
        <v>23</v>
      </c>
      <c r="Q38" s="1" t="s">
        <v>21</v>
      </c>
      <c r="R38" s="1" t="s">
        <v>21</v>
      </c>
      <c r="S38" s="1" t="s">
        <v>18</v>
      </c>
      <c r="T38" s="1" t="s">
        <v>21</v>
      </c>
      <c r="U38" s="1" t="s">
        <v>18</v>
      </c>
      <c r="V38" s="1" t="s">
        <v>21</v>
      </c>
    </row>
    <row r="39" spans="1:22" ht="15" x14ac:dyDescent="0.25">
      <c r="A39" s="12">
        <v>45824.70599047454</v>
      </c>
      <c r="B39" s="6">
        <v>26</v>
      </c>
      <c r="C39" s="6" t="s">
        <v>17</v>
      </c>
      <c r="D39" s="6" t="s">
        <v>18</v>
      </c>
      <c r="E39" s="1" t="s">
        <v>52</v>
      </c>
      <c r="F39" s="31" t="str">
        <f>IF(OR(Form_Responses1[[#This Row],[Carrera]]="Ing. IA",Form_Responses1[[#This Row],[Carrera]]="Ing. Informática"),"Sí","No")</f>
        <v>Sí</v>
      </c>
      <c r="G39" s="1" t="s">
        <v>35</v>
      </c>
      <c r="H39" s="1" t="s">
        <v>18</v>
      </c>
      <c r="I39" s="1" t="s">
        <v>18</v>
      </c>
      <c r="J39" s="1" t="s">
        <v>21</v>
      </c>
      <c r="K39" s="1" t="s">
        <v>40</v>
      </c>
      <c r="L39" s="1" t="s">
        <v>25</v>
      </c>
      <c r="M39" s="1" t="s">
        <v>24</v>
      </c>
      <c r="N39" s="1" t="s">
        <v>24</v>
      </c>
      <c r="O39" s="1" t="s">
        <v>18</v>
      </c>
      <c r="P39" s="1" t="s">
        <v>34</v>
      </c>
      <c r="Q39" s="1" t="s">
        <v>21</v>
      </c>
      <c r="R39" s="1" t="s">
        <v>18</v>
      </c>
      <c r="S39" s="1" t="s">
        <v>18</v>
      </c>
      <c r="T39" s="1" t="s">
        <v>18</v>
      </c>
      <c r="U39" s="1" t="s">
        <v>21</v>
      </c>
      <c r="V39" s="1" t="s">
        <v>21</v>
      </c>
    </row>
    <row r="40" spans="1:22" ht="15" x14ac:dyDescent="0.25">
      <c r="A40" s="12">
        <v>45824.722570914353</v>
      </c>
      <c r="B40" s="6">
        <v>20</v>
      </c>
      <c r="C40" s="6" t="s">
        <v>17</v>
      </c>
      <c r="D40" s="6" t="s">
        <v>18</v>
      </c>
      <c r="E40" s="1" t="s">
        <v>32</v>
      </c>
      <c r="F40" s="31" t="str">
        <f>IF(OR(Form_Responses1[[#This Row],[Carrera]]="Ing. IA",Form_Responses1[[#This Row],[Carrera]]="Ing. Informática"),"Sí","No")</f>
        <v>Sí</v>
      </c>
      <c r="G40" s="1" t="s">
        <v>35</v>
      </c>
      <c r="H40" s="1" t="s">
        <v>18</v>
      </c>
      <c r="I40" s="1" t="s">
        <v>18</v>
      </c>
      <c r="J40" s="1" t="s">
        <v>18</v>
      </c>
      <c r="K40" s="1" t="s">
        <v>40</v>
      </c>
      <c r="L40" s="1" t="s">
        <v>25</v>
      </c>
      <c r="M40" s="1" t="s">
        <v>22</v>
      </c>
      <c r="N40" s="1" t="s">
        <v>24</v>
      </c>
      <c r="O40" s="1" t="s">
        <v>18</v>
      </c>
      <c r="P40" s="1" t="s">
        <v>23</v>
      </c>
      <c r="Q40" s="1" t="s">
        <v>21</v>
      </c>
      <c r="R40" s="1" t="s">
        <v>24</v>
      </c>
      <c r="S40" s="1" t="s">
        <v>18</v>
      </c>
      <c r="T40" s="1" t="s">
        <v>18</v>
      </c>
      <c r="U40" s="1" t="s">
        <v>23</v>
      </c>
      <c r="V40" s="1" t="s">
        <v>21</v>
      </c>
    </row>
    <row r="41" spans="1:22" ht="15" x14ac:dyDescent="0.25">
      <c r="A41" s="12">
        <v>45824.743367476854</v>
      </c>
      <c r="B41" s="6">
        <v>33</v>
      </c>
      <c r="C41" s="6" t="s">
        <v>26</v>
      </c>
      <c r="D41" s="6" t="s">
        <v>18</v>
      </c>
      <c r="E41" s="1" t="s">
        <v>51</v>
      </c>
      <c r="F41" s="31" t="str">
        <f>IF(OR(Form_Responses1[[#This Row],[Carrera]]="Ing. IA",Form_Responses1[[#This Row],[Carrera]]="Ing. Informática"),"Sí","No")</f>
        <v>No</v>
      </c>
      <c r="G41" s="1" t="s">
        <v>20</v>
      </c>
      <c r="H41" s="1" t="s">
        <v>30</v>
      </c>
      <c r="I41" s="1" t="s">
        <v>18</v>
      </c>
      <c r="J41" s="1" t="s">
        <v>21</v>
      </c>
      <c r="K41" s="1" t="s">
        <v>42</v>
      </c>
      <c r="L41" s="1" t="s">
        <v>25</v>
      </c>
      <c r="M41" s="1" t="s">
        <v>22</v>
      </c>
      <c r="N41" s="1" t="s">
        <v>24</v>
      </c>
      <c r="O41" s="1" t="s">
        <v>18</v>
      </c>
      <c r="P41" s="1" t="s">
        <v>23</v>
      </c>
      <c r="Q41" s="1" t="s">
        <v>21</v>
      </c>
      <c r="R41" s="1" t="s">
        <v>18</v>
      </c>
      <c r="S41" s="1" t="s">
        <v>18</v>
      </c>
      <c r="T41" s="1" t="s">
        <v>30</v>
      </c>
      <c r="U41" s="1" t="s">
        <v>21</v>
      </c>
      <c r="V41" s="1" t="s">
        <v>21</v>
      </c>
    </row>
    <row r="42" spans="1:22" ht="15" x14ac:dyDescent="0.25">
      <c r="A42" s="12">
        <v>45824.758448391207</v>
      </c>
      <c r="B42" s="6">
        <v>21</v>
      </c>
      <c r="C42" s="6" t="s">
        <v>26</v>
      </c>
      <c r="D42" s="6" t="s">
        <v>18</v>
      </c>
      <c r="E42" s="1" t="s">
        <v>32</v>
      </c>
      <c r="F42" s="31" t="str">
        <f>IF(OR(Form_Responses1[[#This Row],[Carrera]]="Ing. IA",Form_Responses1[[#This Row],[Carrera]]="Ing. Informática"),"Sí","No")</f>
        <v>Sí</v>
      </c>
      <c r="G42" s="1" t="s">
        <v>20</v>
      </c>
      <c r="H42" s="1" t="s">
        <v>18</v>
      </c>
      <c r="I42" s="1" t="s">
        <v>30</v>
      </c>
      <c r="J42" s="1" t="s">
        <v>21</v>
      </c>
      <c r="K42" s="1" t="s">
        <v>21</v>
      </c>
      <c r="L42" s="2"/>
      <c r="M42" s="1" t="s">
        <v>28</v>
      </c>
      <c r="N42" s="1" t="s">
        <v>28</v>
      </c>
      <c r="O42" s="1" t="s">
        <v>18</v>
      </c>
      <c r="P42" s="1" t="s">
        <v>23</v>
      </c>
      <c r="Q42" s="1" t="s">
        <v>21</v>
      </c>
      <c r="R42" s="1" t="s">
        <v>24</v>
      </c>
      <c r="S42" s="1" t="s">
        <v>18</v>
      </c>
      <c r="T42" s="1" t="s">
        <v>18</v>
      </c>
      <c r="U42" s="1" t="s">
        <v>23</v>
      </c>
      <c r="V42" s="1" t="s">
        <v>21</v>
      </c>
    </row>
    <row r="43" spans="1:22" ht="15" x14ac:dyDescent="0.25">
      <c r="A43" s="12">
        <v>45824.77184079861</v>
      </c>
      <c r="B43" s="6">
        <v>20</v>
      </c>
      <c r="C43" s="6" t="s">
        <v>26</v>
      </c>
      <c r="D43" s="6" t="s">
        <v>18</v>
      </c>
      <c r="E43" s="1" t="s">
        <v>32</v>
      </c>
      <c r="F43" s="31" t="str">
        <f>IF(OR(Form_Responses1[[#This Row],[Carrera]]="Ing. IA",Form_Responses1[[#This Row],[Carrera]]="Ing. Informática"),"Sí","No")</f>
        <v>Sí</v>
      </c>
      <c r="G43" s="1" t="s">
        <v>20</v>
      </c>
      <c r="H43" s="1" t="s">
        <v>21</v>
      </c>
      <c r="I43" s="1" t="s">
        <v>30</v>
      </c>
      <c r="J43" s="1" t="s">
        <v>21</v>
      </c>
      <c r="K43" s="1" t="s">
        <v>42</v>
      </c>
      <c r="L43" s="1" t="s">
        <v>25</v>
      </c>
      <c r="M43" s="1" t="s">
        <v>22</v>
      </c>
      <c r="N43" s="1" t="s">
        <v>28</v>
      </c>
      <c r="O43" s="1" t="s">
        <v>21</v>
      </c>
      <c r="P43" s="1" t="s">
        <v>23</v>
      </c>
      <c r="Q43" s="1" t="s">
        <v>31</v>
      </c>
      <c r="R43" s="1" t="s">
        <v>18</v>
      </c>
      <c r="S43" s="1" t="s">
        <v>18</v>
      </c>
      <c r="T43" s="1" t="s">
        <v>21</v>
      </c>
      <c r="U43" s="1" t="s">
        <v>18</v>
      </c>
      <c r="V43" s="1" t="s">
        <v>30</v>
      </c>
    </row>
    <row r="44" spans="1:22" ht="15" x14ac:dyDescent="0.25">
      <c r="A44" s="12">
        <v>45824.772894918977</v>
      </c>
      <c r="B44" s="6">
        <v>21</v>
      </c>
      <c r="C44" s="6" t="s">
        <v>26</v>
      </c>
      <c r="D44" s="6" t="s">
        <v>18</v>
      </c>
      <c r="E44" s="1" t="s">
        <v>32</v>
      </c>
      <c r="F44" s="31" t="str">
        <f>IF(OR(Form_Responses1[[#This Row],[Carrera]]="Ing. IA",Form_Responses1[[#This Row],[Carrera]]="Ing. Informática"),"Sí","No")</f>
        <v>Sí</v>
      </c>
      <c r="G44" s="1" t="s">
        <v>20</v>
      </c>
      <c r="H44" s="1" t="s">
        <v>21</v>
      </c>
      <c r="I44" s="1" t="s">
        <v>18</v>
      </c>
      <c r="J44" s="1" t="s">
        <v>21</v>
      </c>
      <c r="K44" s="1" t="s">
        <v>42</v>
      </c>
      <c r="L44" s="1" t="s">
        <v>25</v>
      </c>
      <c r="M44" s="1" t="s">
        <v>22</v>
      </c>
      <c r="N44" s="1" t="s">
        <v>22</v>
      </c>
      <c r="O44" s="1" t="s">
        <v>18</v>
      </c>
      <c r="P44" s="1" t="s">
        <v>23</v>
      </c>
      <c r="Q44" s="1" t="s">
        <v>31</v>
      </c>
      <c r="R44" s="1" t="s">
        <v>18</v>
      </c>
      <c r="S44" s="1" t="s">
        <v>18</v>
      </c>
      <c r="T44" s="1" t="s">
        <v>18</v>
      </c>
      <c r="U44" s="1" t="s">
        <v>23</v>
      </c>
      <c r="V44" s="1" t="s">
        <v>21</v>
      </c>
    </row>
    <row r="45" spans="1:22" ht="15" x14ac:dyDescent="0.25">
      <c r="A45" s="12">
        <v>45824.777897916661</v>
      </c>
      <c r="B45" s="6">
        <v>20</v>
      </c>
      <c r="C45" s="6" t="s">
        <v>17</v>
      </c>
      <c r="D45" s="6" t="s">
        <v>18</v>
      </c>
      <c r="E45" s="1" t="s">
        <v>32</v>
      </c>
      <c r="F45" s="31" t="str">
        <f>IF(OR(Form_Responses1[[#This Row],[Carrera]]="Ing. IA",Form_Responses1[[#This Row],[Carrera]]="Ing. Informática"),"Sí","No")</f>
        <v>Sí</v>
      </c>
      <c r="G45" s="1" t="s">
        <v>35</v>
      </c>
      <c r="H45" s="1" t="s">
        <v>18</v>
      </c>
      <c r="I45" s="1" t="s">
        <v>18</v>
      </c>
      <c r="J45" s="1" t="s">
        <v>18</v>
      </c>
      <c r="K45" s="1" t="s">
        <v>42</v>
      </c>
      <c r="L45" s="1" t="s">
        <v>38</v>
      </c>
      <c r="M45" s="1" t="s">
        <v>22</v>
      </c>
      <c r="N45" s="1" t="s">
        <v>22</v>
      </c>
      <c r="O45" s="1" t="s">
        <v>18</v>
      </c>
      <c r="P45" s="1" t="s">
        <v>34</v>
      </c>
      <c r="Q45" s="1" t="s">
        <v>21</v>
      </c>
      <c r="R45" s="1" t="s">
        <v>24</v>
      </c>
      <c r="S45" s="1" t="s">
        <v>24</v>
      </c>
      <c r="T45" s="1" t="s">
        <v>18</v>
      </c>
      <c r="U45" s="1" t="s">
        <v>23</v>
      </c>
      <c r="V45" s="1" t="s">
        <v>21</v>
      </c>
    </row>
    <row r="46" spans="1:22" ht="15" x14ac:dyDescent="0.25">
      <c r="A46" s="12">
        <v>45824.841740902775</v>
      </c>
      <c r="B46" s="6">
        <v>19</v>
      </c>
      <c r="C46" s="6" t="s">
        <v>17</v>
      </c>
      <c r="D46" s="6" t="s">
        <v>18</v>
      </c>
      <c r="E46" s="1" t="s">
        <v>32</v>
      </c>
      <c r="F46" s="31" t="str">
        <f>IF(OR(Form_Responses1[[#This Row],[Carrera]]="Ing. IA",Form_Responses1[[#This Row],[Carrera]]="Ing. Informática"),"Sí","No")</f>
        <v>Sí</v>
      </c>
      <c r="G46" s="1" t="s">
        <v>27</v>
      </c>
      <c r="H46" s="1" t="s">
        <v>21</v>
      </c>
      <c r="I46" s="1" t="s">
        <v>30</v>
      </c>
      <c r="J46" s="1" t="s">
        <v>18</v>
      </c>
      <c r="K46" s="1" t="s">
        <v>21</v>
      </c>
      <c r="L46" s="2"/>
      <c r="M46" s="1" t="s">
        <v>28</v>
      </c>
      <c r="N46" s="1" t="s">
        <v>28</v>
      </c>
      <c r="O46" s="1" t="s">
        <v>21</v>
      </c>
      <c r="P46" s="1" t="s">
        <v>23</v>
      </c>
      <c r="Q46" s="1" t="s">
        <v>21</v>
      </c>
      <c r="R46" s="1" t="s">
        <v>18</v>
      </c>
      <c r="S46" s="1" t="s">
        <v>18</v>
      </c>
      <c r="T46" s="1" t="s">
        <v>21</v>
      </c>
      <c r="U46" s="1" t="s">
        <v>18</v>
      </c>
      <c r="V46" s="1" t="s">
        <v>30</v>
      </c>
    </row>
    <row r="47" spans="1:22" ht="15" x14ac:dyDescent="0.25">
      <c r="A47" s="12">
        <v>45824.84195047454</v>
      </c>
      <c r="B47" s="6">
        <v>21</v>
      </c>
      <c r="C47" s="6" t="s">
        <v>26</v>
      </c>
      <c r="D47" s="6" t="s">
        <v>18</v>
      </c>
      <c r="E47" s="1" t="s">
        <v>54</v>
      </c>
      <c r="F47" s="31" t="str">
        <f>IF(OR(Form_Responses1[[#This Row],[Carrera]]="Ing. IA",Form_Responses1[[#This Row],[Carrera]]="Ing. Informática"),"Sí","No")</f>
        <v>No</v>
      </c>
      <c r="G47" s="1" t="s">
        <v>20</v>
      </c>
      <c r="H47" s="1" t="s">
        <v>18</v>
      </c>
      <c r="I47" s="1" t="s">
        <v>30</v>
      </c>
      <c r="J47" s="1" t="s">
        <v>21</v>
      </c>
      <c r="K47" s="1" t="s">
        <v>40</v>
      </c>
      <c r="L47" s="1" t="s">
        <v>34</v>
      </c>
      <c r="M47" s="1" t="s">
        <v>28</v>
      </c>
      <c r="N47" s="1" t="s">
        <v>28</v>
      </c>
      <c r="O47" s="1" t="s">
        <v>21</v>
      </c>
      <c r="P47" s="1" t="s">
        <v>23</v>
      </c>
      <c r="Q47" s="1" t="s">
        <v>18</v>
      </c>
      <c r="R47" s="1" t="s">
        <v>21</v>
      </c>
      <c r="S47" s="1" t="s">
        <v>18</v>
      </c>
      <c r="T47" s="1" t="s">
        <v>21</v>
      </c>
      <c r="U47" s="1" t="s">
        <v>18</v>
      </c>
      <c r="V47" s="1" t="s">
        <v>21</v>
      </c>
    </row>
    <row r="48" spans="1:22" ht="15" x14ac:dyDescent="0.25">
      <c r="A48" s="12">
        <v>45824.842742708337</v>
      </c>
      <c r="B48" s="6">
        <v>21</v>
      </c>
      <c r="C48" s="6" t="s">
        <v>17</v>
      </c>
      <c r="D48" s="6" t="s">
        <v>18</v>
      </c>
      <c r="E48" s="1" t="s">
        <v>32</v>
      </c>
      <c r="F48" s="31" t="str">
        <f>IF(OR(Form_Responses1[[#This Row],[Carrera]]="Ing. IA",Form_Responses1[[#This Row],[Carrera]]="Ing. Informática"),"Sí","No")</f>
        <v>Sí</v>
      </c>
      <c r="G48" s="1" t="s">
        <v>20</v>
      </c>
      <c r="H48" s="1" t="s">
        <v>18</v>
      </c>
      <c r="I48" s="1" t="s">
        <v>18</v>
      </c>
      <c r="J48" s="1" t="s">
        <v>30</v>
      </c>
      <c r="K48" s="1" t="s">
        <v>42</v>
      </c>
      <c r="L48" s="1" t="s">
        <v>38</v>
      </c>
      <c r="M48" s="1" t="s">
        <v>22</v>
      </c>
      <c r="N48" s="1" t="s">
        <v>22</v>
      </c>
      <c r="O48" s="1" t="s">
        <v>18</v>
      </c>
      <c r="P48" s="1" t="s">
        <v>34</v>
      </c>
      <c r="Q48" s="1" t="s">
        <v>21</v>
      </c>
      <c r="R48" s="1" t="s">
        <v>18</v>
      </c>
      <c r="S48" s="1" t="s">
        <v>21</v>
      </c>
      <c r="T48" s="1" t="s">
        <v>30</v>
      </c>
      <c r="U48" s="1" t="s">
        <v>21</v>
      </c>
      <c r="V48" s="1" t="s">
        <v>21</v>
      </c>
    </row>
    <row r="49" spans="1:22" ht="15" x14ac:dyDescent="0.25">
      <c r="A49" s="12">
        <v>45824.843180034717</v>
      </c>
      <c r="B49" s="6">
        <v>20</v>
      </c>
      <c r="C49" s="6" t="s">
        <v>17</v>
      </c>
      <c r="D49" s="6" t="s">
        <v>18</v>
      </c>
      <c r="E49" s="1" t="s">
        <v>51</v>
      </c>
      <c r="F49" s="31" t="str">
        <f>IF(OR(Form_Responses1[[#This Row],[Carrera]]="Ing. IA",Form_Responses1[[#This Row],[Carrera]]="Ing. Informática"),"Sí","No")</f>
        <v>No</v>
      </c>
      <c r="G49" s="1" t="s">
        <v>27</v>
      </c>
      <c r="H49" s="1" t="s">
        <v>21</v>
      </c>
      <c r="I49" s="1" t="s">
        <v>18</v>
      </c>
      <c r="J49" s="1" t="s">
        <v>21</v>
      </c>
      <c r="K49" s="1" t="s">
        <v>40</v>
      </c>
      <c r="L49" s="1" t="s">
        <v>25</v>
      </c>
      <c r="M49" s="1" t="s">
        <v>24</v>
      </c>
      <c r="N49" s="1" t="s">
        <v>28</v>
      </c>
      <c r="O49" s="1" t="s">
        <v>18</v>
      </c>
      <c r="P49" s="1" t="s">
        <v>34</v>
      </c>
      <c r="Q49" s="1" t="s">
        <v>21</v>
      </c>
      <c r="R49" s="1" t="s">
        <v>18</v>
      </c>
      <c r="S49" s="1" t="s">
        <v>18</v>
      </c>
      <c r="T49" s="1" t="s">
        <v>21</v>
      </c>
      <c r="U49" s="1" t="s">
        <v>18</v>
      </c>
      <c r="V49" s="1" t="s">
        <v>30</v>
      </c>
    </row>
    <row r="50" spans="1:22" ht="15" x14ac:dyDescent="0.25">
      <c r="A50" s="12">
        <v>45824.846121793977</v>
      </c>
      <c r="B50" s="6">
        <v>20</v>
      </c>
      <c r="C50" s="6" t="s">
        <v>17</v>
      </c>
      <c r="D50" s="6" t="s">
        <v>18</v>
      </c>
      <c r="E50" s="1" t="s">
        <v>52</v>
      </c>
      <c r="F50" s="31" t="str">
        <f>IF(OR(Form_Responses1[[#This Row],[Carrera]]="Ing. IA",Form_Responses1[[#This Row],[Carrera]]="Ing. Informática"),"Sí","No")</f>
        <v>Sí</v>
      </c>
      <c r="G50" s="1" t="s">
        <v>20</v>
      </c>
      <c r="H50" s="1" t="s">
        <v>30</v>
      </c>
      <c r="I50" s="1" t="s">
        <v>18</v>
      </c>
      <c r="J50" s="1" t="s">
        <v>21</v>
      </c>
      <c r="K50" s="1" t="s">
        <v>42</v>
      </c>
      <c r="L50" s="1" t="s">
        <v>38</v>
      </c>
      <c r="M50" s="1" t="s">
        <v>24</v>
      </c>
      <c r="N50" s="1" t="s">
        <v>28</v>
      </c>
      <c r="O50" s="1" t="s">
        <v>18</v>
      </c>
      <c r="P50" s="1" t="s">
        <v>23</v>
      </c>
      <c r="Q50" s="1" t="s">
        <v>21</v>
      </c>
      <c r="R50" s="1" t="s">
        <v>18</v>
      </c>
      <c r="S50" s="1" t="s">
        <v>21</v>
      </c>
      <c r="T50" s="1" t="s">
        <v>21</v>
      </c>
      <c r="U50" s="1" t="s">
        <v>21</v>
      </c>
      <c r="V50" s="1" t="s">
        <v>30</v>
      </c>
    </row>
    <row r="51" spans="1:22" ht="15" x14ac:dyDescent="0.25">
      <c r="A51" s="12">
        <v>45824.847932303237</v>
      </c>
      <c r="B51" s="6">
        <v>21</v>
      </c>
      <c r="C51" s="6" t="s">
        <v>26</v>
      </c>
      <c r="D51" s="6" t="s">
        <v>18</v>
      </c>
      <c r="E51" s="1" t="s">
        <v>32</v>
      </c>
      <c r="F51" s="31" t="str">
        <f>IF(OR(Form_Responses1[[#This Row],[Carrera]]="Ing. IA",Form_Responses1[[#This Row],[Carrera]]="Ing. Informática"),"Sí","No")</f>
        <v>Sí</v>
      </c>
      <c r="G51" s="1" t="s">
        <v>20</v>
      </c>
      <c r="H51" s="1" t="s">
        <v>21</v>
      </c>
      <c r="I51" s="1" t="s">
        <v>18</v>
      </c>
      <c r="J51" s="1" t="s">
        <v>21</v>
      </c>
      <c r="K51" s="1" t="s">
        <v>21</v>
      </c>
      <c r="L51" s="2"/>
      <c r="M51" s="1" t="s">
        <v>37</v>
      </c>
      <c r="N51" s="1" t="s">
        <v>28</v>
      </c>
      <c r="O51" s="1" t="s">
        <v>21</v>
      </c>
      <c r="P51" s="1" t="s">
        <v>34</v>
      </c>
      <c r="Q51" s="1" t="s">
        <v>21</v>
      </c>
      <c r="R51" s="1" t="s">
        <v>21</v>
      </c>
      <c r="S51" s="1" t="s">
        <v>18</v>
      </c>
      <c r="T51" s="1" t="s">
        <v>21</v>
      </c>
      <c r="U51" s="1" t="s">
        <v>18</v>
      </c>
      <c r="V51" s="1" t="s">
        <v>21</v>
      </c>
    </row>
    <row r="52" spans="1:22" ht="15" x14ac:dyDescent="0.25">
      <c r="A52" s="12">
        <v>45824.849630104167</v>
      </c>
      <c r="B52" s="6">
        <v>25</v>
      </c>
      <c r="C52" s="6" t="s">
        <v>17</v>
      </c>
      <c r="D52" s="6" t="s">
        <v>18</v>
      </c>
      <c r="E52" s="1" t="s">
        <v>32</v>
      </c>
      <c r="F52" s="31" t="str">
        <f>IF(OR(Form_Responses1[[#This Row],[Carrera]]="Ing. IA",Form_Responses1[[#This Row],[Carrera]]="Ing. Informática"),"Sí","No")</f>
        <v>Sí</v>
      </c>
      <c r="G52" s="1" t="s">
        <v>20</v>
      </c>
      <c r="H52" s="1" t="s">
        <v>18</v>
      </c>
      <c r="I52" s="1" t="s">
        <v>18</v>
      </c>
      <c r="J52" s="1" t="s">
        <v>21</v>
      </c>
      <c r="K52" s="1" t="s">
        <v>42</v>
      </c>
      <c r="L52" s="1" t="s">
        <v>25</v>
      </c>
      <c r="M52" s="1" t="s">
        <v>24</v>
      </c>
      <c r="N52" s="1" t="s">
        <v>24</v>
      </c>
      <c r="O52" s="1" t="s">
        <v>18</v>
      </c>
      <c r="P52" s="1" t="s">
        <v>34</v>
      </c>
      <c r="Q52" s="1" t="s">
        <v>21</v>
      </c>
      <c r="R52" s="1" t="s">
        <v>18</v>
      </c>
      <c r="S52" s="1" t="s">
        <v>21</v>
      </c>
      <c r="T52" s="1" t="s">
        <v>18</v>
      </c>
      <c r="U52" s="1" t="s">
        <v>21</v>
      </c>
      <c r="V52" s="1" t="s">
        <v>21</v>
      </c>
    </row>
    <row r="53" spans="1:22" ht="15" x14ac:dyDescent="0.25">
      <c r="A53" s="12">
        <v>45824.85020350694</v>
      </c>
      <c r="B53" s="6">
        <v>22</v>
      </c>
      <c r="C53" s="6" t="s">
        <v>17</v>
      </c>
      <c r="D53" s="6" t="s">
        <v>18</v>
      </c>
      <c r="E53" s="1" t="s">
        <v>49</v>
      </c>
      <c r="F53" s="31" t="str">
        <f>IF(OR(Form_Responses1[[#This Row],[Carrera]]="Ing. IA",Form_Responses1[[#This Row],[Carrera]]="Ing. Informática"),"Sí","No")</f>
        <v>No</v>
      </c>
      <c r="G53" s="1" t="s">
        <v>35</v>
      </c>
      <c r="H53" s="1" t="s">
        <v>18</v>
      </c>
      <c r="I53" s="1" t="s">
        <v>18</v>
      </c>
      <c r="J53" s="1" t="s">
        <v>21</v>
      </c>
      <c r="K53" s="1" t="s">
        <v>21</v>
      </c>
      <c r="L53" s="2"/>
      <c r="M53" s="1" t="s">
        <v>37</v>
      </c>
      <c r="N53" s="1" t="s">
        <v>37</v>
      </c>
      <c r="O53" s="1" t="s">
        <v>18</v>
      </c>
      <c r="P53" s="1" t="s">
        <v>34</v>
      </c>
      <c r="Q53" s="1" t="s">
        <v>18</v>
      </c>
      <c r="R53" s="1" t="s">
        <v>18</v>
      </c>
      <c r="S53" s="1" t="s">
        <v>24</v>
      </c>
      <c r="T53" s="1" t="s">
        <v>18</v>
      </c>
      <c r="U53" s="1" t="s">
        <v>23</v>
      </c>
      <c r="V53" s="1" t="s">
        <v>21</v>
      </c>
    </row>
    <row r="54" spans="1:22" ht="15" x14ac:dyDescent="0.25">
      <c r="A54" s="12">
        <v>45824.850678043978</v>
      </c>
      <c r="B54" s="6">
        <v>19</v>
      </c>
      <c r="C54" s="6" t="s">
        <v>26</v>
      </c>
      <c r="D54" s="6" t="s">
        <v>18</v>
      </c>
      <c r="E54" s="1" t="s">
        <v>52</v>
      </c>
      <c r="F54" s="31" t="str">
        <f>IF(OR(Form_Responses1[[#This Row],[Carrera]]="Ing. IA",Form_Responses1[[#This Row],[Carrera]]="Ing. Informática"),"Sí","No")</f>
        <v>Sí</v>
      </c>
      <c r="G54" s="1" t="s">
        <v>35</v>
      </c>
      <c r="H54" s="1" t="s">
        <v>18</v>
      </c>
      <c r="I54" s="1" t="s">
        <v>18</v>
      </c>
      <c r="J54" s="1" t="s">
        <v>21</v>
      </c>
      <c r="K54" s="1" t="s">
        <v>42</v>
      </c>
      <c r="L54" s="1" t="s">
        <v>38</v>
      </c>
      <c r="M54" s="1" t="s">
        <v>22</v>
      </c>
      <c r="N54" s="1" t="s">
        <v>22</v>
      </c>
      <c r="O54" s="1" t="s">
        <v>18</v>
      </c>
      <c r="P54" s="1" t="s">
        <v>23</v>
      </c>
      <c r="Q54" s="1" t="s">
        <v>21</v>
      </c>
      <c r="R54" s="1" t="s">
        <v>18</v>
      </c>
      <c r="S54" s="1" t="s">
        <v>18</v>
      </c>
      <c r="T54" s="1" t="s">
        <v>30</v>
      </c>
      <c r="U54" s="1" t="s">
        <v>18</v>
      </c>
      <c r="V54" s="1" t="s">
        <v>21</v>
      </c>
    </row>
    <row r="55" spans="1:22" ht="15" x14ac:dyDescent="0.25">
      <c r="A55" s="12">
        <v>45824.851791064815</v>
      </c>
      <c r="B55" s="6">
        <v>20</v>
      </c>
      <c r="C55" s="6" t="s">
        <v>26</v>
      </c>
      <c r="D55" s="6" t="s">
        <v>18</v>
      </c>
      <c r="E55" s="1" t="s">
        <v>52</v>
      </c>
      <c r="F55" s="31" t="str">
        <f>IF(OR(Form_Responses1[[#This Row],[Carrera]]="Ing. IA",Form_Responses1[[#This Row],[Carrera]]="Ing. Informática"),"Sí","No")</f>
        <v>Sí</v>
      </c>
      <c r="G55" s="1" t="s">
        <v>35</v>
      </c>
      <c r="H55" s="1" t="s">
        <v>21</v>
      </c>
      <c r="I55" s="1" t="s">
        <v>18</v>
      </c>
      <c r="J55" s="1" t="s">
        <v>21</v>
      </c>
      <c r="K55" s="1" t="s">
        <v>42</v>
      </c>
      <c r="L55" s="1" t="s">
        <v>25</v>
      </c>
      <c r="M55" s="1" t="s">
        <v>22</v>
      </c>
      <c r="N55" s="1" t="s">
        <v>24</v>
      </c>
      <c r="O55" s="1" t="s">
        <v>18</v>
      </c>
      <c r="P55" s="1" t="s">
        <v>23</v>
      </c>
      <c r="Q55" s="1" t="s">
        <v>18</v>
      </c>
      <c r="R55" s="1" t="s">
        <v>18</v>
      </c>
      <c r="S55" s="1" t="s">
        <v>24</v>
      </c>
      <c r="T55" s="1" t="s">
        <v>18</v>
      </c>
      <c r="U55" s="1" t="s">
        <v>21</v>
      </c>
      <c r="V55" s="1" t="s">
        <v>21</v>
      </c>
    </row>
    <row r="56" spans="1:22" ht="15" x14ac:dyDescent="0.25">
      <c r="A56" s="12">
        <v>45824.851794641203</v>
      </c>
      <c r="B56" s="6">
        <v>25</v>
      </c>
      <c r="C56" s="6" t="s">
        <v>17</v>
      </c>
      <c r="D56" s="6" t="s">
        <v>18</v>
      </c>
      <c r="E56" s="1" t="s">
        <v>51</v>
      </c>
      <c r="F56" s="31" t="str">
        <f>IF(OR(Form_Responses1[[#This Row],[Carrera]]="Ing. IA",Form_Responses1[[#This Row],[Carrera]]="Ing. Informática"),"Sí","No")</f>
        <v>No</v>
      </c>
      <c r="G56" s="1" t="s">
        <v>20</v>
      </c>
      <c r="H56" s="1" t="s">
        <v>30</v>
      </c>
      <c r="I56" s="1" t="s">
        <v>18</v>
      </c>
      <c r="J56" s="1" t="s">
        <v>21</v>
      </c>
      <c r="K56" s="1" t="s">
        <v>42</v>
      </c>
      <c r="L56" s="1" t="s">
        <v>25</v>
      </c>
      <c r="M56" s="1" t="s">
        <v>22</v>
      </c>
      <c r="N56" s="1" t="s">
        <v>22</v>
      </c>
      <c r="O56" s="1" t="s">
        <v>18</v>
      </c>
      <c r="P56" s="1" t="s">
        <v>34</v>
      </c>
      <c r="Q56" s="1" t="s">
        <v>21</v>
      </c>
      <c r="R56" s="1" t="s">
        <v>18</v>
      </c>
      <c r="S56" s="1" t="s">
        <v>18</v>
      </c>
      <c r="T56" s="1" t="s">
        <v>30</v>
      </c>
      <c r="U56" s="1" t="s">
        <v>21</v>
      </c>
      <c r="V56" s="1" t="s">
        <v>21</v>
      </c>
    </row>
    <row r="57" spans="1:22" ht="15" x14ac:dyDescent="0.25">
      <c r="A57" s="12">
        <v>45824.855196284727</v>
      </c>
      <c r="B57" s="6">
        <v>19</v>
      </c>
      <c r="C57" s="6" t="s">
        <v>17</v>
      </c>
      <c r="D57" s="6" t="s">
        <v>18</v>
      </c>
      <c r="E57" s="1" t="s">
        <v>32</v>
      </c>
      <c r="F57" s="31" t="str">
        <f>IF(OR(Form_Responses1[[#This Row],[Carrera]]="Ing. IA",Form_Responses1[[#This Row],[Carrera]]="Ing. Informática"),"Sí","No")</f>
        <v>Sí</v>
      </c>
      <c r="G57" s="1" t="s">
        <v>20</v>
      </c>
      <c r="H57" s="1" t="s">
        <v>18</v>
      </c>
      <c r="I57" s="1" t="s">
        <v>18</v>
      </c>
      <c r="J57" s="1" t="s">
        <v>18</v>
      </c>
      <c r="K57" s="1" t="s">
        <v>21</v>
      </c>
      <c r="L57" s="2"/>
      <c r="M57" s="1" t="s">
        <v>24</v>
      </c>
      <c r="N57" s="1" t="s">
        <v>22</v>
      </c>
      <c r="O57" s="1" t="s">
        <v>18</v>
      </c>
      <c r="P57" s="1" t="s">
        <v>34</v>
      </c>
      <c r="Q57" s="1" t="s">
        <v>18</v>
      </c>
      <c r="R57" s="1" t="s">
        <v>21</v>
      </c>
      <c r="S57" s="1" t="s">
        <v>18</v>
      </c>
      <c r="T57" s="1" t="s">
        <v>21</v>
      </c>
      <c r="U57" s="1" t="s">
        <v>21</v>
      </c>
      <c r="V57" s="1" t="s">
        <v>21</v>
      </c>
    </row>
    <row r="58" spans="1:22" ht="15" x14ac:dyDescent="0.25">
      <c r="A58" s="12">
        <v>45824.858213680556</v>
      </c>
      <c r="B58" s="6">
        <v>19</v>
      </c>
      <c r="C58" s="6" t="s">
        <v>17</v>
      </c>
      <c r="D58" s="6" t="s">
        <v>18</v>
      </c>
      <c r="E58" s="1" t="s">
        <v>52</v>
      </c>
      <c r="F58" s="31" t="str">
        <f>IF(OR(Form_Responses1[[#This Row],[Carrera]]="Ing. IA",Form_Responses1[[#This Row],[Carrera]]="Ing. Informática"),"Sí","No")</f>
        <v>Sí</v>
      </c>
      <c r="G58" s="1" t="s">
        <v>35</v>
      </c>
      <c r="H58" s="1" t="s">
        <v>18</v>
      </c>
      <c r="I58" s="1" t="s">
        <v>18</v>
      </c>
      <c r="J58" s="1" t="s">
        <v>21</v>
      </c>
      <c r="K58" s="1" t="s">
        <v>40</v>
      </c>
      <c r="L58" s="1" t="s">
        <v>34</v>
      </c>
      <c r="M58" s="1" t="s">
        <v>22</v>
      </c>
      <c r="N58" s="1" t="s">
        <v>37</v>
      </c>
      <c r="O58" s="1" t="s">
        <v>18</v>
      </c>
      <c r="P58" s="1" t="s">
        <v>34</v>
      </c>
      <c r="Q58" s="1" t="s">
        <v>18</v>
      </c>
      <c r="R58" s="1" t="s">
        <v>21</v>
      </c>
      <c r="S58" s="1" t="s">
        <v>21</v>
      </c>
      <c r="T58" s="1" t="s">
        <v>18</v>
      </c>
      <c r="U58" s="1" t="s">
        <v>23</v>
      </c>
      <c r="V58" s="1" t="s">
        <v>21</v>
      </c>
    </row>
    <row r="59" spans="1:22" ht="15" x14ac:dyDescent="0.25">
      <c r="A59" s="12">
        <v>45824.884120844908</v>
      </c>
      <c r="B59" s="6">
        <v>19</v>
      </c>
      <c r="C59" s="6" t="s">
        <v>17</v>
      </c>
      <c r="D59" s="6" t="s">
        <v>18</v>
      </c>
      <c r="E59" s="1" t="s">
        <v>32</v>
      </c>
      <c r="F59" s="31" t="str">
        <f>IF(OR(Form_Responses1[[#This Row],[Carrera]]="Ing. IA",Form_Responses1[[#This Row],[Carrera]]="Ing. Informática"),"Sí","No")</f>
        <v>Sí</v>
      </c>
      <c r="G59" s="1" t="s">
        <v>27</v>
      </c>
      <c r="H59" s="1" t="s">
        <v>18</v>
      </c>
      <c r="I59" s="1" t="s">
        <v>30</v>
      </c>
      <c r="J59" s="1" t="s">
        <v>21</v>
      </c>
      <c r="K59" s="1" t="s">
        <v>40</v>
      </c>
      <c r="L59" s="1" t="s">
        <v>25</v>
      </c>
      <c r="M59" s="1" t="s">
        <v>22</v>
      </c>
      <c r="N59" s="1" t="s">
        <v>22</v>
      </c>
      <c r="O59" s="1" t="s">
        <v>18</v>
      </c>
      <c r="P59" s="1" t="s">
        <v>23</v>
      </c>
      <c r="Q59" s="1" t="s">
        <v>21</v>
      </c>
      <c r="R59" s="1" t="s">
        <v>21</v>
      </c>
      <c r="S59" s="1" t="s">
        <v>24</v>
      </c>
      <c r="T59" s="1" t="s">
        <v>21</v>
      </c>
      <c r="U59" s="1" t="s">
        <v>21</v>
      </c>
      <c r="V59" s="1" t="s">
        <v>30</v>
      </c>
    </row>
    <row r="60" spans="1:22" ht="15" x14ac:dyDescent="0.25">
      <c r="A60" s="12">
        <v>45824.888206365737</v>
      </c>
      <c r="B60" s="6">
        <v>19</v>
      </c>
      <c r="C60" s="6" t="s">
        <v>26</v>
      </c>
      <c r="D60" s="6" t="s">
        <v>18</v>
      </c>
      <c r="E60" s="1" t="s">
        <v>52</v>
      </c>
      <c r="F60" s="31" t="str">
        <f>IF(OR(Form_Responses1[[#This Row],[Carrera]]="Ing. IA",Form_Responses1[[#This Row],[Carrera]]="Ing. Informática"),"Sí","No")</f>
        <v>Sí</v>
      </c>
      <c r="G60" s="1" t="s">
        <v>20</v>
      </c>
      <c r="H60" s="1" t="s">
        <v>21</v>
      </c>
      <c r="I60" s="1" t="s">
        <v>21</v>
      </c>
      <c r="J60" s="1" t="s">
        <v>21</v>
      </c>
      <c r="K60" s="1" t="s">
        <v>42</v>
      </c>
      <c r="L60" s="1" t="s">
        <v>25</v>
      </c>
      <c r="M60" s="1" t="s">
        <v>22</v>
      </c>
      <c r="N60" s="1" t="s">
        <v>22</v>
      </c>
      <c r="O60" s="1" t="s">
        <v>18</v>
      </c>
      <c r="P60" s="1" t="s">
        <v>23</v>
      </c>
      <c r="Q60" s="1" t="s">
        <v>21</v>
      </c>
      <c r="R60" s="1" t="s">
        <v>21</v>
      </c>
      <c r="S60" s="1" t="s">
        <v>24</v>
      </c>
      <c r="T60" s="1" t="s">
        <v>21</v>
      </c>
      <c r="U60" s="1" t="s">
        <v>23</v>
      </c>
      <c r="V60" s="1" t="s">
        <v>30</v>
      </c>
    </row>
    <row r="61" spans="1:22" ht="15" x14ac:dyDescent="0.25">
      <c r="A61" s="12">
        <v>45824.888891446761</v>
      </c>
      <c r="B61" s="6">
        <v>19</v>
      </c>
      <c r="C61" s="6" t="s">
        <v>26</v>
      </c>
      <c r="D61" s="6" t="s">
        <v>18</v>
      </c>
      <c r="E61" s="1" t="s">
        <v>52</v>
      </c>
      <c r="F61" s="31" t="str">
        <f>IF(OR(Form_Responses1[[#This Row],[Carrera]]="Ing. IA",Form_Responses1[[#This Row],[Carrera]]="Ing. Informática"),"Sí","No")</f>
        <v>Sí</v>
      </c>
      <c r="G61" s="1" t="s">
        <v>20</v>
      </c>
      <c r="H61" s="1" t="s">
        <v>30</v>
      </c>
      <c r="I61" s="1" t="s">
        <v>18</v>
      </c>
      <c r="J61" s="1" t="s">
        <v>21</v>
      </c>
      <c r="K61" s="1" t="s">
        <v>40</v>
      </c>
      <c r="L61" s="1" t="s">
        <v>25</v>
      </c>
      <c r="M61" s="1" t="s">
        <v>22</v>
      </c>
      <c r="N61" s="1" t="s">
        <v>24</v>
      </c>
      <c r="O61" s="1" t="s">
        <v>18</v>
      </c>
      <c r="P61" s="1" t="s">
        <v>23</v>
      </c>
      <c r="Q61" s="1" t="s">
        <v>21</v>
      </c>
      <c r="R61" s="1" t="s">
        <v>21</v>
      </c>
      <c r="S61" s="1" t="s">
        <v>21</v>
      </c>
      <c r="T61" s="1" t="s">
        <v>21</v>
      </c>
      <c r="U61" s="1" t="s">
        <v>23</v>
      </c>
      <c r="V61" s="1" t="s">
        <v>21</v>
      </c>
    </row>
    <row r="62" spans="1:22" ht="15" x14ac:dyDescent="0.25">
      <c r="A62" s="12">
        <v>45824.892362824074</v>
      </c>
      <c r="B62" s="6">
        <v>18</v>
      </c>
      <c r="C62" s="6" t="s">
        <v>17</v>
      </c>
      <c r="D62" s="6" t="s">
        <v>21</v>
      </c>
      <c r="E62" s="2"/>
      <c r="F62" s="31" t="str">
        <f>IF(OR(Form_Responses1[[#This Row],[Carrera]]="Ing. IA",Form_Responses1[[#This Row],[Carrera]]="Ing. Informática"),"Sí","No")</f>
        <v>No</v>
      </c>
      <c r="G62" s="1" t="s">
        <v>35</v>
      </c>
      <c r="H62" s="1" t="s">
        <v>18</v>
      </c>
      <c r="I62" s="1" t="s">
        <v>18</v>
      </c>
      <c r="J62" s="1" t="s">
        <v>21</v>
      </c>
      <c r="K62" s="1" t="s">
        <v>42</v>
      </c>
      <c r="L62" s="1" t="s">
        <v>38</v>
      </c>
      <c r="M62" s="1" t="s">
        <v>22</v>
      </c>
      <c r="N62" s="1" t="s">
        <v>24</v>
      </c>
      <c r="O62" s="1" t="s">
        <v>18</v>
      </c>
      <c r="P62" s="1" t="s">
        <v>34</v>
      </c>
      <c r="Q62" s="1" t="s">
        <v>21</v>
      </c>
      <c r="R62" s="1" t="s">
        <v>18</v>
      </c>
      <c r="S62" s="1" t="s">
        <v>18</v>
      </c>
      <c r="T62" s="1" t="s">
        <v>18</v>
      </c>
      <c r="U62" s="1" t="s">
        <v>21</v>
      </c>
      <c r="V62" s="1" t="s">
        <v>18</v>
      </c>
    </row>
    <row r="63" spans="1:22" ht="15" x14ac:dyDescent="0.25">
      <c r="A63" s="12">
        <v>45824.906266840277</v>
      </c>
      <c r="B63" s="6">
        <v>19</v>
      </c>
      <c r="C63" s="6" t="s">
        <v>17</v>
      </c>
      <c r="D63" s="6" t="s">
        <v>18</v>
      </c>
      <c r="E63" s="1" t="s">
        <v>52</v>
      </c>
      <c r="F63" s="31" t="str">
        <f>IF(OR(Form_Responses1[[#This Row],[Carrera]]="Ing. IA",Form_Responses1[[#This Row],[Carrera]]="Ing. Informática"),"Sí","No")</f>
        <v>Sí</v>
      </c>
      <c r="G63" s="1" t="s">
        <v>35</v>
      </c>
      <c r="H63" s="1" t="s">
        <v>30</v>
      </c>
      <c r="I63" s="1" t="s">
        <v>18</v>
      </c>
      <c r="J63" s="1" t="s">
        <v>21</v>
      </c>
      <c r="K63" s="1" t="s">
        <v>42</v>
      </c>
      <c r="L63" s="1" t="s">
        <v>25</v>
      </c>
      <c r="M63" s="1" t="s">
        <v>22</v>
      </c>
      <c r="N63" s="1" t="s">
        <v>22</v>
      </c>
      <c r="O63" s="1" t="s">
        <v>18</v>
      </c>
      <c r="P63" s="1" t="s">
        <v>23</v>
      </c>
      <c r="Q63" s="1" t="s">
        <v>31</v>
      </c>
      <c r="R63" s="1" t="s">
        <v>18</v>
      </c>
      <c r="S63" s="1" t="s">
        <v>21</v>
      </c>
      <c r="T63" s="1" t="s">
        <v>21</v>
      </c>
      <c r="U63" s="1" t="s">
        <v>21</v>
      </c>
      <c r="V63" s="1" t="s">
        <v>30</v>
      </c>
    </row>
    <row r="64" spans="1:22" ht="15" x14ac:dyDescent="0.25">
      <c r="A64" s="12">
        <v>45824.916218842598</v>
      </c>
      <c r="B64" s="6">
        <v>22</v>
      </c>
      <c r="C64" s="6" t="s">
        <v>26</v>
      </c>
      <c r="D64" s="6" t="s">
        <v>18</v>
      </c>
      <c r="E64" s="1" t="s">
        <v>32</v>
      </c>
      <c r="F64" s="31" t="str">
        <f>IF(OR(Form_Responses1[[#This Row],[Carrera]]="Ing. IA",Form_Responses1[[#This Row],[Carrera]]="Ing. Informática"),"Sí","No")</f>
        <v>Sí</v>
      </c>
      <c r="G64" s="1" t="s">
        <v>27</v>
      </c>
      <c r="H64" s="1" t="s">
        <v>30</v>
      </c>
      <c r="I64" s="1" t="s">
        <v>18</v>
      </c>
      <c r="J64" s="1" t="s">
        <v>18</v>
      </c>
      <c r="K64" s="1" t="s">
        <v>40</v>
      </c>
      <c r="L64" s="1" t="s">
        <v>38</v>
      </c>
      <c r="M64" s="1" t="s">
        <v>24</v>
      </c>
      <c r="N64" s="1" t="s">
        <v>24</v>
      </c>
      <c r="O64" s="1" t="s">
        <v>18</v>
      </c>
      <c r="P64" s="1" t="s">
        <v>34</v>
      </c>
      <c r="Q64" s="1" t="s">
        <v>21</v>
      </c>
      <c r="R64" s="1" t="s">
        <v>18</v>
      </c>
      <c r="S64" s="1" t="s">
        <v>24</v>
      </c>
      <c r="T64" s="1" t="s">
        <v>18</v>
      </c>
      <c r="U64" s="1" t="s">
        <v>23</v>
      </c>
      <c r="V64" s="1" t="s">
        <v>21</v>
      </c>
    </row>
    <row r="65" spans="1:22" ht="15.75" customHeight="1" x14ac:dyDescent="0.25">
      <c r="A65" s="13" t="s">
        <v>55</v>
      </c>
      <c r="B65" s="7">
        <v>26</v>
      </c>
      <c r="C65" s="7" t="s">
        <v>26</v>
      </c>
      <c r="D65" s="7" t="s">
        <v>18</v>
      </c>
      <c r="E65" s="2" t="s">
        <v>54</v>
      </c>
      <c r="F65" s="31" t="str">
        <f>IF(OR(Form_Responses1[[#This Row],[Carrera]]="Ing. IA",Form_Responses1[[#This Row],[Carrera]]="Ing. Informática"),"Sí","No")</f>
        <v>No</v>
      </c>
      <c r="G65" s="2" t="s">
        <v>27</v>
      </c>
      <c r="H65" s="2" t="s">
        <v>18</v>
      </c>
      <c r="I65" s="2" t="s">
        <v>18</v>
      </c>
      <c r="J65" s="2" t="s">
        <v>21</v>
      </c>
      <c r="K65" s="2" t="s">
        <v>40</v>
      </c>
      <c r="L65" s="2" t="s">
        <v>25</v>
      </c>
      <c r="M65" s="2" t="s">
        <v>24</v>
      </c>
      <c r="N65" s="2" t="s">
        <v>28</v>
      </c>
      <c r="O65" s="2" t="s">
        <v>21</v>
      </c>
      <c r="P65" s="2" t="s">
        <v>23</v>
      </c>
      <c r="Q65" s="2" t="s">
        <v>18</v>
      </c>
      <c r="R65" s="2" t="s">
        <v>21</v>
      </c>
      <c r="S65" s="2" t="s">
        <v>18</v>
      </c>
      <c r="T65" s="2" t="s">
        <v>30</v>
      </c>
      <c r="U65" s="2" t="s">
        <v>18</v>
      </c>
      <c r="V65" s="2" t="s">
        <v>21</v>
      </c>
    </row>
    <row r="66" spans="1:22" ht="15.75" customHeight="1" x14ac:dyDescent="0.25">
      <c r="A66" s="14" t="s">
        <v>56</v>
      </c>
      <c r="B66" s="8">
        <v>21</v>
      </c>
      <c r="C66" s="8" t="s">
        <v>26</v>
      </c>
      <c r="D66" s="8" t="s">
        <v>18</v>
      </c>
      <c r="E66" s="3" t="s">
        <v>52</v>
      </c>
      <c r="F66" s="31" t="str">
        <f>IF(OR(Form_Responses1[[#This Row],[Carrera]]="Ing. IA",Form_Responses1[[#This Row],[Carrera]]="Ing. Informática"),"Sí","No")</f>
        <v>Sí</v>
      </c>
      <c r="G66" s="3" t="s">
        <v>35</v>
      </c>
      <c r="H66" s="3" t="s">
        <v>21</v>
      </c>
      <c r="I66" s="2" t="s">
        <v>18</v>
      </c>
      <c r="J66" s="2" t="s">
        <v>21</v>
      </c>
      <c r="K66" s="2" t="s">
        <v>42</v>
      </c>
      <c r="L66" s="2" t="s">
        <v>25</v>
      </c>
      <c r="M66" s="2" t="s">
        <v>24</v>
      </c>
      <c r="N66" s="2" t="s">
        <v>22</v>
      </c>
      <c r="O66" s="2" t="s">
        <v>18</v>
      </c>
      <c r="P66" s="2" t="s">
        <v>25</v>
      </c>
      <c r="Q66" s="2" t="s">
        <v>21</v>
      </c>
      <c r="R66" s="2" t="s">
        <v>24</v>
      </c>
      <c r="S66" s="2" t="s">
        <v>24</v>
      </c>
      <c r="T66" s="2" t="s">
        <v>21</v>
      </c>
      <c r="U66" s="2" t="s">
        <v>23</v>
      </c>
      <c r="V66" s="2" t="s">
        <v>30</v>
      </c>
    </row>
    <row r="69" spans="1:22" ht="15.75" customHeight="1" x14ac:dyDescent="0.25">
      <c r="A69"/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499EC-5E55-4DDD-9B49-43617614B350}">
  <dimension ref="A1:AE134"/>
  <sheetViews>
    <sheetView topLeftCell="D56" zoomScale="85" zoomScaleNormal="85" workbookViewId="0">
      <selection activeCell="F80" sqref="F80"/>
    </sheetView>
  </sheetViews>
  <sheetFormatPr defaultRowHeight="13.2" x14ac:dyDescent="0.25"/>
  <cols>
    <col min="1" max="1" width="35.5546875" bestFit="1" customWidth="1"/>
    <col min="2" max="2" width="18.21875" bestFit="1" customWidth="1"/>
    <col min="3" max="3" width="10.6640625" bestFit="1" customWidth="1"/>
    <col min="4" max="4" width="27" customWidth="1"/>
    <col min="5" max="5" width="8.88671875" style="9"/>
    <col min="6" max="6" width="31.44140625" bestFit="1" customWidth="1"/>
    <col min="7" max="7" width="8.88671875" style="9"/>
    <col min="8" max="8" width="31.44140625" customWidth="1"/>
    <col min="9" max="9" width="8.88671875" style="9"/>
    <col min="10" max="10" width="14.109375" bestFit="1" customWidth="1"/>
    <col min="11" max="11" width="8.88671875" style="9"/>
    <col min="12" max="12" width="22.88671875" bestFit="1" customWidth="1"/>
    <col min="13" max="13" width="8.88671875" style="9"/>
    <col min="14" max="14" width="26" bestFit="1" customWidth="1"/>
    <col min="15" max="15" width="8.88671875" style="9"/>
    <col min="16" max="16" width="27.5546875" bestFit="1" customWidth="1"/>
    <col min="17" max="17" width="8.88671875" style="9"/>
    <col min="18" max="18" width="24.109375" bestFit="1" customWidth="1"/>
    <col min="19" max="19" width="8.88671875" style="9"/>
    <col min="20" max="20" width="23.88671875" bestFit="1" customWidth="1"/>
    <col min="21" max="21" width="8.88671875" style="9"/>
    <col min="22" max="22" width="54.88671875" bestFit="1" customWidth="1"/>
    <col min="23" max="23" width="9.44140625" style="9" bestFit="1" customWidth="1"/>
    <col min="24" max="24" width="19.6640625" style="9" bestFit="1" customWidth="1"/>
    <col min="25" max="25" width="9.44140625" bestFit="1" customWidth="1"/>
    <col min="26" max="26" width="16.88671875" bestFit="1" customWidth="1"/>
    <col min="27" max="27" width="9.44140625" bestFit="1" customWidth="1"/>
    <col min="28" max="28" width="28.5546875" bestFit="1" customWidth="1"/>
    <col min="29" max="29" width="11.77734375" customWidth="1"/>
    <col min="30" max="30" width="10.21875" bestFit="1" customWidth="1"/>
  </cols>
  <sheetData>
    <row r="1" spans="1:31" ht="15.6" x14ac:dyDescent="0.25">
      <c r="A1" s="16" t="s">
        <v>1</v>
      </c>
      <c r="B1" s="16" t="s">
        <v>3</v>
      </c>
      <c r="C1" s="16" t="s">
        <v>113</v>
      </c>
      <c r="D1" s="16" t="s">
        <v>112</v>
      </c>
      <c r="E1" s="16" t="s">
        <v>101</v>
      </c>
      <c r="F1" s="17" t="s">
        <v>110</v>
      </c>
      <c r="G1" s="16" t="s">
        <v>102</v>
      </c>
      <c r="H1" s="17" t="s">
        <v>110</v>
      </c>
      <c r="I1" s="16" t="s">
        <v>103</v>
      </c>
      <c r="J1" s="17" t="s">
        <v>110</v>
      </c>
      <c r="K1" s="16" t="s">
        <v>104</v>
      </c>
      <c r="L1" s="17" t="s">
        <v>110</v>
      </c>
      <c r="M1" s="16" t="s">
        <v>105</v>
      </c>
      <c r="N1" s="17" t="s">
        <v>110</v>
      </c>
      <c r="O1" s="16" t="s">
        <v>106</v>
      </c>
      <c r="P1" s="17" t="s">
        <v>110</v>
      </c>
      <c r="Q1" s="16" t="s">
        <v>107</v>
      </c>
      <c r="R1" s="17" t="s">
        <v>110</v>
      </c>
      <c r="S1" s="16" t="s">
        <v>108</v>
      </c>
      <c r="T1" s="17" t="s">
        <v>110</v>
      </c>
      <c r="U1" s="16" t="s">
        <v>109</v>
      </c>
      <c r="V1" s="17" t="s">
        <v>110</v>
      </c>
      <c r="W1" s="16" t="s">
        <v>4</v>
      </c>
      <c r="X1" s="16" t="s">
        <v>112</v>
      </c>
      <c r="Y1" s="16" t="s">
        <v>3</v>
      </c>
      <c r="Z1" s="16" t="s">
        <v>112</v>
      </c>
      <c r="AA1" s="35" t="s">
        <v>94</v>
      </c>
      <c r="AB1" s="16" t="s">
        <v>112</v>
      </c>
      <c r="AC1" s="16" t="s">
        <v>98</v>
      </c>
      <c r="AD1" s="16" t="s">
        <v>112</v>
      </c>
      <c r="AE1" s="34" t="s">
        <v>111</v>
      </c>
    </row>
    <row r="2" spans="1:31" ht="15" x14ac:dyDescent="0.25">
      <c r="A2" s="25">
        <v>21</v>
      </c>
      <c r="B2" s="6" t="s">
        <v>18</v>
      </c>
      <c r="C2" s="6" t="s">
        <v>17</v>
      </c>
      <c r="D2" s="18">
        <f t="shared" ref="D2:D33" si="0">IF(C2="Masculino",0,1)</f>
        <v>0</v>
      </c>
      <c r="E2" s="1" t="s">
        <v>21</v>
      </c>
      <c r="F2" s="32">
        <f>IF(E2="No",0,IF(E2="No estoy seguro/a",1,2))</f>
        <v>0</v>
      </c>
      <c r="G2" s="1" t="s">
        <v>22</v>
      </c>
      <c r="H2" s="32">
        <f>IF(G2="Nunca",0,IF(G2="Casi nunca",1,IF(G2="A veces",2,3)))</f>
        <v>1</v>
      </c>
      <c r="I2" s="1" t="s">
        <v>21</v>
      </c>
      <c r="J2" s="32">
        <f t="shared" ref="J2:J6" si="1">IF(I2="No",0,1)</f>
        <v>0</v>
      </c>
      <c r="K2" s="1" t="s">
        <v>23</v>
      </c>
      <c r="L2" s="32">
        <f>IF(K2="No",0,IF(K2="Sólo algunas",1,2))</f>
        <v>1</v>
      </c>
      <c r="M2" s="1" t="s">
        <v>21</v>
      </c>
      <c r="N2" s="32">
        <f>IF(M2="No",2,IF(M2="Sólo algunos",1,0))</f>
        <v>2</v>
      </c>
      <c r="O2" s="1" t="s">
        <v>18</v>
      </c>
      <c r="P2" s="32">
        <f>IF(O2="No",0,IF(O2="A veces",1,2))</f>
        <v>2</v>
      </c>
      <c r="Q2" s="1" t="s">
        <v>24</v>
      </c>
      <c r="R2" s="32">
        <f>IF(Q2="No",2,IF(Q2="A veces",1,0))</f>
        <v>1</v>
      </c>
      <c r="S2" s="1" t="s">
        <v>18</v>
      </c>
      <c r="T2" s="32">
        <f>IF(U2="No",0,IF(U2="No estoy seguro/a",1,2))</f>
        <v>0</v>
      </c>
      <c r="U2" s="1" t="s">
        <v>21</v>
      </c>
      <c r="V2" s="32">
        <f>IF(U2="No",2,IF(U2="Sólo algunas",1,0))</f>
        <v>2</v>
      </c>
      <c r="W2" s="1" t="s">
        <v>20</v>
      </c>
      <c r="X2" s="18">
        <f>IF(W2="Muy poco",0,IF(W2="Poco",1,IF(W2="Algo",2,3)))</f>
        <v>1</v>
      </c>
      <c r="Y2" s="6" t="s">
        <v>18</v>
      </c>
      <c r="Z2" s="32">
        <f>IF(Y2="Sí",1,0)</f>
        <v>1</v>
      </c>
      <c r="AA2" s="7" t="str">
        <f>IF(OR(Form_Responses1[[#This Row],[Carrera]]="Ing. IA",Form_Responses1[[#This Row],[Carrera]]="Ing. Informática"),"Sí","No")</f>
        <v>No</v>
      </c>
      <c r="AB2" s="32">
        <f>IF(AA2="Sí",1,0)</f>
        <v>0</v>
      </c>
      <c r="AC2" s="1" t="s">
        <v>21</v>
      </c>
      <c r="AD2" s="18">
        <f>IF(AC2="No",0,IF(AC2="No estoy seguro/a",1,2))</f>
        <v>0</v>
      </c>
      <c r="AE2" s="33">
        <f>SUM(F2,H2,J2,L2,N2,P2,R2,T2,V2)</f>
        <v>9</v>
      </c>
    </row>
    <row r="3" spans="1:31" ht="15" x14ac:dyDescent="0.25">
      <c r="A3" s="25">
        <v>23</v>
      </c>
      <c r="B3" s="6" t="s">
        <v>18</v>
      </c>
      <c r="C3" s="6" t="s">
        <v>26</v>
      </c>
      <c r="D3" s="18">
        <f t="shared" si="0"/>
        <v>1</v>
      </c>
      <c r="E3" s="1" t="s">
        <v>21</v>
      </c>
      <c r="F3" s="32">
        <f t="shared" ref="F3:F66" si="2">IF(E3="No",0,IF(E3="No estoy seguro/a",1,2))</f>
        <v>0</v>
      </c>
      <c r="G3" s="1" t="s">
        <v>28</v>
      </c>
      <c r="H3" s="32">
        <f t="shared" ref="H3:H66" si="3">IF(G3="Nunca",0,IF(G3="Casi nunca",1,IF(G3="A veces",2,3)))</f>
        <v>0</v>
      </c>
      <c r="I3" s="1" t="s">
        <v>21</v>
      </c>
      <c r="J3" s="32">
        <f t="shared" si="1"/>
        <v>0</v>
      </c>
      <c r="K3" s="1" t="s">
        <v>21</v>
      </c>
      <c r="L3" s="32">
        <f t="shared" ref="L3:L66" si="4">IF(K3="No",0,IF(K3="Sólo algunas",1,2))</f>
        <v>0</v>
      </c>
      <c r="M3" s="1" t="s">
        <v>21</v>
      </c>
      <c r="N3" s="32">
        <f t="shared" ref="N3:N66" si="5">IF(M3="No",2,IF(M3="Sólo algunos",1,0))</f>
        <v>2</v>
      </c>
      <c r="O3" s="1" t="s">
        <v>24</v>
      </c>
      <c r="P3" s="32">
        <f t="shared" ref="P3:P66" si="6">IF(O3="No",0,IF(O3="A veces",1,2))</f>
        <v>1</v>
      </c>
      <c r="Q3" s="1" t="s">
        <v>24</v>
      </c>
      <c r="R3" s="32">
        <f t="shared" ref="R3:R66" si="7">IF(Q3="No",2,IF(Q3="A veces",1,0))</f>
        <v>1</v>
      </c>
      <c r="S3" s="1" t="s">
        <v>21</v>
      </c>
      <c r="T3" s="32">
        <f t="shared" ref="T3:T66" si="8">IF(U3="No",0,IF(U3="No estoy seguro/a",1,2))</f>
        <v>2</v>
      </c>
      <c r="U3" s="1" t="s">
        <v>18</v>
      </c>
      <c r="V3" s="32">
        <f t="shared" ref="V3:V66" si="9">IF(U3="No",2,IF(U3="Sólo algunas",1,0))</f>
        <v>0</v>
      </c>
      <c r="W3" s="1" t="s">
        <v>27</v>
      </c>
      <c r="X3" s="18">
        <f t="shared" ref="X3:X66" si="10">IF(W3="Muy poco",0,IF(W3="Poco",1,IF(W3="Algo",2,3)))</f>
        <v>0</v>
      </c>
      <c r="Y3" s="6" t="s">
        <v>18</v>
      </c>
      <c r="Z3" s="32">
        <f t="shared" ref="Z3:Z66" si="11">IF(Y3="Sí",1,0)</f>
        <v>1</v>
      </c>
      <c r="AA3" s="7" t="str">
        <f>IF(OR(Form_Responses1[[#This Row],[Carrera]]="Ing. IA",Form_Responses1[[#This Row],[Carrera]]="Ing. Informática"),"Sí","No")</f>
        <v>No</v>
      </c>
      <c r="AB3" s="32">
        <f t="shared" ref="AB3:AB66" si="12">IF(AA3="Sí",1,0)</f>
        <v>0</v>
      </c>
      <c r="AC3" s="1" t="s">
        <v>21</v>
      </c>
      <c r="AD3" s="18">
        <f t="shared" ref="AD3:AD66" si="13">IF(AC3="No",0,IF(AC3="No estoy seguro/a",1,2))</f>
        <v>0</v>
      </c>
      <c r="AE3" s="33">
        <f t="shared" ref="AE3:AE33" si="14">SUM(F3,H3,J3,L3,N3,P3,R3,T3,V3)</f>
        <v>6</v>
      </c>
    </row>
    <row r="4" spans="1:31" ht="15" x14ac:dyDescent="0.25">
      <c r="A4" s="25">
        <v>28</v>
      </c>
      <c r="B4" s="6" t="s">
        <v>18</v>
      </c>
      <c r="C4" s="6" t="s">
        <v>26</v>
      </c>
      <c r="D4" s="18">
        <f t="shared" si="0"/>
        <v>1</v>
      </c>
      <c r="E4" s="1" t="s">
        <v>30</v>
      </c>
      <c r="F4" s="32">
        <f t="shared" si="2"/>
        <v>1</v>
      </c>
      <c r="G4" s="1" t="s">
        <v>22</v>
      </c>
      <c r="H4" s="32">
        <f t="shared" si="3"/>
        <v>1</v>
      </c>
      <c r="I4" s="1" t="s">
        <v>18</v>
      </c>
      <c r="J4" s="32">
        <f t="shared" si="1"/>
        <v>1</v>
      </c>
      <c r="K4" s="1" t="s">
        <v>23</v>
      </c>
      <c r="L4" s="32">
        <f t="shared" si="4"/>
        <v>1</v>
      </c>
      <c r="M4" s="1" t="s">
        <v>31</v>
      </c>
      <c r="N4" s="32">
        <f t="shared" si="5"/>
        <v>1</v>
      </c>
      <c r="O4" s="1" t="s">
        <v>18</v>
      </c>
      <c r="P4" s="32">
        <f t="shared" si="6"/>
        <v>2</v>
      </c>
      <c r="Q4" s="1" t="s">
        <v>21</v>
      </c>
      <c r="R4" s="32">
        <f t="shared" si="7"/>
        <v>2</v>
      </c>
      <c r="S4" s="1" t="s">
        <v>21</v>
      </c>
      <c r="T4" s="32">
        <f t="shared" si="8"/>
        <v>0</v>
      </c>
      <c r="U4" s="1" t="s">
        <v>21</v>
      </c>
      <c r="V4" s="32">
        <f t="shared" si="9"/>
        <v>2</v>
      </c>
      <c r="W4" s="1" t="s">
        <v>27</v>
      </c>
      <c r="X4" s="18">
        <f t="shared" si="10"/>
        <v>0</v>
      </c>
      <c r="Y4" s="6" t="s">
        <v>18</v>
      </c>
      <c r="Z4" s="32">
        <f t="shared" si="11"/>
        <v>1</v>
      </c>
      <c r="AA4" s="7" t="str">
        <f>IF(OR(Form_Responses1[[#This Row],[Carrera]]="Ing. IA",Form_Responses1[[#This Row],[Carrera]]="Ing. Informática"),"Sí","No")</f>
        <v>No</v>
      </c>
      <c r="AB4" s="32">
        <f t="shared" si="12"/>
        <v>0</v>
      </c>
      <c r="AC4" s="1" t="s">
        <v>30</v>
      </c>
      <c r="AD4" s="18">
        <f t="shared" si="13"/>
        <v>1</v>
      </c>
      <c r="AE4" s="33">
        <f t="shared" si="14"/>
        <v>11</v>
      </c>
    </row>
    <row r="5" spans="1:31" ht="15" x14ac:dyDescent="0.25">
      <c r="A5" s="25">
        <v>24</v>
      </c>
      <c r="B5" s="6" t="s">
        <v>18</v>
      </c>
      <c r="C5" s="6" t="s">
        <v>17</v>
      </c>
      <c r="D5" s="18">
        <f t="shared" si="0"/>
        <v>0</v>
      </c>
      <c r="E5" s="1" t="s">
        <v>18</v>
      </c>
      <c r="F5" s="32">
        <f t="shared" si="2"/>
        <v>2</v>
      </c>
      <c r="G5" s="1" t="s">
        <v>28</v>
      </c>
      <c r="H5" s="32">
        <f t="shared" si="3"/>
        <v>0</v>
      </c>
      <c r="I5" s="1" t="s">
        <v>21</v>
      </c>
      <c r="J5" s="32">
        <f t="shared" si="1"/>
        <v>0</v>
      </c>
      <c r="K5" s="1" t="s">
        <v>34</v>
      </c>
      <c r="L5" s="32">
        <f t="shared" si="4"/>
        <v>2</v>
      </c>
      <c r="M5" s="1" t="s">
        <v>21</v>
      </c>
      <c r="N5" s="32">
        <f t="shared" si="5"/>
        <v>2</v>
      </c>
      <c r="O5" s="1" t="s">
        <v>21</v>
      </c>
      <c r="P5" s="32">
        <f t="shared" si="6"/>
        <v>0</v>
      </c>
      <c r="Q5" s="1" t="s">
        <v>18</v>
      </c>
      <c r="R5" s="32">
        <f t="shared" si="7"/>
        <v>0</v>
      </c>
      <c r="S5" s="1" t="s">
        <v>21</v>
      </c>
      <c r="T5" s="32">
        <f t="shared" si="8"/>
        <v>0</v>
      </c>
      <c r="U5" s="1" t="s">
        <v>21</v>
      </c>
      <c r="V5" s="32">
        <f t="shared" si="9"/>
        <v>2</v>
      </c>
      <c r="W5" s="1" t="s">
        <v>27</v>
      </c>
      <c r="X5" s="18">
        <f t="shared" si="10"/>
        <v>0</v>
      </c>
      <c r="Y5" s="6" t="s">
        <v>18</v>
      </c>
      <c r="Z5" s="32">
        <f t="shared" si="11"/>
        <v>1</v>
      </c>
      <c r="AA5" s="7" t="str">
        <f>IF(OR(Form_Responses1[[#This Row],[Carrera]]="Ing. IA",Form_Responses1[[#This Row],[Carrera]]="Ing. Informática"),"Sí","No")</f>
        <v>No</v>
      </c>
      <c r="AB5" s="32">
        <f t="shared" si="12"/>
        <v>0</v>
      </c>
      <c r="AC5" s="1" t="s">
        <v>21</v>
      </c>
      <c r="AD5" s="18">
        <f t="shared" si="13"/>
        <v>0</v>
      </c>
      <c r="AE5" s="33">
        <f t="shared" si="14"/>
        <v>8</v>
      </c>
    </row>
    <row r="6" spans="1:31" ht="15" x14ac:dyDescent="0.25">
      <c r="A6" s="25">
        <v>23</v>
      </c>
      <c r="B6" s="6" t="s">
        <v>18</v>
      </c>
      <c r="C6" s="6" t="s">
        <v>26</v>
      </c>
      <c r="D6" s="18">
        <f t="shared" si="0"/>
        <v>1</v>
      </c>
      <c r="E6" s="1" t="s">
        <v>18</v>
      </c>
      <c r="F6" s="32">
        <f t="shared" si="2"/>
        <v>2</v>
      </c>
      <c r="G6" s="1" t="s">
        <v>22</v>
      </c>
      <c r="H6" s="32">
        <f t="shared" si="3"/>
        <v>1</v>
      </c>
      <c r="I6" s="1" t="s">
        <v>21</v>
      </c>
      <c r="J6" s="32">
        <f t="shared" si="1"/>
        <v>0</v>
      </c>
      <c r="K6" s="1" t="s">
        <v>34</v>
      </c>
      <c r="L6" s="32">
        <f t="shared" si="4"/>
        <v>2</v>
      </c>
      <c r="M6" s="1" t="s">
        <v>21</v>
      </c>
      <c r="N6" s="32">
        <f t="shared" si="5"/>
        <v>2</v>
      </c>
      <c r="O6" s="1" t="s">
        <v>24</v>
      </c>
      <c r="P6" s="32">
        <f t="shared" si="6"/>
        <v>1</v>
      </c>
      <c r="Q6" s="1" t="s">
        <v>24</v>
      </c>
      <c r="R6" s="32">
        <f t="shared" si="7"/>
        <v>1</v>
      </c>
      <c r="S6" s="1" t="s">
        <v>18</v>
      </c>
      <c r="T6" s="32">
        <f t="shared" si="8"/>
        <v>2</v>
      </c>
      <c r="U6" s="1" t="s">
        <v>23</v>
      </c>
      <c r="V6" s="32">
        <f t="shared" si="9"/>
        <v>1</v>
      </c>
      <c r="W6" s="1" t="s">
        <v>33</v>
      </c>
      <c r="X6" s="18">
        <f t="shared" si="10"/>
        <v>3</v>
      </c>
      <c r="Y6" s="6" t="s">
        <v>18</v>
      </c>
      <c r="Z6" s="32">
        <f t="shared" si="11"/>
        <v>1</v>
      </c>
      <c r="AA6" s="7" t="str">
        <f>IF(OR(Form_Responses1[[#This Row],[Carrera]]="Ing. IA",Form_Responses1[[#This Row],[Carrera]]="Ing. Informática"),"Sí","No")</f>
        <v>Sí</v>
      </c>
      <c r="AB6" s="32">
        <f t="shared" si="12"/>
        <v>1</v>
      </c>
      <c r="AC6" s="1" t="s">
        <v>18</v>
      </c>
      <c r="AD6" s="18">
        <f t="shared" si="13"/>
        <v>2</v>
      </c>
      <c r="AE6" s="33">
        <f t="shared" si="14"/>
        <v>12</v>
      </c>
    </row>
    <row r="7" spans="1:31" ht="15" x14ac:dyDescent="0.25">
      <c r="A7" s="25">
        <v>28</v>
      </c>
      <c r="B7" s="6" t="s">
        <v>18</v>
      </c>
      <c r="C7" s="6" t="s">
        <v>17</v>
      </c>
      <c r="D7" s="18">
        <f t="shared" si="0"/>
        <v>0</v>
      </c>
      <c r="E7" s="1" t="s">
        <v>18</v>
      </c>
      <c r="F7" s="32">
        <f t="shared" si="2"/>
        <v>2</v>
      </c>
      <c r="G7" s="1" t="s">
        <v>22</v>
      </c>
      <c r="H7" s="32">
        <f t="shared" si="3"/>
        <v>1</v>
      </c>
      <c r="I7" s="1" t="s">
        <v>18</v>
      </c>
      <c r="J7" s="32">
        <f>IF(I7="No",0,1)</f>
        <v>1</v>
      </c>
      <c r="K7" s="1" t="s">
        <v>23</v>
      </c>
      <c r="L7" s="32">
        <f t="shared" si="4"/>
        <v>1</v>
      </c>
      <c r="M7" s="1" t="s">
        <v>21</v>
      </c>
      <c r="N7" s="32">
        <f t="shared" si="5"/>
        <v>2</v>
      </c>
      <c r="O7" s="1" t="s">
        <v>18</v>
      </c>
      <c r="P7" s="32">
        <f t="shared" si="6"/>
        <v>2</v>
      </c>
      <c r="Q7" s="1" t="s">
        <v>21</v>
      </c>
      <c r="R7" s="32">
        <f t="shared" si="7"/>
        <v>2</v>
      </c>
      <c r="S7" s="1" t="s">
        <v>21</v>
      </c>
      <c r="T7" s="32">
        <f t="shared" si="8"/>
        <v>0</v>
      </c>
      <c r="U7" s="1" t="s">
        <v>21</v>
      </c>
      <c r="V7" s="32">
        <f t="shared" si="9"/>
        <v>2</v>
      </c>
      <c r="W7" s="1" t="s">
        <v>35</v>
      </c>
      <c r="X7" s="18">
        <f t="shared" si="10"/>
        <v>2</v>
      </c>
      <c r="Y7" s="6" t="s">
        <v>18</v>
      </c>
      <c r="Z7" s="32">
        <f t="shared" si="11"/>
        <v>1</v>
      </c>
      <c r="AA7" s="7" t="str">
        <f>IF(OR(Form_Responses1[[#This Row],[Carrera]]="Ing. IA",Form_Responses1[[#This Row],[Carrera]]="Ing. Informática"),"Sí","No")</f>
        <v>Sí</v>
      </c>
      <c r="AB7" s="32">
        <f t="shared" si="12"/>
        <v>1</v>
      </c>
      <c r="AC7" s="1" t="s">
        <v>21</v>
      </c>
      <c r="AD7" s="18">
        <f t="shared" si="13"/>
        <v>0</v>
      </c>
      <c r="AE7" s="33">
        <f t="shared" si="14"/>
        <v>13</v>
      </c>
    </row>
    <row r="8" spans="1:31" ht="15" x14ac:dyDescent="0.25">
      <c r="A8" s="25">
        <v>30</v>
      </c>
      <c r="B8" s="6" t="s">
        <v>21</v>
      </c>
      <c r="C8" s="6" t="s">
        <v>26</v>
      </c>
      <c r="D8" s="18">
        <f t="shared" si="0"/>
        <v>1</v>
      </c>
      <c r="E8" s="1" t="s">
        <v>18</v>
      </c>
      <c r="F8" s="32">
        <f t="shared" si="2"/>
        <v>2</v>
      </c>
      <c r="G8" s="1" t="s">
        <v>22</v>
      </c>
      <c r="H8" s="32">
        <f t="shared" si="3"/>
        <v>1</v>
      </c>
      <c r="I8" s="1" t="s">
        <v>21</v>
      </c>
      <c r="J8" s="32">
        <f t="shared" ref="J8:J66" si="15">IF(I8="No",0,1)</f>
        <v>0</v>
      </c>
      <c r="K8" s="1" t="s">
        <v>23</v>
      </c>
      <c r="L8" s="32">
        <f t="shared" si="4"/>
        <v>1</v>
      </c>
      <c r="M8" s="1" t="s">
        <v>21</v>
      </c>
      <c r="N8" s="32">
        <f t="shared" si="5"/>
        <v>2</v>
      </c>
      <c r="O8" s="1" t="s">
        <v>18</v>
      </c>
      <c r="P8" s="32">
        <f t="shared" si="6"/>
        <v>2</v>
      </c>
      <c r="Q8" s="1" t="s">
        <v>18</v>
      </c>
      <c r="R8" s="32">
        <f t="shared" si="7"/>
        <v>0</v>
      </c>
      <c r="S8" s="1" t="s">
        <v>18</v>
      </c>
      <c r="T8" s="32">
        <f t="shared" si="8"/>
        <v>0</v>
      </c>
      <c r="U8" s="1" t="s">
        <v>21</v>
      </c>
      <c r="V8" s="32">
        <f t="shared" si="9"/>
        <v>2</v>
      </c>
      <c r="W8" s="1" t="s">
        <v>20</v>
      </c>
      <c r="X8" s="18">
        <f t="shared" si="10"/>
        <v>1</v>
      </c>
      <c r="Y8" s="6" t="s">
        <v>21</v>
      </c>
      <c r="Z8" s="32">
        <f t="shared" si="11"/>
        <v>0</v>
      </c>
      <c r="AA8" s="7" t="str">
        <f>IF(OR(Form_Responses1[[#This Row],[Carrera]]="Ing. IA",Form_Responses1[[#This Row],[Carrera]]="Ing. Informática"),"Sí","No")</f>
        <v>No</v>
      </c>
      <c r="AB8" s="32">
        <f t="shared" si="12"/>
        <v>0</v>
      </c>
      <c r="AC8" s="1" t="s">
        <v>21</v>
      </c>
      <c r="AD8" s="18">
        <f t="shared" si="13"/>
        <v>0</v>
      </c>
      <c r="AE8" s="33">
        <f t="shared" si="14"/>
        <v>10</v>
      </c>
    </row>
    <row r="9" spans="1:31" ht="15" x14ac:dyDescent="0.25">
      <c r="A9" s="25">
        <v>28</v>
      </c>
      <c r="B9" s="6" t="s">
        <v>18</v>
      </c>
      <c r="C9" s="6" t="s">
        <v>26</v>
      </c>
      <c r="D9" s="18">
        <f t="shared" si="0"/>
        <v>1</v>
      </c>
      <c r="E9" s="1" t="s">
        <v>21</v>
      </c>
      <c r="F9" s="32">
        <f t="shared" si="2"/>
        <v>0</v>
      </c>
      <c r="G9" s="1" t="s">
        <v>22</v>
      </c>
      <c r="H9" s="32">
        <f t="shared" si="3"/>
        <v>1</v>
      </c>
      <c r="I9" s="1" t="s">
        <v>21</v>
      </c>
      <c r="J9" s="32">
        <f t="shared" si="15"/>
        <v>0</v>
      </c>
      <c r="K9" s="1" t="s">
        <v>25</v>
      </c>
      <c r="L9" s="32">
        <f t="shared" si="4"/>
        <v>2</v>
      </c>
      <c r="M9" s="1" t="s">
        <v>21</v>
      </c>
      <c r="N9" s="32">
        <f t="shared" si="5"/>
        <v>2</v>
      </c>
      <c r="O9" s="1" t="s">
        <v>18</v>
      </c>
      <c r="P9" s="32">
        <f t="shared" si="6"/>
        <v>2</v>
      </c>
      <c r="Q9" s="1" t="s">
        <v>21</v>
      </c>
      <c r="R9" s="32">
        <f t="shared" si="7"/>
        <v>2</v>
      </c>
      <c r="S9" s="1" t="s">
        <v>21</v>
      </c>
      <c r="T9" s="32">
        <f t="shared" si="8"/>
        <v>0</v>
      </c>
      <c r="U9" s="1" t="s">
        <v>21</v>
      </c>
      <c r="V9" s="32">
        <f t="shared" si="9"/>
        <v>2</v>
      </c>
      <c r="W9" s="1" t="s">
        <v>27</v>
      </c>
      <c r="X9" s="18">
        <f t="shared" si="10"/>
        <v>0</v>
      </c>
      <c r="Y9" s="6" t="s">
        <v>18</v>
      </c>
      <c r="Z9" s="32">
        <f t="shared" si="11"/>
        <v>1</v>
      </c>
      <c r="AA9" s="7" t="str">
        <f>IF(OR(Form_Responses1[[#This Row],[Carrera]]="Ing. IA",Form_Responses1[[#This Row],[Carrera]]="Ing. Informática"),"Sí","No")</f>
        <v>No</v>
      </c>
      <c r="AB9" s="32">
        <f t="shared" si="12"/>
        <v>0</v>
      </c>
      <c r="AC9" s="1" t="s">
        <v>21</v>
      </c>
      <c r="AD9" s="18">
        <f t="shared" si="13"/>
        <v>0</v>
      </c>
      <c r="AE9" s="33">
        <f t="shared" si="14"/>
        <v>11</v>
      </c>
    </row>
    <row r="10" spans="1:31" ht="15" x14ac:dyDescent="0.25">
      <c r="A10" s="25">
        <v>23</v>
      </c>
      <c r="B10" s="6" t="s">
        <v>18</v>
      </c>
      <c r="C10" s="6" t="s">
        <v>26</v>
      </c>
      <c r="D10" s="18">
        <f t="shared" si="0"/>
        <v>1</v>
      </c>
      <c r="E10" s="1" t="s">
        <v>30</v>
      </c>
      <c r="F10" s="32">
        <f t="shared" si="2"/>
        <v>1</v>
      </c>
      <c r="G10" s="1" t="s">
        <v>28</v>
      </c>
      <c r="H10" s="32">
        <f t="shared" si="3"/>
        <v>0</v>
      </c>
      <c r="I10" s="1" t="s">
        <v>21</v>
      </c>
      <c r="J10" s="32">
        <f t="shared" si="15"/>
        <v>0</v>
      </c>
      <c r="K10" s="1" t="s">
        <v>23</v>
      </c>
      <c r="L10" s="32">
        <f t="shared" si="4"/>
        <v>1</v>
      </c>
      <c r="M10" s="1" t="s">
        <v>21</v>
      </c>
      <c r="N10" s="32">
        <f t="shared" si="5"/>
        <v>2</v>
      </c>
      <c r="O10" s="1" t="s">
        <v>21</v>
      </c>
      <c r="P10" s="32">
        <f t="shared" si="6"/>
        <v>0</v>
      </c>
      <c r="Q10" s="1" t="s">
        <v>18</v>
      </c>
      <c r="R10" s="32">
        <f t="shared" si="7"/>
        <v>0</v>
      </c>
      <c r="S10" s="1" t="s">
        <v>21</v>
      </c>
      <c r="T10" s="32">
        <f t="shared" si="8"/>
        <v>0</v>
      </c>
      <c r="U10" s="1" t="s">
        <v>21</v>
      </c>
      <c r="V10" s="32">
        <f t="shared" si="9"/>
        <v>2</v>
      </c>
      <c r="W10" s="1" t="s">
        <v>35</v>
      </c>
      <c r="X10" s="18">
        <f t="shared" si="10"/>
        <v>2</v>
      </c>
      <c r="Y10" s="6" t="s">
        <v>18</v>
      </c>
      <c r="Z10" s="32">
        <f t="shared" si="11"/>
        <v>1</v>
      </c>
      <c r="AA10" s="7" t="str">
        <f>IF(OR(Form_Responses1[[#This Row],[Carrera]]="Ing. IA",Form_Responses1[[#This Row],[Carrera]]="Ing. Informática"),"Sí","No")</f>
        <v>No</v>
      </c>
      <c r="AB10" s="32">
        <f t="shared" si="12"/>
        <v>0</v>
      </c>
      <c r="AC10" s="1" t="s">
        <v>21</v>
      </c>
      <c r="AD10" s="18">
        <f t="shared" si="13"/>
        <v>0</v>
      </c>
      <c r="AE10" s="33">
        <f t="shared" si="14"/>
        <v>6</v>
      </c>
    </row>
    <row r="11" spans="1:31" ht="15" x14ac:dyDescent="0.25">
      <c r="A11" s="25">
        <v>26</v>
      </c>
      <c r="B11" s="6" t="s">
        <v>18</v>
      </c>
      <c r="C11" s="6" t="s">
        <v>26</v>
      </c>
      <c r="D11" s="18">
        <f t="shared" si="0"/>
        <v>1</v>
      </c>
      <c r="E11" s="1" t="s">
        <v>18</v>
      </c>
      <c r="F11" s="32">
        <f t="shared" si="2"/>
        <v>2</v>
      </c>
      <c r="G11" s="1" t="s">
        <v>24</v>
      </c>
      <c r="H11" s="32">
        <f t="shared" si="3"/>
        <v>2</v>
      </c>
      <c r="I11" s="1" t="s">
        <v>18</v>
      </c>
      <c r="J11" s="32">
        <f t="shared" si="15"/>
        <v>1</v>
      </c>
      <c r="K11" s="1" t="s">
        <v>34</v>
      </c>
      <c r="L11" s="32">
        <f t="shared" si="4"/>
        <v>2</v>
      </c>
      <c r="M11" s="1" t="s">
        <v>21</v>
      </c>
      <c r="N11" s="32">
        <f t="shared" si="5"/>
        <v>2</v>
      </c>
      <c r="O11" s="1" t="s">
        <v>24</v>
      </c>
      <c r="P11" s="32">
        <f t="shared" si="6"/>
        <v>1</v>
      </c>
      <c r="Q11" s="1" t="s">
        <v>21</v>
      </c>
      <c r="R11" s="32">
        <f t="shared" si="7"/>
        <v>2</v>
      </c>
      <c r="S11" s="1" t="s">
        <v>21</v>
      </c>
      <c r="T11" s="32">
        <f t="shared" si="8"/>
        <v>0</v>
      </c>
      <c r="U11" s="1" t="s">
        <v>21</v>
      </c>
      <c r="V11" s="32">
        <f t="shared" si="9"/>
        <v>2</v>
      </c>
      <c r="W11" s="1" t="s">
        <v>35</v>
      </c>
      <c r="X11" s="18">
        <f t="shared" si="10"/>
        <v>2</v>
      </c>
      <c r="Y11" s="6" t="s">
        <v>18</v>
      </c>
      <c r="Z11" s="32">
        <f t="shared" si="11"/>
        <v>1</v>
      </c>
      <c r="AA11" s="7" t="str">
        <f>IF(OR(Form_Responses1[[#This Row],[Carrera]]="Ing. IA",Form_Responses1[[#This Row],[Carrera]]="Ing. Informática"),"Sí","No")</f>
        <v>No</v>
      </c>
      <c r="AB11" s="32">
        <f t="shared" si="12"/>
        <v>0</v>
      </c>
      <c r="AC11" s="1" t="s">
        <v>21</v>
      </c>
      <c r="AD11" s="18">
        <f t="shared" si="13"/>
        <v>0</v>
      </c>
      <c r="AE11" s="33">
        <f t="shared" si="14"/>
        <v>14</v>
      </c>
    </row>
    <row r="12" spans="1:31" ht="15" x14ac:dyDescent="0.25">
      <c r="A12" s="25">
        <v>27</v>
      </c>
      <c r="B12" s="6" t="s">
        <v>18</v>
      </c>
      <c r="C12" s="6" t="s">
        <v>26</v>
      </c>
      <c r="D12" s="18">
        <f t="shared" si="0"/>
        <v>1</v>
      </c>
      <c r="E12" s="1" t="s">
        <v>18</v>
      </c>
      <c r="F12" s="32">
        <f t="shared" si="2"/>
        <v>2</v>
      </c>
      <c r="G12" s="1" t="s">
        <v>22</v>
      </c>
      <c r="H12" s="32">
        <f t="shared" si="3"/>
        <v>1</v>
      </c>
      <c r="I12" s="1" t="s">
        <v>18</v>
      </c>
      <c r="J12" s="32">
        <f t="shared" si="15"/>
        <v>1</v>
      </c>
      <c r="K12" s="1" t="s">
        <v>23</v>
      </c>
      <c r="L12" s="32">
        <f t="shared" si="4"/>
        <v>1</v>
      </c>
      <c r="M12" s="1" t="s">
        <v>21</v>
      </c>
      <c r="N12" s="32">
        <f t="shared" si="5"/>
        <v>2</v>
      </c>
      <c r="O12" s="1" t="s">
        <v>18</v>
      </c>
      <c r="P12" s="32">
        <f t="shared" si="6"/>
        <v>2</v>
      </c>
      <c r="Q12" s="1" t="s">
        <v>24</v>
      </c>
      <c r="R12" s="32">
        <f t="shared" si="7"/>
        <v>1</v>
      </c>
      <c r="S12" s="1" t="s">
        <v>21</v>
      </c>
      <c r="T12" s="32">
        <f t="shared" si="8"/>
        <v>2</v>
      </c>
      <c r="U12" s="1" t="s">
        <v>23</v>
      </c>
      <c r="V12" s="32">
        <f t="shared" si="9"/>
        <v>1</v>
      </c>
      <c r="W12" s="1" t="s">
        <v>20</v>
      </c>
      <c r="X12" s="18">
        <f t="shared" si="10"/>
        <v>1</v>
      </c>
      <c r="Y12" s="6" t="s">
        <v>18</v>
      </c>
      <c r="Z12" s="32">
        <f t="shared" si="11"/>
        <v>1</v>
      </c>
      <c r="AA12" s="7" t="str">
        <f>IF(OR(Form_Responses1[[#This Row],[Carrera]]="Ing. IA",Form_Responses1[[#This Row],[Carrera]]="Ing. Informática"),"Sí","No")</f>
        <v>No</v>
      </c>
      <c r="AB12" s="32">
        <f t="shared" si="12"/>
        <v>0</v>
      </c>
      <c r="AC12" s="1" t="s">
        <v>21</v>
      </c>
      <c r="AD12" s="18">
        <f t="shared" si="13"/>
        <v>0</v>
      </c>
      <c r="AE12" s="33">
        <f t="shared" si="14"/>
        <v>13</v>
      </c>
    </row>
    <row r="13" spans="1:31" ht="15" x14ac:dyDescent="0.25">
      <c r="A13" s="25">
        <v>23</v>
      </c>
      <c r="B13" s="6" t="s">
        <v>21</v>
      </c>
      <c r="C13" s="6" t="s">
        <v>26</v>
      </c>
      <c r="D13" s="18">
        <f t="shared" si="0"/>
        <v>1</v>
      </c>
      <c r="E13" s="1" t="s">
        <v>21</v>
      </c>
      <c r="F13" s="32">
        <f t="shared" si="2"/>
        <v>0</v>
      </c>
      <c r="G13" s="1" t="s">
        <v>22</v>
      </c>
      <c r="H13" s="32">
        <f t="shared" si="3"/>
        <v>1</v>
      </c>
      <c r="I13" s="1" t="s">
        <v>18</v>
      </c>
      <c r="J13" s="32">
        <f t="shared" si="15"/>
        <v>1</v>
      </c>
      <c r="K13" s="1" t="s">
        <v>23</v>
      </c>
      <c r="L13" s="32">
        <f t="shared" si="4"/>
        <v>1</v>
      </c>
      <c r="M13" s="1" t="s">
        <v>21</v>
      </c>
      <c r="N13" s="32">
        <f t="shared" si="5"/>
        <v>2</v>
      </c>
      <c r="O13" s="1" t="s">
        <v>24</v>
      </c>
      <c r="P13" s="32">
        <f t="shared" si="6"/>
        <v>1</v>
      </c>
      <c r="Q13" s="1" t="s">
        <v>24</v>
      </c>
      <c r="R13" s="32">
        <f t="shared" si="7"/>
        <v>1</v>
      </c>
      <c r="S13" s="1" t="s">
        <v>21</v>
      </c>
      <c r="T13" s="32">
        <f t="shared" si="8"/>
        <v>2</v>
      </c>
      <c r="U13" s="1" t="s">
        <v>18</v>
      </c>
      <c r="V13" s="32">
        <f t="shared" si="9"/>
        <v>0</v>
      </c>
      <c r="W13" s="1" t="s">
        <v>27</v>
      </c>
      <c r="X13" s="18">
        <f t="shared" si="10"/>
        <v>0</v>
      </c>
      <c r="Y13" s="6" t="s">
        <v>21</v>
      </c>
      <c r="Z13" s="32">
        <f t="shared" si="11"/>
        <v>0</v>
      </c>
      <c r="AA13" s="7" t="str">
        <f>IF(OR(Form_Responses1[[#This Row],[Carrera]]="Ing. IA",Form_Responses1[[#This Row],[Carrera]]="Ing. Informática"),"Sí","No")</f>
        <v>No</v>
      </c>
      <c r="AB13" s="32">
        <f t="shared" si="12"/>
        <v>0</v>
      </c>
      <c r="AC13" s="1" t="s">
        <v>21</v>
      </c>
      <c r="AD13" s="18">
        <f t="shared" si="13"/>
        <v>0</v>
      </c>
      <c r="AE13" s="33">
        <f t="shared" si="14"/>
        <v>9</v>
      </c>
    </row>
    <row r="14" spans="1:31" ht="15" x14ac:dyDescent="0.25">
      <c r="A14" s="25">
        <v>23</v>
      </c>
      <c r="B14" s="6" t="s">
        <v>18</v>
      </c>
      <c r="C14" s="6" t="s">
        <v>26</v>
      </c>
      <c r="D14" s="18">
        <f t="shared" si="0"/>
        <v>1</v>
      </c>
      <c r="E14" s="1" t="s">
        <v>21</v>
      </c>
      <c r="F14" s="32">
        <f t="shared" si="2"/>
        <v>0</v>
      </c>
      <c r="G14" s="1" t="s">
        <v>24</v>
      </c>
      <c r="H14" s="32">
        <f t="shared" si="3"/>
        <v>2</v>
      </c>
      <c r="I14" s="1" t="s">
        <v>18</v>
      </c>
      <c r="J14" s="32">
        <f t="shared" si="15"/>
        <v>1</v>
      </c>
      <c r="K14" s="1" t="s">
        <v>23</v>
      </c>
      <c r="L14" s="32">
        <f t="shared" si="4"/>
        <v>1</v>
      </c>
      <c r="M14" s="1" t="s">
        <v>21</v>
      </c>
      <c r="N14" s="32">
        <f t="shared" si="5"/>
        <v>2</v>
      </c>
      <c r="O14" s="1" t="s">
        <v>18</v>
      </c>
      <c r="P14" s="32">
        <f t="shared" si="6"/>
        <v>2</v>
      </c>
      <c r="Q14" s="1" t="s">
        <v>24</v>
      </c>
      <c r="R14" s="32">
        <f t="shared" si="7"/>
        <v>1</v>
      </c>
      <c r="S14" s="1" t="s">
        <v>30</v>
      </c>
      <c r="T14" s="32">
        <f t="shared" si="8"/>
        <v>0</v>
      </c>
      <c r="U14" s="1" t="s">
        <v>21</v>
      </c>
      <c r="V14" s="32">
        <f t="shared" si="9"/>
        <v>2</v>
      </c>
      <c r="W14" s="1" t="s">
        <v>20</v>
      </c>
      <c r="X14" s="18">
        <f t="shared" si="10"/>
        <v>1</v>
      </c>
      <c r="Y14" s="6" t="s">
        <v>18</v>
      </c>
      <c r="Z14" s="32">
        <f t="shared" si="11"/>
        <v>1</v>
      </c>
      <c r="AA14" s="7" t="str">
        <f>IF(OR(Form_Responses1[[#This Row],[Carrera]]="Ing. IA",Form_Responses1[[#This Row],[Carrera]]="Ing. Informática"),"Sí","No")</f>
        <v>No</v>
      </c>
      <c r="AB14" s="32">
        <f t="shared" si="12"/>
        <v>0</v>
      </c>
      <c r="AC14" s="1" t="s">
        <v>21</v>
      </c>
      <c r="AD14" s="18">
        <f t="shared" si="13"/>
        <v>0</v>
      </c>
      <c r="AE14" s="33">
        <f t="shared" si="14"/>
        <v>11</v>
      </c>
    </row>
    <row r="15" spans="1:31" ht="15" x14ac:dyDescent="0.25">
      <c r="A15" s="25">
        <v>24</v>
      </c>
      <c r="B15" s="6" t="s">
        <v>18</v>
      </c>
      <c r="C15" s="6" t="s">
        <v>26</v>
      </c>
      <c r="D15" s="18">
        <f t="shared" si="0"/>
        <v>1</v>
      </c>
      <c r="E15" s="1" t="s">
        <v>21</v>
      </c>
      <c r="F15" s="32">
        <f t="shared" si="2"/>
        <v>0</v>
      </c>
      <c r="G15" s="1" t="s">
        <v>24</v>
      </c>
      <c r="H15" s="32">
        <f t="shared" si="3"/>
        <v>2</v>
      </c>
      <c r="I15" s="1" t="s">
        <v>18</v>
      </c>
      <c r="J15" s="32">
        <f t="shared" si="15"/>
        <v>1</v>
      </c>
      <c r="K15" s="1" t="s">
        <v>23</v>
      </c>
      <c r="L15" s="32">
        <f t="shared" si="4"/>
        <v>1</v>
      </c>
      <c r="M15" s="1" t="s">
        <v>21</v>
      </c>
      <c r="N15" s="32">
        <f t="shared" si="5"/>
        <v>2</v>
      </c>
      <c r="O15" s="1" t="s">
        <v>24</v>
      </c>
      <c r="P15" s="32">
        <f t="shared" si="6"/>
        <v>1</v>
      </c>
      <c r="Q15" s="1" t="s">
        <v>21</v>
      </c>
      <c r="R15" s="32">
        <f t="shared" si="7"/>
        <v>2</v>
      </c>
      <c r="S15" s="1" t="s">
        <v>21</v>
      </c>
      <c r="T15" s="32">
        <f t="shared" si="8"/>
        <v>0</v>
      </c>
      <c r="U15" s="1" t="s">
        <v>21</v>
      </c>
      <c r="V15" s="32">
        <f t="shared" si="9"/>
        <v>2</v>
      </c>
      <c r="W15" s="1" t="s">
        <v>27</v>
      </c>
      <c r="X15" s="18">
        <f t="shared" si="10"/>
        <v>0</v>
      </c>
      <c r="Y15" s="6" t="s">
        <v>18</v>
      </c>
      <c r="Z15" s="32">
        <f t="shared" si="11"/>
        <v>1</v>
      </c>
      <c r="AA15" s="7" t="str">
        <f>IF(OR(Form_Responses1[[#This Row],[Carrera]]="Ing. IA",Form_Responses1[[#This Row],[Carrera]]="Ing. Informática"),"Sí","No")</f>
        <v>No</v>
      </c>
      <c r="AB15" s="32">
        <f t="shared" si="12"/>
        <v>0</v>
      </c>
      <c r="AC15" s="1" t="s">
        <v>21</v>
      </c>
      <c r="AD15" s="18">
        <f t="shared" si="13"/>
        <v>0</v>
      </c>
      <c r="AE15" s="33">
        <f t="shared" si="14"/>
        <v>11</v>
      </c>
    </row>
    <row r="16" spans="1:31" ht="15" x14ac:dyDescent="0.25">
      <c r="A16" s="25">
        <v>24</v>
      </c>
      <c r="B16" s="6" t="s">
        <v>18</v>
      </c>
      <c r="C16" s="6" t="s">
        <v>17</v>
      </c>
      <c r="D16" s="18">
        <f t="shared" si="0"/>
        <v>0</v>
      </c>
      <c r="E16" s="1" t="s">
        <v>21</v>
      </c>
      <c r="F16" s="32">
        <f t="shared" si="2"/>
        <v>0</v>
      </c>
      <c r="G16" s="1" t="s">
        <v>37</v>
      </c>
      <c r="H16" s="32">
        <f t="shared" si="3"/>
        <v>3</v>
      </c>
      <c r="I16" s="1" t="s">
        <v>18</v>
      </c>
      <c r="J16" s="32">
        <f t="shared" si="15"/>
        <v>1</v>
      </c>
      <c r="K16" s="1" t="s">
        <v>23</v>
      </c>
      <c r="L16" s="32">
        <f t="shared" si="4"/>
        <v>1</v>
      </c>
      <c r="M16" s="1" t="s">
        <v>21</v>
      </c>
      <c r="N16" s="32">
        <f t="shared" si="5"/>
        <v>2</v>
      </c>
      <c r="O16" s="1" t="s">
        <v>21</v>
      </c>
      <c r="P16" s="32">
        <f t="shared" si="6"/>
        <v>0</v>
      </c>
      <c r="Q16" s="1" t="s">
        <v>21</v>
      </c>
      <c r="R16" s="32">
        <f t="shared" si="7"/>
        <v>2</v>
      </c>
      <c r="S16" s="1" t="s">
        <v>21</v>
      </c>
      <c r="T16" s="32">
        <f t="shared" si="8"/>
        <v>2</v>
      </c>
      <c r="U16" s="1" t="s">
        <v>18</v>
      </c>
      <c r="V16" s="32">
        <f t="shared" si="9"/>
        <v>0</v>
      </c>
      <c r="W16" s="1" t="s">
        <v>20</v>
      </c>
      <c r="X16" s="18">
        <f t="shared" si="10"/>
        <v>1</v>
      </c>
      <c r="Y16" s="6" t="s">
        <v>18</v>
      </c>
      <c r="Z16" s="32">
        <f t="shared" si="11"/>
        <v>1</v>
      </c>
      <c r="AA16" s="7" t="str">
        <f>IF(OR(Form_Responses1[[#This Row],[Carrera]]="Ing. IA",Form_Responses1[[#This Row],[Carrera]]="Ing. Informática"),"Sí","No")</f>
        <v>Sí</v>
      </c>
      <c r="AB16" s="32">
        <f t="shared" si="12"/>
        <v>1</v>
      </c>
      <c r="AC16" s="1" t="s">
        <v>21</v>
      </c>
      <c r="AD16" s="18">
        <f t="shared" si="13"/>
        <v>0</v>
      </c>
      <c r="AE16" s="33">
        <f t="shared" si="14"/>
        <v>11</v>
      </c>
    </row>
    <row r="17" spans="1:31" ht="15" x14ac:dyDescent="0.25">
      <c r="A17" s="25">
        <v>46</v>
      </c>
      <c r="B17" s="6" t="s">
        <v>21</v>
      </c>
      <c r="C17" s="6" t="s">
        <v>26</v>
      </c>
      <c r="D17" s="18">
        <f t="shared" si="0"/>
        <v>1</v>
      </c>
      <c r="E17" s="1" t="s">
        <v>21</v>
      </c>
      <c r="F17" s="32">
        <f t="shared" si="2"/>
        <v>0</v>
      </c>
      <c r="G17" s="1" t="s">
        <v>24</v>
      </c>
      <c r="H17" s="32">
        <f t="shared" si="3"/>
        <v>2</v>
      </c>
      <c r="I17" s="1" t="s">
        <v>21</v>
      </c>
      <c r="J17" s="32">
        <f t="shared" si="15"/>
        <v>0</v>
      </c>
      <c r="K17" s="1" t="s">
        <v>23</v>
      </c>
      <c r="L17" s="32">
        <f t="shared" si="4"/>
        <v>1</v>
      </c>
      <c r="M17" s="1" t="s">
        <v>21</v>
      </c>
      <c r="N17" s="32">
        <f t="shared" si="5"/>
        <v>2</v>
      </c>
      <c r="O17" s="1" t="s">
        <v>21</v>
      </c>
      <c r="P17" s="32">
        <f t="shared" si="6"/>
        <v>0</v>
      </c>
      <c r="Q17" s="1" t="s">
        <v>24</v>
      </c>
      <c r="R17" s="32">
        <f t="shared" si="7"/>
        <v>1</v>
      </c>
      <c r="S17" s="1" t="s">
        <v>21</v>
      </c>
      <c r="T17" s="32">
        <f t="shared" si="8"/>
        <v>2</v>
      </c>
      <c r="U17" s="1" t="s">
        <v>18</v>
      </c>
      <c r="V17" s="32">
        <f t="shared" si="9"/>
        <v>0</v>
      </c>
      <c r="W17" s="1" t="s">
        <v>27</v>
      </c>
      <c r="X17" s="18">
        <f t="shared" si="10"/>
        <v>0</v>
      </c>
      <c r="Y17" s="6" t="s">
        <v>21</v>
      </c>
      <c r="Z17" s="32">
        <f t="shared" si="11"/>
        <v>0</v>
      </c>
      <c r="AA17" s="7" t="str">
        <f>IF(OR(Form_Responses1[[#This Row],[Carrera]]="Ing. IA",Form_Responses1[[#This Row],[Carrera]]="Ing. Informática"),"Sí","No")</f>
        <v>No</v>
      </c>
      <c r="AB17" s="32">
        <f t="shared" si="12"/>
        <v>0</v>
      </c>
      <c r="AC17" s="1" t="s">
        <v>21</v>
      </c>
      <c r="AD17" s="18">
        <f t="shared" si="13"/>
        <v>0</v>
      </c>
      <c r="AE17" s="33">
        <f t="shared" si="14"/>
        <v>8</v>
      </c>
    </row>
    <row r="18" spans="1:31" ht="15" x14ac:dyDescent="0.25">
      <c r="A18" s="25">
        <v>48</v>
      </c>
      <c r="B18" s="6" t="s">
        <v>21</v>
      </c>
      <c r="C18" s="6" t="s">
        <v>26</v>
      </c>
      <c r="D18" s="18">
        <f t="shared" si="0"/>
        <v>1</v>
      </c>
      <c r="E18" s="1" t="s">
        <v>21</v>
      </c>
      <c r="F18" s="32">
        <f t="shared" si="2"/>
        <v>0</v>
      </c>
      <c r="G18" s="1" t="s">
        <v>22</v>
      </c>
      <c r="H18" s="32">
        <f t="shared" si="3"/>
        <v>1</v>
      </c>
      <c r="I18" s="1" t="s">
        <v>18</v>
      </c>
      <c r="J18" s="32">
        <f t="shared" si="15"/>
        <v>1</v>
      </c>
      <c r="K18" s="1" t="s">
        <v>23</v>
      </c>
      <c r="L18" s="32">
        <f t="shared" si="4"/>
        <v>1</v>
      </c>
      <c r="M18" s="1" t="s">
        <v>21</v>
      </c>
      <c r="N18" s="32">
        <f t="shared" si="5"/>
        <v>2</v>
      </c>
      <c r="O18" s="1" t="s">
        <v>24</v>
      </c>
      <c r="P18" s="32">
        <f t="shared" si="6"/>
        <v>1</v>
      </c>
      <c r="Q18" s="1" t="s">
        <v>21</v>
      </c>
      <c r="R18" s="32">
        <f t="shared" si="7"/>
        <v>2</v>
      </c>
      <c r="S18" s="1" t="s">
        <v>21</v>
      </c>
      <c r="T18" s="32">
        <f t="shared" si="8"/>
        <v>2</v>
      </c>
      <c r="U18" s="1" t="s">
        <v>18</v>
      </c>
      <c r="V18" s="32">
        <f t="shared" si="9"/>
        <v>0</v>
      </c>
      <c r="W18" s="1" t="s">
        <v>27</v>
      </c>
      <c r="X18" s="18">
        <f t="shared" si="10"/>
        <v>0</v>
      </c>
      <c r="Y18" s="6" t="s">
        <v>21</v>
      </c>
      <c r="Z18" s="32">
        <f t="shared" si="11"/>
        <v>0</v>
      </c>
      <c r="AA18" s="7" t="str">
        <f>IF(OR(Form_Responses1[[#This Row],[Carrera]]="Ing. IA",Form_Responses1[[#This Row],[Carrera]]="Ing. Informática"),"Sí","No")</f>
        <v>No</v>
      </c>
      <c r="AB18" s="32">
        <f t="shared" si="12"/>
        <v>0</v>
      </c>
      <c r="AC18" s="1" t="s">
        <v>30</v>
      </c>
      <c r="AD18" s="18">
        <f t="shared" si="13"/>
        <v>1</v>
      </c>
      <c r="AE18" s="33">
        <f t="shared" si="14"/>
        <v>10</v>
      </c>
    </row>
    <row r="19" spans="1:31" ht="15" x14ac:dyDescent="0.25">
      <c r="A19" s="25">
        <v>68</v>
      </c>
      <c r="B19" s="6" t="s">
        <v>21</v>
      </c>
      <c r="C19" s="6" t="s">
        <v>26</v>
      </c>
      <c r="D19" s="18">
        <f t="shared" si="0"/>
        <v>1</v>
      </c>
      <c r="E19" s="1" t="s">
        <v>21</v>
      </c>
      <c r="F19" s="32">
        <f t="shared" si="2"/>
        <v>0</v>
      </c>
      <c r="G19" s="1" t="s">
        <v>24</v>
      </c>
      <c r="H19" s="32">
        <f t="shared" si="3"/>
        <v>2</v>
      </c>
      <c r="I19" s="1" t="s">
        <v>18</v>
      </c>
      <c r="J19" s="32">
        <f t="shared" si="15"/>
        <v>1</v>
      </c>
      <c r="K19" s="1" t="s">
        <v>23</v>
      </c>
      <c r="L19" s="32">
        <f t="shared" si="4"/>
        <v>1</v>
      </c>
      <c r="M19" s="1" t="s">
        <v>21</v>
      </c>
      <c r="N19" s="32">
        <f t="shared" si="5"/>
        <v>2</v>
      </c>
      <c r="O19" s="1" t="s">
        <v>24</v>
      </c>
      <c r="P19" s="32">
        <f t="shared" si="6"/>
        <v>1</v>
      </c>
      <c r="Q19" s="1" t="s">
        <v>24</v>
      </c>
      <c r="R19" s="32">
        <f t="shared" si="7"/>
        <v>1</v>
      </c>
      <c r="S19" s="1" t="s">
        <v>30</v>
      </c>
      <c r="T19" s="32">
        <f t="shared" si="8"/>
        <v>0</v>
      </c>
      <c r="U19" s="1" t="s">
        <v>21</v>
      </c>
      <c r="V19" s="32">
        <f t="shared" si="9"/>
        <v>2</v>
      </c>
      <c r="W19" s="1" t="s">
        <v>35</v>
      </c>
      <c r="X19" s="18">
        <f t="shared" si="10"/>
        <v>2</v>
      </c>
      <c r="Y19" s="6" t="s">
        <v>21</v>
      </c>
      <c r="Z19" s="32">
        <f t="shared" si="11"/>
        <v>0</v>
      </c>
      <c r="AA19" s="7" t="str">
        <f>IF(OR(Form_Responses1[[#This Row],[Carrera]]="Ing. IA",Form_Responses1[[#This Row],[Carrera]]="Ing. Informática"),"Sí","No")</f>
        <v>No</v>
      </c>
      <c r="AB19" s="32">
        <f t="shared" si="12"/>
        <v>0</v>
      </c>
      <c r="AC19" s="1" t="s">
        <v>21</v>
      </c>
      <c r="AD19" s="18">
        <f t="shared" si="13"/>
        <v>0</v>
      </c>
      <c r="AE19" s="33">
        <f t="shared" si="14"/>
        <v>10</v>
      </c>
    </row>
    <row r="20" spans="1:31" ht="15" x14ac:dyDescent="0.25">
      <c r="A20" s="25">
        <v>35</v>
      </c>
      <c r="B20" s="6" t="s">
        <v>21</v>
      </c>
      <c r="C20" s="6" t="s">
        <v>26</v>
      </c>
      <c r="D20" s="18">
        <f t="shared" si="0"/>
        <v>1</v>
      </c>
      <c r="E20" s="1" t="s">
        <v>18</v>
      </c>
      <c r="F20" s="32">
        <f t="shared" si="2"/>
        <v>2</v>
      </c>
      <c r="G20" s="1" t="s">
        <v>24</v>
      </c>
      <c r="H20" s="32">
        <f t="shared" si="3"/>
        <v>2</v>
      </c>
      <c r="I20" s="1" t="s">
        <v>21</v>
      </c>
      <c r="J20" s="32">
        <f t="shared" si="15"/>
        <v>0</v>
      </c>
      <c r="K20" s="1" t="s">
        <v>23</v>
      </c>
      <c r="L20" s="32">
        <f t="shared" si="4"/>
        <v>1</v>
      </c>
      <c r="M20" s="1" t="s">
        <v>21</v>
      </c>
      <c r="N20" s="32">
        <f t="shared" si="5"/>
        <v>2</v>
      </c>
      <c r="O20" s="1" t="s">
        <v>18</v>
      </c>
      <c r="P20" s="32">
        <f t="shared" si="6"/>
        <v>2</v>
      </c>
      <c r="Q20" s="1" t="s">
        <v>21</v>
      </c>
      <c r="R20" s="32">
        <f t="shared" si="7"/>
        <v>2</v>
      </c>
      <c r="S20" s="1" t="s">
        <v>18</v>
      </c>
      <c r="T20" s="32">
        <f t="shared" si="8"/>
        <v>2</v>
      </c>
      <c r="U20" s="1" t="s">
        <v>23</v>
      </c>
      <c r="V20" s="32">
        <f t="shared" si="9"/>
        <v>1</v>
      </c>
      <c r="W20" s="1" t="s">
        <v>20</v>
      </c>
      <c r="X20" s="18">
        <f t="shared" si="10"/>
        <v>1</v>
      </c>
      <c r="Y20" s="6" t="s">
        <v>21</v>
      </c>
      <c r="Z20" s="32">
        <f t="shared" si="11"/>
        <v>0</v>
      </c>
      <c r="AA20" s="7" t="str">
        <f>IF(OR(Form_Responses1[[#This Row],[Carrera]]="Ing. IA",Form_Responses1[[#This Row],[Carrera]]="Ing. Informática"),"Sí","No")</f>
        <v>No</v>
      </c>
      <c r="AB20" s="32">
        <f t="shared" si="12"/>
        <v>0</v>
      </c>
      <c r="AC20" s="1" t="s">
        <v>21</v>
      </c>
      <c r="AD20" s="18">
        <f t="shared" si="13"/>
        <v>0</v>
      </c>
      <c r="AE20" s="33">
        <f t="shared" si="14"/>
        <v>14</v>
      </c>
    </row>
    <row r="21" spans="1:31" ht="15" x14ac:dyDescent="0.25">
      <c r="A21" s="25">
        <v>22</v>
      </c>
      <c r="B21" s="6" t="s">
        <v>18</v>
      </c>
      <c r="C21" s="6" t="s">
        <v>26</v>
      </c>
      <c r="D21" s="18">
        <f t="shared" si="0"/>
        <v>1</v>
      </c>
      <c r="E21" s="1" t="s">
        <v>21</v>
      </c>
      <c r="F21" s="32">
        <f t="shared" si="2"/>
        <v>0</v>
      </c>
      <c r="G21" s="1" t="s">
        <v>22</v>
      </c>
      <c r="H21" s="32">
        <f t="shared" si="3"/>
        <v>1</v>
      </c>
      <c r="I21" s="1" t="s">
        <v>18</v>
      </c>
      <c r="J21" s="32">
        <f t="shared" si="15"/>
        <v>1</v>
      </c>
      <c r="K21" s="1" t="s">
        <v>23</v>
      </c>
      <c r="L21" s="32">
        <f t="shared" si="4"/>
        <v>1</v>
      </c>
      <c r="M21" s="1" t="s">
        <v>21</v>
      </c>
      <c r="N21" s="32">
        <f t="shared" si="5"/>
        <v>2</v>
      </c>
      <c r="O21" s="1" t="s">
        <v>18</v>
      </c>
      <c r="P21" s="32">
        <f t="shared" si="6"/>
        <v>2</v>
      </c>
      <c r="Q21" s="1" t="s">
        <v>21</v>
      </c>
      <c r="R21" s="32">
        <f t="shared" si="7"/>
        <v>2</v>
      </c>
      <c r="S21" s="1" t="s">
        <v>21</v>
      </c>
      <c r="T21" s="32">
        <f t="shared" si="8"/>
        <v>0</v>
      </c>
      <c r="U21" s="1" t="s">
        <v>21</v>
      </c>
      <c r="V21" s="32">
        <f t="shared" si="9"/>
        <v>2</v>
      </c>
      <c r="W21" s="1" t="s">
        <v>35</v>
      </c>
      <c r="X21" s="18">
        <f t="shared" si="10"/>
        <v>2</v>
      </c>
      <c r="Y21" s="6" t="s">
        <v>18</v>
      </c>
      <c r="Z21" s="32">
        <f t="shared" si="11"/>
        <v>1</v>
      </c>
      <c r="AA21" s="7" t="str">
        <f>IF(OR(Form_Responses1[[#This Row],[Carrera]]="Ing. IA",Form_Responses1[[#This Row],[Carrera]]="Ing. Informática"),"Sí","No")</f>
        <v>No</v>
      </c>
      <c r="AB21" s="32">
        <f t="shared" si="12"/>
        <v>0</v>
      </c>
      <c r="AC21" s="1" t="s">
        <v>21</v>
      </c>
      <c r="AD21" s="18">
        <f t="shared" si="13"/>
        <v>0</v>
      </c>
      <c r="AE21" s="33">
        <f t="shared" si="14"/>
        <v>11</v>
      </c>
    </row>
    <row r="22" spans="1:31" ht="15" x14ac:dyDescent="0.25">
      <c r="A22" s="25">
        <v>24</v>
      </c>
      <c r="B22" s="6" t="s">
        <v>18</v>
      </c>
      <c r="C22" s="6" t="s">
        <v>26</v>
      </c>
      <c r="D22" s="18">
        <f t="shared" si="0"/>
        <v>1</v>
      </c>
      <c r="E22" s="1" t="s">
        <v>30</v>
      </c>
      <c r="F22" s="32">
        <f t="shared" si="2"/>
        <v>1</v>
      </c>
      <c r="G22" s="1" t="s">
        <v>22</v>
      </c>
      <c r="H22" s="32">
        <f t="shared" si="3"/>
        <v>1</v>
      </c>
      <c r="I22" s="1" t="s">
        <v>18</v>
      </c>
      <c r="J22" s="32">
        <f t="shared" si="15"/>
        <v>1</v>
      </c>
      <c r="K22" s="1" t="s">
        <v>23</v>
      </c>
      <c r="L22" s="32">
        <f t="shared" si="4"/>
        <v>1</v>
      </c>
      <c r="M22" s="1" t="s">
        <v>21</v>
      </c>
      <c r="N22" s="32">
        <f t="shared" si="5"/>
        <v>2</v>
      </c>
      <c r="O22" s="1" t="s">
        <v>24</v>
      </c>
      <c r="P22" s="32">
        <f t="shared" si="6"/>
        <v>1</v>
      </c>
      <c r="Q22" s="1" t="s">
        <v>24</v>
      </c>
      <c r="R22" s="32">
        <f t="shared" si="7"/>
        <v>1</v>
      </c>
      <c r="S22" s="1" t="s">
        <v>30</v>
      </c>
      <c r="T22" s="32">
        <f t="shared" si="8"/>
        <v>2</v>
      </c>
      <c r="U22" s="1" t="s">
        <v>23</v>
      </c>
      <c r="V22" s="32">
        <f t="shared" si="9"/>
        <v>1</v>
      </c>
      <c r="W22" s="1" t="s">
        <v>20</v>
      </c>
      <c r="X22" s="18">
        <f t="shared" si="10"/>
        <v>1</v>
      </c>
      <c r="Y22" s="6" t="s">
        <v>18</v>
      </c>
      <c r="Z22" s="32">
        <f t="shared" si="11"/>
        <v>1</v>
      </c>
      <c r="AA22" s="7" t="str">
        <f>IF(OR(Form_Responses1[[#This Row],[Carrera]]="Ing. IA",Form_Responses1[[#This Row],[Carrera]]="Ing. Informática"),"Sí","No")</f>
        <v>No</v>
      </c>
      <c r="AB22" s="32">
        <f t="shared" si="12"/>
        <v>0</v>
      </c>
      <c r="AC22" s="1" t="s">
        <v>21</v>
      </c>
      <c r="AD22" s="18">
        <f t="shared" si="13"/>
        <v>0</v>
      </c>
      <c r="AE22" s="33">
        <f t="shared" si="14"/>
        <v>11</v>
      </c>
    </row>
    <row r="23" spans="1:31" ht="15" x14ac:dyDescent="0.25">
      <c r="A23" s="25">
        <v>58</v>
      </c>
      <c r="B23" s="6" t="s">
        <v>21</v>
      </c>
      <c r="C23" s="6" t="s">
        <v>17</v>
      </c>
      <c r="D23" s="18">
        <f t="shared" si="0"/>
        <v>0</v>
      </c>
      <c r="E23" s="1" t="s">
        <v>18</v>
      </c>
      <c r="F23" s="32">
        <f t="shared" si="2"/>
        <v>2</v>
      </c>
      <c r="G23" s="1" t="s">
        <v>24</v>
      </c>
      <c r="H23" s="32">
        <f t="shared" si="3"/>
        <v>2</v>
      </c>
      <c r="I23" s="1" t="s">
        <v>18</v>
      </c>
      <c r="J23" s="32">
        <f t="shared" si="15"/>
        <v>1</v>
      </c>
      <c r="K23" s="1" t="s">
        <v>23</v>
      </c>
      <c r="L23" s="32">
        <f t="shared" si="4"/>
        <v>1</v>
      </c>
      <c r="M23" s="1" t="s">
        <v>21</v>
      </c>
      <c r="N23" s="32">
        <f t="shared" si="5"/>
        <v>2</v>
      </c>
      <c r="O23" s="1" t="s">
        <v>18</v>
      </c>
      <c r="P23" s="32">
        <f t="shared" si="6"/>
        <v>2</v>
      </c>
      <c r="Q23" s="1" t="s">
        <v>24</v>
      </c>
      <c r="R23" s="32">
        <f t="shared" si="7"/>
        <v>1</v>
      </c>
      <c r="S23" s="1" t="s">
        <v>18</v>
      </c>
      <c r="T23" s="32">
        <f t="shared" si="8"/>
        <v>0</v>
      </c>
      <c r="U23" s="1" t="s">
        <v>21</v>
      </c>
      <c r="V23" s="32">
        <f t="shared" si="9"/>
        <v>2</v>
      </c>
      <c r="W23" s="1" t="s">
        <v>35</v>
      </c>
      <c r="X23" s="18">
        <f t="shared" si="10"/>
        <v>2</v>
      </c>
      <c r="Y23" s="6" t="s">
        <v>21</v>
      </c>
      <c r="Z23" s="32">
        <f t="shared" si="11"/>
        <v>0</v>
      </c>
      <c r="AA23" s="7" t="str">
        <f>IF(OR(Form_Responses1[[#This Row],[Carrera]]="Ing. IA",Form_Responses1[[#This Row],[Carrera]]="Ing. Informática"),"Sí","No")</f>
        <v>No</v>
      </c>
      <c r="AB23" s="32">
        <f t="shared" si="12"/>
        <v>0</v>
      </c>
      <c r="AC23" s="1" t="s">
        <v>21</v>
      </c>
      <c r="AD23" s="18">
        <f t="shared" si="13"/>
        <v>0</v>
      </c>
      <c r="AE23" s="33">
        <f t="shared" si="14"/>
        <v>13</v>
      </c>
    </row>
    <row r="24" spans="1:31" ht="15" x14ac:dyDescent="0.25">
      <c r="A24" s="25">
        <v>62</v>
      </c>
      <c r="B24" s="6" t="s">
        <v>21</v>
      </c>
      <c r="C24" s="6" t="s">
        <v>26</v>
      </c>
      <c r="D24" s="18">
        <f t="shared" si="0"/>
        <v>1</v>
      </c>
      <c r="E24" s="1" t="s">
        <v>21</v>
      </c>
      <c r="F24" s="32">
        <f t="shared" si="2"/>
        <v>0</v>
      </c>
      <c r="G24" s="1" t="s">
        <v>22</v>
      </c>
      <c r="H24" s="32">
        <f t="shared" si="3"/>
        <v>1</v>
      </c>
      <c r="I24" s="1" t="s">
        <v>21</v>
      </c>
      <c r="J24" s="32">
        <f t="shared" si="15"/>
        <v>0</v>
      </c>
      <c r="K24" s="1" t="s">
        <v>23</v>
      </c>
      <c r="L24" s="32">
        <f t="shared" si="4"/>
        <v>1</v>
      </c>
      <c r="M24" s="1" t="s">
        <v>18</v>
      </c>
      <c r="N24" s="32">
        <f t="shared" si="5"/>
        <v>0</v>
      </c>
      <c r="O24" s="1" t="s">
        <v>18</v>
      </c>
      <c r="P24" s="32">
        <f t="shared" si="6"/>
        <v>2</v>
      </c>
      <c r="Q24" s="1" t="s">
        <v>21</v>
      </c>
      <c r="R24" s="32">
        <f t="shared" si="7"/>
        <v>2</v>
      </c>
      <c r="S24" s="1" t="s">
        <v>21</v>
      </c>
      <c r="T24" s="32">
        <f t="shared" si="8"/>
        <v>0</v>
      </c>
      <c r="U24" s="1" t="s">
        <v>21</v>
      </c>
      <c r="V24" s="32">
        <f t="shared" si="9"/>
        <v>2</v>
      </c>
      <c r="W24" s="1" t="s">
        <v>27</v>
      </c>
      <c r="X24" s="18">
        <f t="shared" si="10"/>
        <v>0</v>
      </c>
      <c r="Y24" s="6" t="s">
        <v>21</v>
      </c>
      <c r="Z24" s="32">
        <f t="shared" si="11"/>
        <v>0</v>
      </c>
      <c r="AA24" s="7" t="str">
        <f>IF(OR(Form_Responses1[[#This Row],[Carrera]]="Ing. IA",Form_Responses1[[#This Row],[Carrera]]="Ing. Informática"),"Sí","No")</f>
        <v>No</v>
      </c>
      <c r="AB24" s="32">
        <f t="shared" si="12"/>
        <v>0</v>
      </c>
      <c r="AC24" s="1" t="s">
        <v>21</v>
      </c>
      <c r="AD24" s="18">
        <f t="shared" si="13"/>
        <v>0</v>
      </c>
      <c r="AE24" s="33">
        <f t="shared" si="14"/>
        <v>8</v>
      </c>
    </row>
    <row r="25" spans="1:31" ht="15" x14ac:dyDescent="0.25">
      <c r="A25" s="25">
        <v>25</v>
      </c>
      <c r="B25" s="6" t="s">
        <v>18</v>
      </c>
      <c r="C25" s="6" t="s">
        <v>17</v>
      </c>
      <c r="D25" s="18">
        <f t="shared" si="0"/>
        <v>0</v>
      </c>
      <c r="E25" s="1" t="s">
        <v>21</v>
      </c>
      <c r="F25" s="32">
        <f t="shared" si="2"/>
        <v>0</v>
      </c>
      <c r="G25" s="1" t="s">
        <v>22</v>
      </c>
      <c r="H25" s="32">
        <f t="shared" si="3"/>
        <v>1</v>
      </c>
      <c r="I25" s="1" t="s">
        <v>18</v>
      </c>
      <c r="J25" s="32">
        <f t="shared" si="15"/>
        <v>1</v>
      </c>
      <c r="K25" s="1" t="s">
        <v>23</v>
      </c>
      <c r="L25" s="32">
        <f t="shared" si="4"/>
        <v>1</v>
      </c>
      <c r="M25" s="1" t="s">
        <v>21</v>
      </c>
      <c r="N25" s="32">
        <f t="shared" si="5"/>
        <v>2</v>
      </c>
      <c r="O25" s="1" t="s">
        <v>24</v>
      </c>
      <c r="P25" s="32">
        <f t="shared" si="6"/>
        <v>1</v>
      </c>
      <c r="Q25" s="1" t="s">
        <v>18</v>
      </c>
      <c r="R25" s="32">
        <f t="shared" si="7"/>
        <v>0</v>
      </c>
      <c r="S25" s="1" t="s">
        <v>18</v>
      </c>
      <c r="T25" s="32">
        <f t="shared" si="8"/>
        <v>0</v>
      </c>
      <c r="U25" s="1" t="s">
        <v>21</v>
      </c>
      <c r="V25" s="32">
        <f t="shared" si="9"/>
        <v>2</v>
      </c>
      <c r="W25" s="1" t="s">
        <v>35</v>
      </c>
      <c r="X25" s="18">
        <f t="shared" si="10"/>
        <v>2</v>
      </c>
      <c r="Y25" s="6" t="s">
        <v>18</v>
      </c>
      <c r="Z25" s="32">
        <f t="shared" si="11"/>
        <v>1</v>
      </c>
      <c r="AA25" s="7" t="str">
        <f>IF(OR(Form_Responses1[[#This Row],[Carrera]]="Ing. IA",Form_Responses1[[#This Row],[Carrera]]="Ing. Informática"),"Sí","No")</f>
        <v>No</v>
      </c>
      <c r="AB25" s="32">
        <f t="shared" si="12"/>
        <v>0</v>
      </c>
      <c r="AC25" s="1" t="s">
        <v>21</v>
      </c>
      <c r="AD25" s="18">
        <f t="shared" si="13"/>
        <v>0</v>
      </c>
      <c r="AE25" s="33">
        <f t="shared" si="14"/>
        <v>8</v>
      </c>
    </row>
    <row r="26" spans="1:31" ht="15" x14ac:dyDescent="0.25">
      <c r="A26" s="25">
        <v>24</v>
      </c>
      <c r="B26" s="6" t="s">
        <v>18</v>
      </c>
      <c r="C26" s="6" t="s">
        <v>17</v>
      </c>
      <c r="D26" s="18">
        <f t="shared" si="0"/>
        <v>0</v>
      </c>
      <c r="E26" s="1" t="s">
        <v>18</v>
      </c>
      <c r="F26" s="32">
        <f t="shared" si="2"/>
        <v>2</v>
      </c>
      <c r="G26" s="1" t="s">
        <v>28</v>
      </c>
      <c r="H26" s="32">
        <f t="shared" si="3"/>
        <v>0</v>
      </c>
      <c r="I26" s="1" t="s">
        <v>18</v>
      </c>
      <c r="J26" s="32">
        <f t="shared" si="15"/>
        <v>1</v>
      </c>
      <c r="K26" s="1" t="s">
        <v>34</v>
      </c>
      <c r="L26" s="32">
        <f t="shared" si="4"/>
        <v>2</v>
      </c>
      <c r="M26" s="1" t="s">
        <v>21</v>
      </c>
      <c r="N26" s="32">
        <f t="shared" si="5"/>
        <v>2</v>
      </c>
      <c r="O26" s="1" t="s">
        <v>18</v>
      </c>
      <c r="P26" s="32">
        <f t="shared" si="6"/>
        <v>2</v>
      </c>
      <c r="Q26" s="1" t="s">
        <v>18</v>
      </c>
      <c r="R26" s="32">
        <f t="shared" si="7"/>
        <v>0</v>
      </c>
      <c r="S26" s="1" t="s">
        <v>18</v>
      </c>
      <c r="T26" s="32">
        <f t="shared" si="8"/>
        <v>2</v>
      </c>
      <c r="U26" s="1" t="s">
        <v>18</v>
      </c>
      <c r="V26" s="32">
        <f t="shared" si="9"/>
        <v>0</v>
      </c>
      <c r="W26" s="1" t="s">
        <v>35</v>
      </c>
      <c r="X26" s="18">
        <f t="shared" si="10"/>
        <v>2</v>
      </c>
      <c r="Y26" s="6" t="s">
        <v>18</v>
      </c>
      <c r="Z26" s="32">
        <f t="shared" si="11"/>
        <v>1</v>
      </c>
      <c r="AA26" s="7" t="str">
        <f>IF(OR(Form_Responses1[[#This Row],[Carrera]]="Ing. IA",Form_Responses1[[#This Row],[Carrera]]="Ing. Informática"),"Sí","No")</f>
        <v>No</v>
      </c>
      <c r="AB26" s="32">
        <f t="shared" si="12"/>
        <v>0</v>
      </c>
      <c r="AC26" s="1" t="s">
        <v>21</v>
      </c>
      <c r="AD26" s="18">
        <f t="shared" si="13"/>
        <v>0</v>
      </c>
      <c r="AE26" s="33">
        <f t="shared" si="14"/>
        <v>11</v>
      </c>
    </row>
    <row r="27" spans="1:31" ht="15" x14ac:dyDescent="0.25">
      <c r="A27" s="25">
        <v>20</v>
      </c>
      <c r="B27" s="6" t="s">
        <v>18</v>
      </c>
      <c r="C27" s="6" t="s">
        <v>26</v>
      </c>
      <c r="D27" s="18">
        <f t="shared" si="0"/>
        <v>1</v>
      </c>
      <c r="E27" s="1" t="s">
        <v>18</v>
      </c>
      <c r="F27" s="32">
        <f t="shared" si="2"/>
        <v>2</v>
      </c>
      <c r="G27" s="1" t="s">
        <v>24</v>
      </c>
      <c r="H27" s="32">
        <f t="shared" si="3"/>
        <v>2</v>
      </c>
      <c r="I27" s="1" t="s">
        <v>21</v>
      </c>
      <c r="J27" s="32">
        <f t="shared" si="15"/>
        <v>0</v>
      </c>
      <c r="K27" s="1" t="s">
        <v>23</v>
      </c>
      <c r="L27" s="32">
        <f t="shared" si="4"/>
        <v>1</v>
      </c>
      <c r="M27" s="1" t="s">
        <v>21</v>
      </c>
      <c r="N27" s="32">
        <f t="shared" si="5"/>
        <v>2</v>
      </c>
      <c r="O27" s="1" t="s">
        <v>18</v>
      </c>
      <c r="P27" s="32">
        <f t="shared" si="6"/>
        <v>2</v>
      </c>
      <c r="Q27" s="1" t="s">
        <v>21</v>
      </c>
      <c r="R27" s="32">
        <f t="shared" si="7"/>
        <v>2</v>
      </c>
      <c r="S27" s="1" t="s">
        <v>18</v>
      </c>
      <c r="T27" s="32">
        <f t="shared" si="8"/>
        <v>0</v>
      </c>
      <c r="U27" s="1" t="s">
        <v>21</v>
      </c>
      <c r="V27" s="32">
        <f t="shared" si="9"/>
        <v>2</v>
      </c>
      <c r="W27" s="1" t="s">
        <v>35</v>
      </c>
      <c r="X27" s="18">
        <f t="shared" si="10"/>
        <v>2</v>
      </c>
      <c r="Y27" s="6" t="s">
        <v>18</v>
      </c>
      <c r="Z27" s="32">
        <f t="shared" si="11"/>
        <v>1</v>
      </c>
      <c r="AA27" s="7" t="str">
        <f>IF(OR(Form_Responses1[[#This Row],[Carrera]]="Ing. IA",Form_Responses1[[#This Row],[Carrera]]="Ing. Informática"),"Sí","No")</f>
        <v>No</v>
      </c>
      <c r="AB27" s="32">
        <f t="shared" si="12"/>
        <v>0</v>
      </c>
      <c r="AC27" s="1" t="s">
        <v>21</v>
      </c>
      <c r="AD27" s="18">
        <f t="shared" si="13"/>
        <v>0</v>
      </c>
      <c r="AE27" s="33">
        <f t="shared" si="14"/>
        <v>13</v>
      </c>
    </row>
    <row r="28" spans="1:31" ht="15" x14ac:dyDescent="0.25">
      <c r="A28" s="25">
        <v>27</v>
      </c>
      <c r="B28" s="6" t="s">
        <v>18</v>
      </c>
      <c r="C28" s="6" t="s">
        <v>17</v>
      </c>
      <c r="D28" s="18">
        <f t="shared" si="0"/>
        <v>0</v>
      </c>
      <c r="E28" s="1" t="s">
        <v>18</v>
      </c>
      <c r="F28" s="32">
        <f t="shared" si="2"/>
        <v>2</v>
      </c>
      <c r="G28" s="1" t="s">
        <v>24</v>
      </c>
      <c r="H28" s="32">
        <f t="shared" si="3"/>
        <v>2</v>
      </c>
      <c r="I28" s="1" t="s">
        <v>21</v>
      </c>
      <c r="J28" s="32">
        <f t="shared" si="15"/>
        <v>0</v>
      </c>
      <c r="K28" s="1" t="s">
        <v>23</v>
      </c>
      <c r="L28" s="32">
        <f t="shared" si="4"/>
        <v>1</v>
      </c>
      <c r="M28" s="1" t="s">
        <v>21</v>
      </c>
      <c r="N28" s="32">
        <f t="shared" si="5"/>
        <v>2</v>
      </c>
      <c r="O28" s="1" t="s">
        <v>18</v>
      </c>
      <c r="P28" s="32">
        <f t="shared" si="6"/>
        <v>2</v>
      </c>
      <c r="Q28" s="1" t="s">
        <v>24</v>
      </c>
      <c r="R28" s="32">
        <f t="shared" si="7"/>
        <v>1</v>
      </c>
      <c r="S28" s="1" t="s">
        <v>18</v>
      </c>
      <c r="T28" s="32">
        <f t="shared" si="8"/>
        <v>0</v>
      </c>
      <c r="U28" s="1" t="s">
        <v>21</v>
      </c>
      <c r="V28" s="32">
        <f t="shared" si="9"/>
        <v>2</v>
      </c>
      <c r="W28" s="1" t="s">
        <v>35</v>
      </c>
      <c r="X28" s="18">
        <f t="shared" si="10"/>
        <v>2</v>
      </c>
      <c r="Y28" s="6" t="s">
        <v>18</v>
      </c>
      <c r="Z28" s="32">
        <f t="shared" si="11"/>
        <v>1</v>
      </c>
      <c r="AA28" s="7" t="str">
        <f>IF(OR(Form_Responses1[[#This Row],[Carrera]]="Ing. IA",Form_Responses1[[#This Row],[Carrera]]="Ing. Informática"),"Sí","No")</f>
        <v>No</v>
      </c>
      <c r="AB28" s="32">
        <f t="shared" si="12"/>
        <v>0</v>
      </c>
      <c r="AC28" s="1" t="s">
        <v>21</v>
      </c>
      <c r="AD28" s="18">
        <f t="shared" si="13"/>
        <v>0</v>
      </c>
      <c r="AE28" s="33">
        <f t="shared" si="14"/>
        <v>12</v>
      </c>
    </row>
    <row r="29" spans="1:31" ht="15" x14ac:dyDescent="0.25">
      <c r="A29" s="25">
        <v>27</v>
      </c>
      <c r="B29" s="6" t="s">
        <v>18</v>
      </c>
      <c r="C29" s="6" t="s">
        <v>17</v>
      </c>
      <c r="D29" s="18">
        <f t="shared" si="0"/>
        <v>0</v>
      </c>
      <c r="E29" s="1" t="s">
        <v>18</v>
      </c>
      <c r="F29" s="32">
        <f t="shared" si="2"/>
        <v>2</v>
      </c>
      <c r="G29" s="1" t="s">
        <v>37</v>
      </c>
      <c r="H29" s="32">
        <f t="shared" si="3"/>
        <v>3</v>
      </c>
      <c r="I29" s="1" t="s">
        <v>18</v>
      </c>
      <c r="J29" s="32">
        <f t="shared" si="15"/>
        <v>1</v>
      </c>
      <c r="K29" s="1" t="s">
        <v>34</v>
      </c>
      <c r="L29" s="32">
        <f t="shared" si="4"/>
        <v>2</v>
      </c>
      <c r="M29" s="1" t="s">
        <v>21</v>
      </c>
      <c r="N29" s="32">
        <f t="shared" si="5"/>
        <v>2</v>
      </c>
      <c r="O29" s="1" t="s">
        <v>18</v>
      </c>
      <c r="P29" s="32">
        <f t="shared" si="6"/>
        <v>2</v>
      </c>
      <c r="Q29" s="1" t="s">
        <v>21</v>
      </c>
      <c r="R29" s="32">
        <f t="shared" si="7"/>
        <v>2</v>
      </c>
      <c r="S29" s="1" t="s">
        <v>18</v>
      </c>
      <c r="T29" s="32">
        <f t="shared" si="8"/>
        <v>0</v>
      </c>
      <c r="U29" s="1" t="s">
        <v>21</v>
      </c>
      <c r="V29" s="32">
        <f t="shared" si="9"/>
        <v>2</v>
      </c>
      <c r="W29" s="1" t="s">
        <v>33</v>
      </c>
      <c r="X29" s="18">
        <f t="shared" si="10"/>
        <v>3</v>
      </c>
      <c r="Y29" s="6" t="s">
        <v>18</v>
      </c>
      <c r="Z29" s="32">
        <f t="shared" si="11"/>
        <v>1</v>
      </c>
      <c r="AA29" s="7" t="s">
        <v>18</v>
      </c>
      <c r="AB29" s="32">
        <f t="shared" si="12"/>
        <v>1</v>
      </c>
      <c r="AC29" s="1" t="s">
        <v>21</v>
      </c>
      <c r="AD29" s="18">
        <f t="shared" si="13"/>
        <v>0</v>
      </c>
      <c r="AE29" s="33">
        <f t="shared" si="14"/>
        <v>16</v>
      </c>
    </row>
    <row r="30" spans="1:31" ht="15" x14ac:dyDescent="0.25">
      <c r="A30" s="25">
        <v>27</v>
      </c>
      <c r="B30" s="6" t="s">
        <v>21</v>
      </c>
      <c r="C30" s="6" t="s">
        <v>17</v>
      </c>
      <c r="D30" s="18">
        <f t="shared" si="0"/>
        <v>0</v>
      </c>
      <c r="E30" s="1" t="s">
        <v>18</v>
      </c>
      <c r="F30" s="32">
        <f t="shared" si="2"/>
        <v>2</v>
      </c>
      <c r="G30" s="1" t="s">
        <v>22</v>
      </c>
      <c r="H30" s="32">
        <f t="shared" si="3"/>
        <v>1</v>
      </c>
      <c r="I30" s="1" t="s">
        <v>21</v>
      </c>
      <c r="J30" s="32">
        <f t="shared" si="15"/>
        <v>0</v>
      </c>
      <c r="K30" s="1" t="s">
        <v>23</v>
      </c>
      <c r="L30" s="32">
        <f t="shared" si="4"/>
        <v>1</v>
      </c>
      <c r="M30" s="1" t="s">
        <v>21</v>
      </c>
      <c r="N30" s="32">
        <f t="shared" si="5"/>
        <v>2</v>
      </c>
      <c r="O30" s="1" t="s">
        <v>18</v>
      </c>
      <c r="P30" s="32">
        <f t="shared" si="6"/>
        <v>2</v>
      </c>
      <c r="Q30" s="1" t="s">
        <v>24</v>
      </c>
      <c r="R30" s="32">
        <f t="shared" si="7"/>
        <v>1</v>
      </c>
      <c r="S30" s="1" t="s">
        <v>18</v>
      </c>
      <c r="T30" s="32">
        <f t="shared" si="8"/>
        <v>2</v>
      </c>
      <c r="U30" s="1" t="s">
        <v>23</v>
      </c>
      <c r="V30" s="32">
        <f t="shared" si="9"/>
        <v>1</v>
      </c>
      <c r="W30" s="1" t="s">
        <v>20</v>
      </c>
      <c r="X30" s="18">
        <f t="shared" si="10"/>
        <v>1</v>
      </c>
      <c r="Y30" s="6" t="s">
        <v>21</v>
      </c>
      <c r="Z30" s="32">
        <f t="shared" si="11"/>
        <v>0</v>
      </c>
      <c r="AA30" s="7" t="str">
        <f>IF(OR(Form_Responses1[[#This Row],[Carrera]]="Ing. IA",Form_Responses1[[#This Row],[Carrera]]="Ing. Informática"),"Sí","No")</f>
        <v>No</v>
      </c>
      <c r="AB30" s="32">
        <f t="shared" si="12"/>
        <v>0</v>
      </c>
      <c r="AC30" s="1" t="s">
        <v>21</v>
      </c>
      <c r="AD30" s="18">
        <f t="shared" si="13"/>
        <v>0</v>
      </c>
      <c r="AE30" s="33">
        <f t="shared" si="14"/>
        <v>12</v>
      </c>
    </row>
    <row r="31" spans="1:31" ht="15" x14ac:dyDescent="0.25">
      <c r="A31" s="25">
        <v>29</v>
      </c>
      <c r="B31" s="6" t="s">
        <v>18</v>
      </c>
      <c r="C31" s="6" t="s">
        <v>26</v>
      </c>
      <c r="D31" s="18">
        <f t="shared" si="0"/>
        <v>1</v>
      </c>
      <c r="E31" s="1" t="s">
        <v>21</v>
      </c>
      <c r="F31" s="32">
        <f t="shared" si="2"/>
        <v>0</v>
      </c>
      <c r="G31" s="1" t="s">
        <v>22</v>
      </c>
      <c r="H31" s="32">
        <f t="shared" si="3"/>
        <v>1</v>
      </c>
      <c r="I31" s="1" t="s">
        <v>21</v>
      </c>
      <c r="J31" s="32">
        <f t="shared" si="15"/>
        <v>0</v>
      </c>
      <c r="K31" s="1" t="s">
        <v>25</v>
      </c>
      <c r="L31" s="32">
        <f t="shared" si="4"/>
        <v>2</v>
      </c>
      <c r="M31" s="1" t="s">
        <v>21</v>
      </c>
      <c r="N31" s="32">
        <f t="shared" si="5"/>
        <v>2</v>
      </c>
      <c r="O31" s="1" t="s">
        <v>24</v>
      </c>
      <c r="P31" s="32">
        <f t="shared" si="6"/>
        <v>1</v>
      </c>
      <c r="Q31" s="1" t="s">
        <v>24</v>
      </c>
      <c r="R31" s="32">
        <f t="shared" si="7"/>
        <v>1</v>
      </c>
      <c r="S31" s="1" t="s">
        <v>21</v>
      </c>
      <c r="T31" s="32">
        <f t="shared" si="8"/>
        <v>2</v>
      </c>
      <c r="U31" s="1" t="s">
        <v>18</v>
      </c>
      <c r="V31" s="32">
        <f t="shared" si="9"/>
        <v>0</v>
      </c>
      <c r="W31" s="1" t="s">
        <v>27</v>
      </c>
      <c r="X31" s="18">
        <f t="shared" si="10"/>
        <v>0</v>
      </c>
      <c r="Y31" s="6" t="s">
        <v>18</v>
      </c>
      <c r="Z31" s="32">
        <f t="shared" si="11"/>
        <v>1</v>
      </c>
      <c r="AA31" s="7" t="str">
        <f>IF(OR(Form_Responses1[[#This Row],[Carrera]]="Ing. IA",Form_Responses1[[#This Row],[Carrera]]="Ing. Informática"),"Sí","No")</f>
        <v>No</v>
      </c>
      <c r="AB31" s="32">
        <f t="shared" si="12"/>
        <v>0</v>
      </c>
      <c r="AC31" s="1" t="s">
        <v>21</v>
      </c>
      <c r="AD31" s="18">
        <f t="shared" si="13"/>
        <v>0</v>
      </c>
      <c r="AE31" s="33">
        <f t="shared" si="14"/>
        <v>9</v>
      </c>
    </row>
    <row r="32" spans="1:31" ht="15" x14ac:dyDescent="0.25">
      <c r="A32" s="25">
        <v>20</v>
      </c>
      <c r="B32" s="6" t="s">
        <v>18</v>
      </c>
      <c r="C32" s="6" t="s">
        <v>26</v>
      </c>
      <c r="D32" s="18">
        <f t="shared" si="0"/>
        <v>1</v>
      </c>
      <c r="E32" s="1" t="s">
        <v>18</v>
      </c>
      <c r="F32" s="32">
        <f t="shared" si="2"/>
        <v>2</v>
      </c>
      <c r="G32" s="1" t="s">
        <v>22</v>
      </c>
      <c r="H32" s="32">
        <f t="shared" si="3"/>
        <v>1</v>
      </c>
      <c r="I32" s="1" t="s">
        <v>18</v>
      </c>
      <c r="J32" s="32">
        <f t="shared" si="15"/>
        <v>1</v>
      </c>
      <c r="K32" s="1" t="s">
        <v>23</v>
      </c>
      <c r="L32" s="32">
        <f t="shared" si="4"/>
        <v>1</v>
      </c>
      <c r="M32" s="1" t="s">
        <v>18</v>
      </c>
      <c r="N32" s="32">
        <f t="shared" si="5"/>
        <v>0</v>
      </c>
      <c r="O32" s="1" t="s">
        <v>18</v>
      </c>
      <c r="P32" s="32">
        <f t="shared" si="6"/>
        <v>2</v>
      </c>
      <c r="Q32" s="1" t="s">
        <v>21</v>
      </c>
      <c r="R32" s="32">
        <f t="shared" si="7"/>
        <v>2</v>
      </c>
      <c r="S32" s="1" t="s">
        <v>21</v>
      </c>
      <c r="T32" s="32">
        <f t="shared" si="8"/>
        <v>2</v>
      </c>
      <c r="U32" s="1" t="s">
        <v>23</v>
      </c>
      <c r="V32" s="32">
        <f t="shared" si="9"/>
        <v>1</v>
      </c>
      <c r="W32" s="1" t="s">
        <v>35</v>
      </c>
      <c r="X32" s="18">
        <f t="shared" si="10"/>
        <v>2</v>
      </c>
      <c r="Y32" s="6" t="s">
        <v>18</v>
      </c>
      <c r="Z32" s="32">
        <f t="shared" si="11"/>
        <v>1</v>
      </c>
      <c r="AA32" s="7" t="str">
        <f>IF(OR(Form_Responses1[[#This Row],[Carrera]]="Ing. IA",Form_Responses1[[#This Row],[Carrera]]="Ing. Informática"),"Sí","No")</f>
        <v>No</v>
      </c>
      <c r="AB32" s="32">
        <f t="shared" si="12"/>
        <v>0</v>
      </c>
      <c r="AC32" s="1" t="s">
        <v>21</v>
      </c>
      <c r="AD32" s="18">
        <f t="shared" si="13"/>
        <v>0</v>
      </c>
      <c r="AE32" s="33">
        <f t="shared" si="14"/>
        <v>12</v>
      </c>
    </row>
    <row r="33" spans="1:31" ht="15" x14ac:dyDescent="0.25">
      <c r="A33" s="25">
        <v>21</v>
      </c>
      <c r="B33" s="6" t="s">
        <v>18</v>
      </c>
      <c r="C33" s="6" t="s">
        <v>17</v>
      </c>
      <c r="D33" s="18">
        <f t="shared" si="0"/>
        <v>0</v>
      </c>
      <c r="E33" s="1" t="s">
        <v>21</v>
      </c>
      <c r="F33" s="32">
        <f t="shared" si="2"/>
        <v>0</v>
      </c>
      <c r="G33" s="1" t="s">
        <v>24</v>
      </c>
      <c r="H33" s="32">
        <f t="shared" si="3"/>
        <v>2</v>
      </c>
      <c r="I33" s="1" t="s">
        <v>18</v>
      </c>
      <c r="J33" s="32">
        <f t="shared" si="15"/>
        <v>1</v>
      </c>
      <c r="K33" s="1" t="s">
        <v>25</v>
      </c>
      <c r="L33" s="32">
        <f t="shared" si="4"/>
        <v>2</v>
      </c>
      <c r="M33" s="1" t="s">
        <v>21</v>
      </c>
      <c r="N33" s="32">
        <f t="shared" si="5"/>
        <v>2</v>
      </c>
      <c r="O33" s="1" t="s">
        <v>21</v>
      </c>
      <c r="P33" s="32">
        <f t="shared" si="6"/>
        <v>0</v>
      </c>
      <c r="Q33" s="1" t="s">
        <v>18</v>
      </c>
      <c r="R33" s="32">
        <f t="shared" si="7"/>
        <v>0</v>
      </c>
      <c r="S33" s="1" t="s">
        <v>21</v>
      </c>
      <c r="T33" s="32">
        <f t="shared" si="8"/>
        <v>2</v>
      </c>
      <c r="U33" s="1" t="s">
        <v>23</v>
      </c>
      <c r="V33" s="32">
        <f t="shared" si="9"/>
        <v>1</v>
      </c>
      <c r="W33" s="1" t="s">
        <v>35</v>
      </c>
      <c r="X33" s="18">
        <f t="shared" si="10"/>
        <v>2</v>
      </c>
      <c r="Y33" s="6" t="s">
        <v>18</v>
      </c>
      <c r="Z33" s="32">
        <f t="shared" si="11"/>
        <v>1</v>
      </c>
      <c r="AA33" s="7" t="str">
        <f>IF(OR(Form_Responses1[[#This Row],[Carrera]]="Ing. IA",Form_Responses1[[#This Row],[Carrera]]="Ing. Informática"),"Sí","No")</f>
        <v>No</v>
      </c>
      <c r="AB33" s="32">
        <f t="shared" si="12"/>
        <v>0</v>
      </c>
      <c r="AC33" s="1" t="s">
        <v>21</v>
      </c>
      <c r="AD33" s="18">
        <f t="shared" si="13"/>
        <v>0</v>
      </c>
      <c r="AE33" s="33">
        <f t="shared" si="14"/>
        <v>10</v>
      </c>
    </row>
    <row r="34" spans="1:31" ht="15" x14ac:dyDescent="0.25">
      <c r="A34" s="25">
        <v>21</v>
      </c>
      <c r="B34" s="6" t="s">
        <v>18</v>
      </c>
      <c r="C34" s="6" t="s">
        <v>17</v>
      </c>
      <c r="D34" s="18">
        <f t="shared" ref="D34:D65" si="16">IF(C34="Masculino",0,1)</f>
        <v>0</v>
      </c>
      <c r="E34" s="1" t="s">
        <v>18</v>
      </c>
      <c r="F34" s="32">
        <f t="shared" si="2"/>
        <v>2</v>
      </c>
      <c r="G34" s="1" t="s">
        <v>22</v>
      </c>
      <c r="H34" s="32">
        <f t="shared" si="3"/>
        <v>1</v>
      </c>
      <c r="I34" s="1" t="s">
        <v>21</v>
      </c>
      <c r="J34" s="32">
        <f t="shared" si="15"/>
        <v>0</v>
      </c>
      <c r="K34" s="1" t="s">
        <v>34</v>
      </c>
      <c r="L34" s="32">
        <f t="shared" si="4"/>
        <v>2</v>
      </c>
      <c r="M34" s="1" t="s">
        <v>21</v>
      </c>
      <c r="N34" s="32">
        <f t="shared" si="5"/>
        <v>2</v>
      </c>
      <c r="O34" s="1" t="s">
        <v>24</v>
      </c>
      <c r="P34" s="32">
        <f t="shared" si="6"/>
        <v>1</v>
      </c>
      <c r="Q34" s="1" t="s">
        <v>21</v>
      </c>
      <c r="R34" s="32">
        <f t="shared" si="7"/>
        <v>2</v>
      </c>
      <c r="S34" s="1" t="s">
        <v>30</v>
      </c>
      <c r="T34" s="32">
        <f t="shared" si="8"/>
        <v>0</v>
      </c>
      <c r="U34" s="1" t="s">
        <v>21</v>
      </c>
      <c r="V34" s="32">
        <f t="shared" si="9"/>
        <v>2</v>
      </c>
      <c r="W34" s="1" t="s">
        <v>35</v>
      </c>
      <c r="X34" s="18">
        <f t="shared" si="10"/>
        <v>2</v>
      </c>
      <c r="Y34" s="6" t="s">
        <v>18</v>
      </c>
      <c r="Z34" s="32">
        <f t="shared" si="11"/>
        <v>1</v>
      </c>
      <c r="AA34" s="7" t="str">
        <f>IF(OR(Form_Responses1[[#This Row],[Carrera]]="Ing. IA",Form_Responses1[[#This Row],[Carrera]]="Ing. Informática"),"Sí","No")</f>
        <v>Sí</v>
      </c>
      <c r="AB34" s="32">
        <f t="shared" si="12"/>
        <v>1</v>
      </c>
      <c r="AC34" s="1" t="s">
        <v>21</v>
      </c>
      <c r="AD34" s="18">
        <f t="shared" si="13"/>
        <v>0</v>
      </c>
      <c r="AE34" s="33">
        <f t="shared" ref="AE34:AE66" si="17">SUM(F34,H34,J34,L34,N34,P34,R34,T34,V34)</f>
        <v>12</v>
      </c>
    </row>
    <row r="35" spans="1:31" ht="15" x14ac:dyDescent="0.25">
      <c r="A35" s="25">
        <v>20</v>
      </c>
      <c r="B35" s="6" t="s">
        <v>18</v>
      </c>
      <c r="C35" s="6" t="s">
        <v>17</v>
      </c>
      <c r="D35" s="18">
        <f t="shared" si="16"/>
        <v>0</v>
      </c>
      <c r="E35" s="1" t="s">
        <v>18</v>
      </c>
      <c r="F35" s="32">
        <f t="shared" si="2"/>
        <v>2</v>
      </c>
      <c r="G35" s="1" t="s">
        <v>22</v>
      </c>
      <c r="H35" s="32">
        <f t="shared" si="3"/>
        <v>1</v>
      </c>
      <c r="I35" s="1" t="s">
        <v>18</v>
      </c>
      <c r="J35" s="32">
        <f t="shared" si="15"/>
        <v>1</v>
      </c>
      <c r="K35" s="1" t="s">
        <v>23</v>
      </c>
      <c r="L35" s="32">
        <f t="shared" si="4"/>
        <v>1</v>
      </c>
      <c r="M35" s="1" t="s">
        <v>21</v>
      </c>
      <c r="N35" s="32">
        <f t="shared" si="5"/>
        <v>2</v>
      </c>
      <c r="O35" s="1" t="s">
        <v>18</v>
      </c>
      <c r="P35" s="32">
        <f t="shared" si="6"/>
        <v>2</v>
      </c>
      <c r="Q35" s="1" t="s">
        <v>18</v>
      </c>
      <c r="R35" s="32">
        <f t="shared" si="7"/>
        <v>0</v>
      </c>
      <c r="S35" s="1" t="s">
        <v>30</v>
      </c>
      <c r="T35" s="32">
        <f t="shared" si="8"/>
        <v>0</v>
      </c>
      <c r="U35" s="1" t="s">
        <v>21</v>
      </c>
      <c r="V35" s="32">
        <f t="shared" si="9"/>
        <v>2</v>
      </c>
      <c r="W35" s="1" t="s">
        <v>35</v>
      </c>
      <c r="X35" s="18">
        <f t="shared" si="10"/>
        <v>2</v>
      </c>
      <c r="Y35" s="6" t="s">
        <v>18</v>
      </c>
      <c r="Z35" s="32">
        <f t="shared" si="11"/>
        <v>1</v>
      </c>
      <c r="AA35" s="7" t="str">
        <f>IF(OR(Form_Responses1[[#This Row],[Carrera]]="Ing. IA",Form_Responses1[[#This Row],[Carrera]]="Ing. Informática"),"Sí","No")</f>
        <v>Sí</v>
      </c>
      <c r="AB35" s="32">
        <f t="shared" si="12"/>
        <v>1</v>
      </c>
      <c r="AC35" s="1" t="s">
        <v>21</v>
      </c>
      <c r="AD35" s="18">
        <f t="shared" si="13"/>
        <v>0</v>
      </c>
      <c r="AE35" s="33">
        <f t="shared" si="17"/>
        <v>11</v>
      </c>
    </row>
    <row r="36" spans="1:31" ht="15" x14ac:dyDescent="0.25">
      <c r="A36" s="25">
        <v>20</v>
      </c>
      <c r="B36" s="6" t="s">
        <v>18</v>
      </c>
      <c r="C36" s="6" t="s">
        <v>17</v>
      </c>
      <c r="D36" s="18">
        <f t="shared" si="16"/>
        <v>0</v>
      </c>
      <c r="E36" s="1" t="s">
        <v>18</v>
      </c>
      <c r="F36" s="32">
        <f t="shared" si="2"/>
        <v>2</v>
      </c>
      <c r="G36" s="1" t="s">
        <v>24</v>
      </c>
      <c r="H36" s="32">
        <f t="shared" si="3"/>
        <v>2</v>
      </c>
      <c r="I36" s="1" t="s">
        <v>18</v>
      </c>
      <c r="J36" s="32">
        <f t="shared" si="15"/>
        <v>1</v>
      </c>
      <c r="K36" s="1" t="s">
        <v>23</v>
      </c>
      <c r="L36" s="32">
        <f t="shared" si="4"/>
        <v>1</v>
      </c>
      <c r="M36" s="1" t="s">
        <v>31</v>
      </c>
      <c r="N36" s="32">
        <f t="shared" si="5"/>
        <v>1</v>
      </c>
      <c r="O36" s="1" t="s">
        <v>21</v>
      </c>
      <c r="P36" s="32">
        <f t="shared" si="6"/>
        <v>0</v>
      </c>
      <c r="Q36" s="1" t="s">
        <v>24</v>
      </c>
      <c r="R36" s="32">
        <f t="shared" si="7"/>
        <v>1</v>
      </c>
      <c r="S36" s="1" t="s">
        <v>30</v>
      </c>
      <c r="T36" s="32">
        <f t="shared" si="8"/>
        <v>2</v>
      </c>
      <c r="U36" s="1" t="s">
        <v>23</v>
      </c>
      <c r="V36" s="32">
        <f t="shared" si="9"/>
        <v>1</v>
      </c>
      <c r="W36" s="1" t="s">
        <v>27</v>
      </c>
      <c r="X36" s="18">
        <f t="shared" si="10"/>
        <v>0</v>
      </c>
      <c r="Y36" s="6" t="s">
        <v>18</v>
      </c>
      <c r="Z36" s="32">
        <f t="shared" si="11"/>
        <v>1</v>
      </c>
      <c r="AA36" s="7" t="str">
        <f>IF(OR(Form_Responses1[[#This Row],[Carrera]]="Ing. IA",Form_Responses1[[#This Row],[Carrera]]="Ing. Informática"),"Sí","No")</f>
        <v>Sí</v>
      </c>
      <c r="AB36" s="32">
        <f t="shared" si="12"/>
        <v>1</v>
      </c>
      <c r="AC36" s="1" t="s">
        <v>30</v>
      </c>
      <c r="AD36" s="18">
        <f t="shared" si="13"/>
        <v>1</v>
      </c>
      <c r="AE36" s="33">
        <f t="shared" si="17"/>
        <v>11</v>
      </c>
    </row>
    <row r="37" spans="1:31" ht="15" x14ac:dyDescent="0.25">
      <c r="A37" s="25">
        <v>21</v>
      </c>
      <c r="B37" s="6" t="s">
        <v>18</v>
      </c>
      <c r="C37" s="6" t="s">
        <v>17</v>
      </c>
      <c r="D37" s="18">
        <f t="shared" si="16"/>
        <v>0</v>
      </c>
      <c r="E37" s="1" t="s">
        <v>18</v>
      </c>
      <c r="F37" s="32">
        <f t="shared" si="2"/>
        <v>2</v>
      </c>
      <c r="G37" s="1" t="s">
        <v>24</v>
      </c>
      <c r="H37" s="32">
        <f t="shared" si="3"/>
        <v>2</v>
      </c>
      <c r="I37" s="1" t="s">
        <v>18</v>
      </c>
      <c r="J37" s="32">
        <f t="shared" si="15"/>
        <v>1</v>
      </c>
      <c r="K37" s="1" t="s">
        <v>23</v>
      </c>
      <c r="L37" s="32">
        <f t="shared" si="4"/>
        <v>1</v>
      </c>
      <c r="M37" s="1" t="s">
        <v>21</v>
      </c>
      <c r="N37" s="32">
        <f t="shared" si="5"/>
        <v>2</v>
      </c>
      <c r="O37" s="1" t="s">
        <v>18</v>
      </c>
      <c r="P37" s="32">
        <f t="shared" si="6"/>
        <v>2</v>
      </c>
      <c r="Q37" s="1" t="s">
        <v>24</v>
      </c>
      <c r="R37" s="32">
        <f t="shared" si="7"/>
        <v>1</v>
      </c>
      <c r="S37" s="1" t="s">
        <v>18</v>
      </c>
      <c r="T37" s="32">
        <f t="shared" si="8"/>
        <v>2</v>
      </c>
      <c r="U37" s="1" t="s">
        <v>23</v>
      </c>
      <c r="V37" s="32">
        <f t="shared" si="9"/>
        <v>1</v>
      </c>
      <c r="W37" s="1" t="s">
        <v>35</v>
      </c>
      <c r="X37" s="18">
        <f t="shared" si="10"/>
        <v>2</v>
      </c>
      <c r="Y37" s="6" t="s">
        <v>18</v>
      </c>
      <c r="Z37" s="32">
        <f t="shared" si="11"/>
        <v>1</v>
      </c>
      <c r="AA37" s="7" t="str">
        <f>IF(OR(Form_Responses1[[#This Row],[Carrera]]="Ing. IA",Form_Responses1[[#This Row],[Carrera]]="Ing. Informática"),"Sí","No")</f>
        <v>Sí</v>
      </c>
      <c r="AB37" s="32">
        <f t="shared" si="12"/>
        <v>1</v>
      </c>
      <c r="AC37" s="1" t="s">
        <v>21</v>
      </c>
      <c r="AD37" s="18">
        <f t="shared" si="13"/>
        <v>0</v>
      </c>
      <c r="AE37" s="33">
        <f t="shared" si="17"/>
        <v>14</v>
      </c>
    </row>
    <row r="38" spans="1:31" ht="15" x14ac:dyDescent="0.25">
      <c r="A38" s="25">
        <v>20</v>
      </c>
      <c r="B38" s="6" t="s">
        <v>18</v>
      </c>
      <c r="C38" s="6" t="s">
        <v>17</v>
      </c>
      <c r="D38" s="18">
        <f t="shared" si="16"/>
        <v>0</v>
      </c>
      <c r="E38" s="1" t="s">
        <v>21</v>
      </c>
      <c r="F38" s="32">
        <f t="shared" si="2"/>
        <v>0</v>
      </c>
      <c r="G38" s="1" t="s">
        <v>28</v>
      </c>
      <c r="H38" s="32">
        <f t="shared" si="3"/>
        <v>0</v>
      </c>
      <c r="I38" s="1" t="s">
        <v>21</v>
      </c>
      <c r="J38" s="32">
        <f t="shared" si="15"/>
        <v>0</v>
      </c>
      <c r="K38" s="1" t="s">
        <v>23</v>
      </c>
      <c r="L38" s="32">
        <f t="shared" si="4"/>
        <v>1</v>
      </c>
      <c r="M38" s="1" t="s">
        <v>21</v>
      </c>
      <c r="N38" s="32">
        <f t="shared" si="5"/>
        <v>2</v>
      </c>
      <c r="O38" s="1" t="s">
        <v>21</v>
      </c>
      <c r="P38" s="32">
        <f t="shared" si="6"/>
        <v>0</v>
      </c>
      <c r="Q38" s="1" t="s">
        <v>18</v>
      </c>
      <c r="R38" s="32">
        <f t="shared" si="7"/>
        <v>0</v>
      </c>
      <c r="S38" s="1" t="s">
        <v>21</v>
      </c>
      <c r="T38" s="32">
        <f t="shared" si="8"/>
        <v>2</v>
      </c>
      <c r="U38" s="1" t="s">
        <v>18</v>
      </c>
      <c r="V38" s="32">
        <f t="shared" si="9"/>
        <v>0</v>
      </c>
      <c r="W38" s="1" t="s">
        <v>27</v>
      </c>
      <c r="X38" s="18">
        <f t="shared" si="10"/>
        <v>0</v>
      </c>
      <c r="Y38" s="6" t="s">
        <v>18</v>
      </c>
      <c r="Z38" s="32">
        <f t="shared" si="11"/>
        <v>1</v>
      </c>
      <c r="AA38" s="7" t="str">
        <f>IF(OR(Form_Responses1[[#This Row],[Carrera]]="Ing. IA",Form_Responses1[[#This Row],[Carrera]]="Ing. Informática"),"Sí","No")</f>
        <v>Sí</v>
      </c>
      <c r="AB38" s="32">
        <f t="shared" si="12"/>
        <v>1</v>
      </c>
      <c r="AC38" s="1" t="s">
        <v>21</v>
      </c>
      <c r="AD38" s="18">
        <f t="shared" si="13"/>
        <v>0</v>
      </c>
      <c r="AE38" s="33">
        <f t="shared" si="17"/>
        <v>5</v>
      </c>
    </row>
    <row r="39" spans="1:31" ht="15" x14ac:dyDescent="0.25">
      <c r="A39" s="25">
        <v>26</v>
      </c>
      <c r="B39" s="6" t="s">
        <v>18</v>
      </c>
      <c r="C39" s="6" t="s">
        <v>17</v>
      </c>
      <c r="D39" s="18">
        <f t="shared" si="16"/>
        <v>0</v>
      </c>
      <c r="E39" s="1" t="s">
        <v>18</v>
      </c>
      <c r="F39" s="32">
        <f t="shared" si="2"/>
        <v>2</v>
      </c>
      <c r="G39" s="1" t="s">
        <v>24</v>
      </c>
      <c r="H39" s="32">
        <f t="shared" si="3"/>
        <v>2</v>
      </c>
      <c r="I39" s="1" t="s">
        <v>18</v>
      </c>
      <c r="J39" s="32">
        <f t="shared" si="15"/>
        <v>1</v>
      </c>
      <c r="K39" s="1" t="s">
        <v>34</v>
      </c>
      <c r="L39" s="32">
        <f t="shared" si="4"/>
        <v>2</v>
      </c>
      <c r="M39" s="1" t="s">
        <v>21</v>
      </c>
      <c r="N39" s="32">
        <f t="shared" si="5"/>
        <v>2</v>
      </c>
      <c r="O39" s="1" t="s">
        <v>18</v>
      </c>
      <c r="P39" s="32">
        <f t="shared" si="6"/>
        <v>2</v>
      </c>
      <c r="Q39" s="1" t="s">
        <v>18</v>
      </c>
      <c r="R39" s="32">
        <f t="shared" si="7"/>
        <v>0</v>
      </c>
      <c r="S39" s="1" t="s">
        <v>18</v>
      </c>
      <c r="T39" s="32">
        <f t="shared" si="8"/>
        <v>0</v>
      </c>
      <c r="U39" s="1" t="s">
        <v>21</v>
      </c>
      <c r="V39" s="32">
        <f t="shared" si="9"/>
        <v>2</v>
      </c>
      <c r="W39" s="1" t="s">
        <v>35</v>
      </c>
      <c r="X39" s="18">
        <f t="shared" si="10"/>
        <v>2</v>
      </c>
      <c r="Y39" s="6" t="s">
        <v>18</v>
      </c>
      <c r="Z39" s="32">
        <f t="shared" si="11"/>
        <v>1</v>
      </c>
      <c r="AA39" s="7" t="str">
        <f>IF(OR(Form_Responses1[[#This Row],[Carrera]]="Ing. IA",Form_Responses1[[#This Row],[Carrera]]="Ing. Informática"),"Sí","No")</f>
        <v>Sí</v>
      </c>
      <c r="AB39" s="32">
        <f t="shared" si="12"/>
        <v>1</v>
      </c>
      <c r="AC39" s="1" t="s">
        <v>21</v>
      </c>
      <c r="AD39" s="18">
        <f t="shared" si="13"/>
        <v>0</v>
      </c>
      <c r="AE39" s="33">
        <f t="shared" si="17"/>
        <v>13</v>
      </c>
    </row>
    <row r="40" spans="1:31" ht="15" x14ac:dyDescent="0.25">
      <c r="A40" s="25">
        <v>20</v>
      </c>
      <c r="B40" s="6" t="s">
        <v>18</v>
      </c>
      <c r="C40" s="6" t="s">
        <v>17</v>
      </c>
      <c r="D40" s="18">
        <f t="shared" si="16"/>
        <v>0</v>
      </c>
      <c r="E40" s="1" t="s">
        <v>18</v>
      </c>
      <c r="F40" s="32">
        <f t="shared" si="2"/>
        <v>2</v>
      </c>
      <c r="G40" s="1" t="s">
        <v>24</v>
      </c>
      <c r="H40" s="32">
        <f t="shared" si="3"/>
        <v>2</v>
      </c>
      <c r="I40" s="1" t="s">
        <v>18</v>
      </c>
      <c r="J40" s="32">
        <f t="shared" si="15"/>
        <v>1</v>
      </c>
      <c r="K40" s="1" t="s">
        <v>23</v>
      </c>
      <c r="L40" s="32">
        <f t="shared" si="4"/>
        <v>1</v>
      </c>
      <c r="M40" s="1" t="s">
        <v>21</v>
      </c>
      <c r="N40" s="32">
        <f t="shared" si="5"/>
        <v>2</v>
      </c>
      <c r="O40" s="1" t="s">
        <v>24</v>
      </c>
      <c r="P40" s="32">
        <f t="shared" si="6"/>
        <v>1</v>
      </c>
      <c r="Q40" s="1" t="s">
        <v>18</v>
      </c>
      <c r="R40" s="32">
        <f t="shared" si="7"/>
        <v>0</v>
      </c>
      <c r="S40" s="1" t="s">
        <v>18</v>
      </c>
      <c r="T40" s="32">
        <f t="shared" si="8"/>
        <v>2</v>
      </c>
      <c r="U40" s="1" t="s">
        <v>23</v>
      </c>
      <c r="V40" s="32">
        <f t="shared" si="9"/>
        <v>1</v>
      </c>
      <c r="W40" s="1" t="s">
        <v>35</v>
      </c>
      <c r="X40" s="18">
        <f t="shared" si="10"/>
        <v>2</v>
      </c>
      <c r="Y40" s="6" t="s">
        <v>18</v>
      </c>
      <c r="Z40" s="32">
        <f t="shared" si="11"/>
        <v>1</v>
      </c>
      <c r="AA40" s="7" t="str">
        <f>IF(OR(Form_Responses1[[#This Row],[Carrera]]="Ing. IA",Form_Responses1[[#This Row],[Carrera]]="Ing. Informática"),"Sí","No")</f>
        <v>Sí</v>
      </c>
      <c r="AB40" s="32">
        <f t="shared" si="12"/>
        <v>1</v>
      </c>
      <c r="AC40" s="1" t="s">
        <v>18</v>
      </c>
      <c r="AD40" s="18">
        <f t="shared" si="13"/>
        <v>2</v>
      </c>
      <c r="AE40" s="33">
        <f t="shared" si="17"/>
        <v>12</v>
      </c>
    </row>
    <row r="41" spans="1:31" ht="15" x14ac:dyDescent="0.25">
      <c r="A41" s="25">
        <v>33</v>
      </c>
      <c r="B41" s="6" t="s">
        <v>18</v>
      </c>
      <c r="C41" s="6" t="s">
        <v>26</v>
      </c>
      <c r="D41" s="18">
        <f t="shared" si="16"/>
        <v>1</v>
      </c>
      <c r="E41" s="1" t="s">
        <v>30</v>
      </c>
      <c r="F41" s="32">
        <f t="shared" si="2"/>
        <v>1</v>
      </c>
      <c r="G41" s="1" t="s">
        <v>24</v>
      </c>
      <c r="H41" s="32">
        <f t="shared" si="3"/>
        <v>2</v>
      </c>
      <c r="I41" s="1" t="s">
        <v>18</v>
      </c>
      <c r="J41" s="32">
        <f t="shared" si="15"/>
        <v>1</v>
      </c>
      <c r="K41" s="1" t="s">
        <v>23</v>
      </c>
      <c r="L41" s="32">
        <f t="shared" si="4"/>
        <v>1</v>
      </c>
      <c r="M41" s="1" t="s">
        <v>21</v>
      </c>
      <c r="N41" s="32">
        <f t="shared" si="5"/>
        <v>2</v>
      </c>
      <c r="O41" s="1" t="s">
        <v>18</v>
      </c>
      <c r="P41" s="32">
        <f t="shared" si="6"/>
        <v>2</v>
      </c>
      <c r="Q41" s="1" t="s">
        <v>18</v>
      </c>
      <c r="R41" s="32">
        <f t="shared" si="7"/>
        <v>0</v>
      </c>
      <c r="S41" s="1" t="s">
        <v>30</v>
      </c>
      <c r="T41" s="32">
        <f t="shared" si="8"/>
        <v>0</v>
      </c>
      <c r="U41" s="1" t="s">
        <v>21</v>
      </c>
      <c r="V41" s="32">
        <f t="shared" si="9"/>
        <v>2</v>
      </c>
      <c r="W41" s="1" t="s">
        <v>20</v>
      </c>
      <c r="X41" s="18">
        <f t="shared" si="10"/>
        <v>1</v>
      </c>
      <c r="Y41" s="6" t="s">
        <v>18</v>
      </c>
      <c r="Z41" s="32">
        <f t="shared" si="11"/>
        <v>1</v>
      </c>
      <c r="AA41" s="7" t="str">
        <f>IF(OR(Form_Responses1[[#This Row],[Carrera]]="Ing. IA",Form_Responses1[[#This Row],[Carrera]]="Ing. Informática"),"Sí","No")</f>
        <v>No</v>
      </c>
      <c r="AB41" s="32">
        <f t="shared" si="12"/>
        <v>0</v>
      </c>
      <c r="AC41" s="1" t="s">
        <v>21</v>
      </c>
      <c r="AD41" s="18">
        <f t="shared" si="13"/>
        <v>0</v>
      </c>
      <c r="AE41" s="33">
        <f t="shared" si="17"/>
        <v>11</v>
      </c>
    </row>
    <row r="42" spans="1:31" ht="15" x14ac:dyDescent="0.25">
      <c r="A42" s="25">
        <v>21</v>
      </c>
      <c r="B42" s="6" t="s">
        <v>18</v>
      </c>
      <c r="C42" s="6" t="s">
        <v>26</v>
      </c>
      <c r="D42" s="18">
        <f t="shared" si="16"/>
        <v>1</v>
      </c>
      <c r="E42" s="1" t="s">
        <v>18</v>
      </c>
      <c r="F42" s="32">
        <f t="shared" si="2"/>
        <v>2</v>
      </c>
      <c r="G42" s="1" t="s">
        <v>28</v>
      </c>
      <c r="H42" s="32">
        <f t="shared" si="3"/>
        <v>0</v>
      </c>
      <c r="I42" s="1" t="s">
        <v>18</v>
      </c>
      <c r="J42" s="32">
        <f t="shared" si="15"/>
        <v>1</v>
      </c>
      <c r="K42" s="1" t="s">
        <v>23</v>
      </c>
      <c r="L42" s="32">
        <f t="shared" si="4"/>
        <v>1</v>
      </c>
      <c r="M42" s="1" t="s">
        <v>21</v>
      </c>
      <c r="N42" s="32">
        <f t="shared" si="5"/>
        <v>2</v>
      </c>
      <c r="O42" s="1" t="s">
        <v>24</v>
      </c>
      <c r="P42" s="32">
        <f t="shared" si="6"/>
        <v>1</v>
      </c>
      <c r="Q42" s="1" t="s">
        <v>18</v>
      </c>
      <c r="R42" s="32">
        <f t="shared" si="7"/>
        <v>0</v>
      </c>
      <c r="S42" s="1" t="s">
        <v>18</v>
      </c>
      <c r="T42" s="32">
        <f t="shared" si="8"/>
        <v>2</v>
      </c>
      <c r="U42" s="1" t="s">
        <v>23</v>
      </c>
      <c r="V42" s="32">
        <f t="shared" si="9"/>
        <v>1</v>
      </c>
      <c r="W42" s="1" t="s">
        <v>20</v>
      </c>
      <c r="X42" s="18">
        <f t="shared" si="10"/>
        <v>1</v>
      </c>
      <c r="Y42" s="6" t="s">
        <v>18</v>
      </c>
      <c r="Z42" s="32">
        <f t="shared" si="11"/>
        <v>1</v>
      </c>
      <c r="AA42" s="7" t="str">
        <f>IF(OR(Form_Responses1[[#This Row],[Carrera]]="Ing. IA",Form_Responses1[[#This Row],[Carrera]]="Ing. Informática"),"Sí","No")</f>
        <v>Sí</v>
      </c>
      <c r="AB42" s="32">
        <f t="shared" si="12"/>
        <v>1</v>
      </c>
      <c r="AC42" s="1" t="s">
        <v>21</v>
      </c>
      <c r="AD42" s="18">
        <f t="shared" si="13"/>
        <v>0</v>
      </c>
      <c r="AE42" s="33">
        <f t="shared" si="17"/>
        <v>10</v>
      </c>
    </row>
    <row r="43" spans="1:31" ht="15" x14ac:dyDescent="0.25">
      <c r="A43" s="25">
        <v>20</v>
      </c>
      <c r="B43" s="6" t="s">
        <v>18</v>
      </c>
      <c r="C43" s="6" t="s">
        <v>26</v>
      </c>
      <c r="D43" s="18">
        <f t="shared" si="16"/>
        <v>1</v>
      </c>
      <c r="E43" s="1" t="s">
        <v>21</v>
      </c>
      <c r="F43" s="32">
        <f t="shared" si="2"/>
        <v>0</v>
      </c>
      <c r="G43" s="1" t="s">
        <v>28</v>
      </c>
      <c r="H43" s="32">
        <f t="shared" si="3"/>
        <v>0</v>
      </c>
      <c r="I43" s="1" t="s">
        <v>21</v>
      </c>
      <c r="J43" s="32">
        <f t="shared" si="15"/>
        <v>0</v>
      </c>
      <c r="K43" s="1" t="s">
        <v>23</v>
      </c>
      <c r="L43" s="32">
        <f t="shared" si="4"/>
        <v>1</v>
      </c>
      <c r="M43" s="1" t="s">
        <v>31</v>
      </c>
      <c r="N43" s="32">
        <f t="shared" si="5"/>
        <v>1</v>
      </c>
      <c r="O43" s="1" t="s">
        <v>18</v>
      </c>
      <c r="P43" s="32">
        <f t="shared" si="6"/>
        <v>2</v>
      </c>
      <c r="Q43" s="1" t="s">
        <v>18</v>
      </c>
      <c r="R43" s="32">
        <f t="shared" si="7"/>
        <v>0</v>
      </c>
      <c r="S43" s="1" t="s">
        <v>21</v>
      </c>
      <c r="T43" s="32">
        <f t="shared" si="8"/>
        <v>2</v>
      </c>
      <c r="U43" s="1" t="s">
        <v>18</v>
      </c>
      <c r="V43" s="32">
        <f t="shared" si="9"/>
        <v>0</v>
      </c>
      <c r="W43" s="1" t="s">
        <v>20</v>
      </c>
      <c r="X43" s="18">
        <f t="shared" si="10"/>
        <v>1</v>
      </c>
      <c r="Y43" s="6" t="s">
        <v>18</v>
      </c>
      <c r="Z43" s="32">
        <f t="shared" si="11"/>
        <v>1</v>
      </c>
      <c r="AA43" s="7" t="str">
        <f>IF(OR(Form_Responses1[[#This Row],[Carrera]]="Ing. IA",Form_Responses1[[#This Row],[Carrera]]="Ing. Informática"),"Sí","No")</f>
        <v>Sí</v>
      </c>
      <c r="AB43" s="32">
        <f t="shared" si="12"/>
        <v>1</v>
      </c>
      <c r="AC43" s="1" t="s">
        <v>21</v>
      </c>
      <c r="AD43" s="18">
        <f t="shared" si="13"/>
        <v>0</v>
      </c>
      <c r="AE43" s="33">
        <f t="shared" si="17"/>
        <v>6</v>
      </c>
    </row>
    <row r="44" spans="1:31" ht="15" x14ac:dyDescent="0.25">
      <c r="A44" s="25">
        <v>21</v>
      </c>
      <c r="B44" s="6" t="s">
        <v>18</v>
      </c>
      <c r="C44" s="6" t="s">
        <v>26</v>
      </c>
      <c r="D44" s="18">
        <f t="shared" si="16"/>
        <v>1</v>
      </c>
      <c r="E44" s="1" t="s">
        <v>21</v>
      </c>
      <c r="F44" s="32">
        <f t="shared" si="2"/>
        <v>0</v>
      </c>
      <c r="G44" s="1" t="s">
        <v>22</v>
      </c>
      <c r="H44" s="32">
        <f t="shared" si="3"/>
        <v>1</v>
      </c>
      <c r="I44" s="1" t="s">
        <v>18</v>
      </c>
      <c r="J44" s="32">
        <f t="shared" si="15"/>
        <v>1</v>
      </c>
      <c r="K44" s="1" t="s">
        <v>23</v>
      </c>
      <c r="L44" s="32">
        <f t="shared" si="4"/>
        <v>1</v>
      </c>
      <c r="M44" s="1" t="s">
        <v>31</v>
      </c>
      <c r="N44" s="32">
        <f t="shared" si="5"/>
        <v>1</v>
      </c>
      <c r="O44" s="1" t="s">
        <v>18</v>
      </c>
      <c r="P44" s="32">
        <f t="shared" si="6"/>
        <v>2</v>
      </c>
      <c r="Q44" s="1" t="s">
        <v>18</v>
      </c>
      <c r="R44" s="32">
        <f t="shared" si="7"/>
        <v>0</v>
      </c>
      <c r="S44" s="1" t="s">
        <v>18</v>
      </c>
      <c r="T44" s="32">
        <f t="shared" si="8"/>
        <v>2</v>
      </c>
      <c r="U44" s="1" t="s">
        <v>23</v>
      </c>
      <c r="V44" s="32">
        <f t="shared" si="9"/>
        <v>1</v>
      </c>
      <c r="W44" s="1" t="s">
        <v>20</v>
      </c>
      <c r="X44" s="18">
        <f t="shared" si="10"/>
        <v>1</v>
      </c>
      <c r="Y44" s="6" t="s">
        <v>18</v>
      </c>
      <c r="Z44" s="32">
        <f t="shared" si="11"/>
        <v>1</v>
      </c>
      <c r="AA44" s="7" t="str">
        <f>IF(OR(Form_Responses1[[#This Row],[Carrera]]="Ing. IA",Form_Responses1[[#This Row],[Carrera]]="Ing. Informática"),"Sí","No")</f>
        <v>Sí</v>
      </c>
      <c r="AB44" s="32">
        <f t="shared" si="12"/>
        <v>1</v>
      </c>
      <c r="AC44" s="1" t="s">
        <v>21</v>
      </c>
      <c r="AD44" s="18">
        <f t="shared" si="13"/>
        <v>0</v>
      </c>
      <c r="AE44" s="33">
        <f t="shared" si="17"/>
        <v>9</v>
      </c>
    </row>
    <row r="45" spans="1:31" ht="15" x14ac:dyDescent="0.25">
      <c r="A45" s="25">
        <v>20</v>
      </c>
      <c r="B45" s="6" t="s">
        <v>18</v>
      </c>
      <c r="C45" s="6" t="s">
        <v>17</v>
      </c>
      <c r="D45" s="18">
        <f t="shared" si="16"/>
        <v>0</v>
      </c>
      <c r="E45" s="1" t="s">
        <v>18</v>
      </c>
      <c r="F45" s="32">
        <f t="shared" si="2"/>
        <v>2</v>
      </c>
      <c r="G45" s="1" t="s">
        <v>22</v>
      </c>
      <c r="H45" s="32">
        <f t="shared" si="3"/>
        <v>1</v>
      </c>
      <c r="I45" s="1" t="s">
        <v>18</v>
      </c>
      <c r="J45" s="32">
        <f t="shared" si="15"/>
        <v>1</v>
      </c>
      <c r="K45" s="1" t="s">
        <v>34</v>
      </c>
      <c r="L45" s="32">
        <f t="shared" si="4"/>
        <v>2</v>
      </c>
      <c r="M45" s="1" t="s">
        <v>21</v>
      </c>
      <c r="N45" s="32">
        <f t="shared" si="5"/>
        <v>2</v>
      </c>
      <c r="O45" s="1" t="s">
        <v>24</v>
      </c>
      <c r="P45" s="32">
        <f t="shared" si="6"/>
        <v>1</v>
      </c>
      <c r="Q45" s="1" t="s">
        <v>24</v>
      </c>
      <c r="R45" s="32">
        <f t="shared" si="7"/>
        <v>1</v>
      </c>
      <c r="S45" s="1" t="s">
        <v>18</v>
      </c>
      <c r="T45" s="32">
        <f t="shared" si="8"/>
        <v>2</v>
      </c>
      <c r="U45" s="1" t="s">
        <v>23</v>
      </c>
      <c r="V45" s="32">
        <f t="shared" si="9"/>
        <v>1</v>
      </c>
      <c r="W45" s="1" t="s">
        <v>35</v>
      </c>
      <c r="X45" s="18">
        <f t="shared" si="10"/>
        <v>2</v>
      </c>
      <c r="Y45" s="6" t="s">
        <v>18</v>
      </c>
      <c r="Z45" s="32">
        <f t="shared" si="11"/>
        <v>1</v>
      </c>
      <c r="AA45" s="7" t="str">
        <f>IF(OR(Form_Responses1[[#This Row],[Carrera]]="Ing. IA",Form_Responses1[[#This Row],[Carrera]]="Ing. Informática"),"Sí","No")</f>
        <v>Sí</v>
      </c>
      <c r="AB45" s="32">
        <f t="shared" si="12"/>
        <v>1</v>
      </c>
      <c r="AC45" s="1" t="s">
        <v>18</v>
      </c>
      <c r="AD45" s="18">
        <f t="shared" si="13"/>
        <v>2</v>
      </c>
      <c r="AE45" s="33">
        <f t="shared" si="17"/>
        <v>13</v>
      </c>
    </row>
    <row r="46" spans="1:31" ht="15" x14ac:dyDescent="0.25">
      <c r="A46" s="25">
        <v>19</v>
      </c>
      <c r="B46" s="6" t="s">
        <v>18</v>
      </c>
      <c r="C46" s="6" t="s">
        <v>17</v>
      </c>
      <c r="D46" s="18">
        <f t="shared" si="16"/>
        <v>0</v>
      </c>
      <c r="E46" s="1" t="s">
        <v>21</v>
      </c>
      <c r="F46" s="32">
        <f t="shared" si="2"/>
        <v>0</v>
      </c>
      <c r="G46" s="1" t="s">
        <v>28</v>
      </c>
      <c r="H46" s="32">
        <f t="shared" si="3"/>
        <v>0</v>
      </c>
      <c r="I46" s="1" t="s">
        <v>21</v>
      </c>
      <c r="J46" s="32">
        <f t="shared" si="15"/>
        <v>0</v>
      </c>
      <c r="K46" s="1" t="s">
        <v>23</v>
      </c>
      <c r="L46" s="32">
        <f t="shared" si="4"/>
        <v>1</v>
      </c>
      <c r="M46" s="1" t="s">
        <v>21</v>
      </c>
      <c r="N46" s="32">
        <f t="shared" si="5"/>
        <v>2</v>
      </c>
      <c r="O46" s="1" t="s">
        <v>18</v>
      </c>
      <c r="P46" s="32">
        <f t="shared" si="6"/>
        <v>2</v>
      </c>
      <c r="Q46" s="1" t="s">
        <v>18</v>
      </c>
      <c r="R46" s="32">
        <f t="shared" si="7"/>
        <v>0</v>
      </c>
      <c r="S46" s="1" t="s">
        <v>21</v>
      </c>
      <c r="T46" s="32">
        <f t="shared" si="8"/>
        <v>2</v>
      </c>
      <c r="U46" s="1" t="s">
        <v>18</v>
      </c>
      <c r="V46" s="32">
        <f t="shared" si="9"/>
        <v>0</v>
      </c>
      <c r="W46" s="1" t="s">
        <v>27</v>
      </c>
      <c r="X46" s="18">
        <f t="shared" si="10"/>
        <v>0</v>
      </c>
      <c r="Y46" s="6" t="s">
        <v>18</v>
      </c>
      <c r="Z46" s="32">
        <f t="shared" si="11"/>
        <v>1</v>
      </c>
      <c r="AA46" s="7" t="str">
        <f>IF(OR(Form_Responses1[[#This Row],[Carrera]]="Ing. IA",Form_Responses1[[#This Row],[Carrera]]="Ing. Informática"),"Sí","No")</f>
        <v>Sí</v>
      </c>
      <c r="AB46" s="32">
        <f t="shared" si="12"/>
        <v>1</v>
      </c>
      <c r="AC46" s="1" t="s">
        <v>18</v>
      </c>
      <c r="AD46" s="18">
        <f t="shared" si="13"/>
        <v>2</v>
      </c>
      <c r="AE46" s="33">
        <f t="shared" si="17"/>
        <v>7</v>
      </c>
    </row>
    <row r="47" spans="1:31" ht="15" x14ac:dyDescent="0.25">
      <c r="A47" s="25">
        <v>21</v>
      </c>
      <c r="B47" s="6" t="s">
        <v>18</v>
      </c>
      <c r="C47" s="6" t="s">
        <v>26</v>
      </c>
      <c r="D47" s="18">
        <f t="shared" si="16"/>
        <v>1</v>
      </c>
      <c r="E47" s="1" t="s">
        <v>18</v>
      </c>
      <c r="F47" s="32">
        <f t="shared" si="2"/>
        <v>2</v>
      </c>
      <c r="G47" s="1" t="s">
        <v>28</v>
      </c>
      <c r="H47" s="32">
        <f t="shared" si="3"/>
        <v>0</v>
      </c>
      <c r="I47" s="1" t="s">
        <v>21</v>
      </c>
      <c r="J47" s="32">
        <f t="shared" si="15"/>
        <v>0</v>
      </c>
      <c r="K47" s="1" t="s">
        <v>23</v>
      </c>
      <c r="L47" s="32">
        <f t="shared" si="4"/>
        <v>1</v>
      </c>
      <c r="M47" s="1" t="s">
        <v>18</v>
      </c>
      <c r="N47" s="32">
        <f t="shared" si="5"/>
        <v>0</v>
      </c>
      <c r="O47" s="1" t="s">
        <v>21</v>
      </c>
      <c r="P47" s="32">
        <f t="shared" si="6"/>
        <v>0</v>
      </c>
      <c r="Q47" s="1" t="s">
        <v>18</v>
      </c>
      <c r="R47" s="32">
        <f t="shared" si="7"/>
        <v>0</v>
      </c>
      <c r="S47" s="1" t="s">
        <v>21</v>
      </c>
      <c r="T47" s="32">
        <f t="shared" si="8"/>
        <v>2</v>
      </c>
      <c r="U47" s="1" t="s">
        <v>18</v>
      </c>
      <c r="V47" s="32">
        <f t="shared" si="9"/>
        <v>0</v>
      </c>
      <c r="W47" s="1" t="s">
        <v>20</v>
      </c>
      <c r="X47" s="18">
        <f t="shared" si="10"/>
        <v>1</v>
      </c>
      <c r="Y47" s="6" t="s">
        <v>18</v>
      </c>
      <c r="Z47" s="32">
        <f t="shared" si="11"/>
        <v>1</v>
      </c>
      <c r="AA47" s="7" t="str">
        <f>IF(OR(Form_Responses1[[#This Row],[Carrera]]="Ing. IA",Form_Responses1[[#This Row],[Carrera]]="Ing. Informática"),"Sí","No")</f>
        <v>No</v>
      </c>
      <c r="AB47" s="32">
        <f t="shared" si="12"/>
        <v>0</v>
      </c>
      <c r="AC47" s="1" t="s">
        <v>21</v>
      </c>
      <c r="AD47" s="18">
        <f t="shared" si="13"/>
        <v>0</v>
      </c>
      <c r="AE47" s="33">
        <f t="shared" si="17"/>
        <v>5</v>
      </c>
    </row>
    <row r="48" spans="1:31" ht="15" x14ac:dyDescent="0.25">
      <c r="A48" s="25">
        <v>21</v>
      </c>
      <c r="B48" s="6" t="s">
        <v>18</v>
      </c>
      <c r="C48" s="6" t="s">
        <v>17</v>
      </c>
      <c r="D48" s="18">
        <f t="shared" si="16"/>
        <v>0</v>
      </c>
      <c r="E48" s="1" t="s">
        <v>18</v>
      </c>
      <c r="F48" s="32">
        <f t="shared" si="2"/>
        <v>2</v>
      </c>
      <c r="G48" s="1" t="s">
        <v>22</v>
      </c>
      <c r="H48" s="32">
        <f t="shared" si="3"/>
        <v>1</v>
      </c>
      <c r="I48" s="1" t="s">
        <v>18</v>
      </c>
      <c r="J48" s="32">
        <f t="shared" si="15"/>
        <v>1</v>
      </c>
      <c r="K48" s="1" t="s">
        <v>34</v>
      </c>
      <c r="L48" s="32">
        <f t="shared" si="4"/>
        <v>2</v>
      </c>
      <c r="M48" s="1" t="s">
        <v>21</v>
      </c>
      <c r="N48" s="32">
        <f t="shared" si="5"/>
        <v>2</v>
      </c>
      <c r="O48" s="1" t="s">
        <v>18</v>
      </c>
      <c r="P48" s="32">
        <f t="shared" si="6"/>
        <v>2</v>
      </c>
      <c r="Q48" s="1" t="s">
        <v>21</v>
      </c>
      <c r="R48" s="32">
        <f t="shared" si="7"/>
        <v>2</v>
      </c>
      <c r="S48" s="1" t="s">
        <v>30</v>
      </c>
      <c r="T48" s="32">
        <f t="shared" si="8"/>
        <v>0</v>
      </c>
      <c r="U48" s="1" t="s">
        <v>21</v>
      </c>
      <c r="V48" s="32">
        <f t="shared" si="9"/>
        <v>2</v>
      </c>
      <c r="W48" s="1" t="s">
        <v>20</v>
      </c>
      <c r="X48" s="18">
        <f t="shared" si="10"/>
        <v>1</v>
      </c>
      <c r="Y48" s="6" t="s">
        <v>18</v>
      </c>
      <c r="Z48" s="32">
        <f t="shared" si="11"/>
        <v>1</v>
      </c>
      <c r="AA48" s="7" t="str">
        <f>IF(OR(Form_Responses1[[#This Row],[Carrera]]="Ing. IA",Form_Responses1[[#This Row],[Carrera]]="Ing. Informática"),"Sí","No")</f>
        <v>Sí</v>
      </c>
      <c r="AB48" s="32">
        <f t="shared" si="12"/>
        <v>1</v>
      </c>
      <c r="AC48" s="1" t="s">
        <v>30</v>
      </c>
      <c r="AD48" s="18">
        <f t="shared" si="13"/>
        <v>1</v>
      </c>
      <c r="AE48" s="33">
        <f t="shared" si="17"/>
        <v>14</v>
      </c>
    </row>
    <row r="49" spans="1:31" ht="15" x14ac:dyDescent="0.25">
      <c r="A49" s="25">
        <v>20</v>
      </c>
      <c r="B49" s="6" t="s">
        <v>18</v>
      </c>
      <c r="C49" s="6" t="s">
        <v>17</v>
      </c>
      <c r="D49" s="18">
        <f t="shared" si="16"/>
        <v>0</v>
      </c>
      <c r="E49" s="1" t="s">
        <v>21</v>
      </c>
      <c r="F49" s="32">
        <f t="shared" si="2"/>
        <v>0</v>
      </c>
      <c r="G49" s="1" t="s">
        <v>28</v>
      </c>
      <c r="H49" s="32">
        <f t="shared" si="3"/>
        <v>0</v>
      </c>
      <c r="I49" s="1" t="s">
        <v>18</v>
      </c>
      <c r="J49" s="32">
        <f t="shared" si="15"/>
        <v>1</v>
      </c>
      <c r="K49" s="1" t="s">
        <v>34</v>
      </c>
      <c r="L49" s="32">
        <f t="shared" si="4"/>
        <v>2</v>
      </c>
      <c r="M49" s="1" t="s">
        <v>21</v>
      </c>
      <c r="N49" s="32">
        <f t="shared" si="5"/>
        <v>2</v>
      </c>
      <c r="O49" s="1" t="s">
        <v>18</v>
      </c>
      <c r="P49" s="32">
        <f t="shared" si="6"/>
        <v>2</v>
      </c>
      <c r="Q49" s="1" t="s">
        <v>18</v>
      </c>
      <c r="R49" s="32">
        <f t="shared" si="7"/>
        <v>0</v>
      </c>
      <c r="S49" s="1" t="s">
        <v>21</v>
      </c>
      <c r="T49" s="32">
        <f t="shared" si="8"/>
        <v>2</v>
      </c>
      <c r="U49" s="1" t="s">
        <v>18</v>
      </c>
      <c r="V49" s="32">
        <f t="shared" si="9"/>
        <v>0</v>
      </c>
      <c r="W49" s="1" t="s">
        <v>27</v>
      </c>
      <c r="X49" s="18">
        <f t="shared" si="10"/>
        <v>0</v>
      </c>
      <c r="Y49" s="6" t="s">
        <v>18</v>
      </c>
      <c r="Z49" s="32">
        <f t="shared" si="11"/>
        <v>1</v>
      </c>
      <c r="AA49" s="7" t="str">
        <f>IF(OR(Form_Responses1[[#This Row],[Carrera]]="Ing. IA",Form_Responses1[[#This Row],[Carrera]]="Ing. Informática"),"Sí","No")</f>
        <v>No</v>
      </c>
      <c r="AB49" s="32">
        <f t="shared" si="12"/>
        <v>0</v>
      </c>
      <c r="AC49" s="1" t="s">
        <v>21</v>
      </c>
      <c r="AD49" s="18">
        <f t="shared" si="13"/>
        <v>0</v>
      </c>
      <c r="AE49" s="33">
        <f t="shared" si="17"/>
        <v>9</v>
      </c>
    </row>
    <row r="50" spans="1:31" ht="15" x14ac:dyDescent="0.25">
      <c r="A50" s="25">
        <v>20</v>
      </c>
      <c r="B50" s="6" t="s">
        <v>18</v>
      </c>
      <c r="C50" s="6" t="s">
        <v>17</v>
      </c>
      <c r="D50" s="18">
        <f t="shared" si="16"/>
        <v>0</v>
      </c>
      <c r="E50" s="1" t="s">
        <v>30</v>
      </c>
      <c r="F50" s="32">
        <f t="shared" si="2"/>
        <v>1</v>
      </c>
      <c r="G50" s="1" t="s">
        <v>28</v>
      </c>
      <c r="H50" s="32">
        <f t="shared" si="3"/>
        <v>0</v>
      </c>
      <c r="I50" s="1" t="s">
        <v>18</v>
      </c>
      <c r="J50" s="32">
        <f t="shared" si="15"/>
        <v>1</v>
      </c>
      <c r="K50" s="1" t="s">
        <v>23</v>
      </c>
      <c r="L50" s="32">
        <f t="shared" si="4"/>
        <v>1</v>
      </c>
      <c r="M50" s="1" t="s">
        <v>21</v>
      </c>
      <c r="N50" s="32">
        <f t="shared" si="5"/>
        <v>2</v>
      </c>
      <c r="O50" s="1" t="s">
        <v>18</v>
      </c>
      <c r="P50" s="32">
        <f t="shared" si="6"/>
        <v>2</v>
      </c>
      <c r="Q50" s="1" t="s">
        <v>21</v>
      </c>
      <c r="R50" s="32">
        <f t="shared" si="7"/>
        <v>2</v>
      </c>
      <c r="S50" s="1" t="s">
        <v>21</v>
      </c>
      <c r="T50" s="32">
        <f t="shared" si="8"/>
        <v>0</v>
      </c>
      <c r="U50" s="1" t="s">
        <v>21</v>
      </c>
      <c r="V50" s="32">
        <f t="shared" si="9"/>
        <v>2</v>
      </c>
      <c r="W50" s="1" t="s">
        <v>20</v>
      </c>
      <c r="X50" s="18">
        <f t="shared" si="10"/>
        <v>1</v>
      </c>
      <c r="Y50" s="6" t="s">
        <v>18</v>
      </c>
      <c r="Z50" s="32">
        <f t="shared" si="11"/>
        <v>1</v>
      </c>
      <c r="AA50" s="7" t="str">
        <f>IF(OR(Form_Responses1[[#This Row],[Carrera]]="Ing. IA",Form_Responses1[[#This Row],[Carrera]]="Ing. Informática"),"Sí","No")</f>
        <v>Sí</v>
      </c>
      <c r="AB50" s="32">
        <f t="shared" si="12"/>
        <v>1</v>
      </c>
      <c r="AC50" s="1" t="s">
        <v>21</v>
      </c>
      <c r="AD50" s="18">
        <f t="shared" si="13"/>
        <v>0</v>
      </c>
      <c r="AE50" s="33">
        <f t="shared" si="17"/>
        <v>11</v>
      </c>
    </row>
    <row r="51" spans="1:31" ht="15" x14ac:dyDescent="0.25">
      <c r="A51" s="25">
        <v>21</v>
      </c>
      <c r="B51" s="6" t="s">
        <v>18</v>
      </c>
      <c r="C51" s="6" t="s">
        <v>26</v>
      </c>
      <c r="D51" s="18">
        <f t="shared" si="16"/>
        <v>1</v>
      </c>
      <c r="E51" s="1" t="s">
        <v>21</v>
      </c>
      <c r="F51" s="32">
        <f t="shared" si="2"/>
        <v>0</v>
      </c>
      <c r="G51" s="1" t="s">
        <v>28</v>
      </c>
      <c r="H51" s="32">
        <f t="shared" si="3"/>
        <v>0</v>
      </c>
      <c r="I51" s="1" t="s">
        <v>21</v>
      </c>
      <c r="J51" s="32">
        <f t="shared" si="15"/>
        <v>0</v>
      </c>
      <c r="K51" s="1" t="s">
        <v>34</v>
      </c>
      <c r="L51" s="32">
        <f t="shared" si="4"/>
        <v>2</v>
      </c>
      <c r="M51" s="1" t="s">
        <v>21</v>
      </c>
      <c r="N51" s="32">
        <f t="shared" si="5"/>
        <v>2</v>
      </c>
      <c r="O51" s="1" t="s">
        <v>21</v>
      </c>
      <c r="P51" s="32">
        <f t="shared" si="6"/>
        <v>0</v>
      </c>
      <c r="Q51" s="1" t="s">
        <v>18</v>
      </c>
      <c r="R51" s="32">
        <f t="shared" si="7"/>
        <v>0</v>
      </c>
      <c r="S51" s="1" t="s">
        <v>21</v>
      </c>
      <c r="T51" s="32">
        <f t="shared" si="8"/>
        <v>2</v>
      </c>
      <c r="U51" s="1" t="s">
        <v>18</v>
      </c>
      <c r="V51" s="32">
        <f t="shared" si="9"/>
        <v>0</v>
      </c>
      <c r="W51" s="1" t="s">
        <v>20</v>
      </c>
      <c r="X51" s="18">
        <f t="shared" si="10"/>
        <v>1</v>
      </c>
      <c r="Y51" s="6" t="s">
        <v>18</v>
      </c>
      <c r="Z51" s="32">
        <f t="shared" si="11"/>
        <v>1</v>
      </c>
      <c r="AA51" s="7" t="str">
        <f>IF(OR(Form_Responses1[[#This Row],[Carrera]]="Ing. IA",Form_Responses1[[#This Row],[Carrera]]="Ing. Informática"),"Sí","No")</f>
        <v>Sí</v>
      </c>
      <c r="AB51" s="32">
        <f t="shared" si="12"/>
        <v>1</v>
      </c>
      <c r="AC51" s="1" t="s">
        <v>21</v>
      </c>
      <c r="AD51" s="18">
        <f t="shared" si="13"/>
        <v>0</v>
      </c>
      <c r="AE51" s="33">
        <f t="shared" si="17"/>
        <v>6</v>
      </c>
    </row>
    <row r="52" spans="1:31" ht="15" x14ac:dyDescent="0.25">
      <c r="A52" s="25">
        <v>25</v>
      </c>
      <c r="B52" s="6" t="s">
        <v>18</v>
      </c>
      <c r="C52" s="6" t="s">
        <v>17</v>
      </c>
      <c r="D52" s="18">
        <f t="shared" si="16"/>
        <v>0</v>
      </c>
      <c r="E52" s="1" t="s">
        <v>18</v>
      </c>
      <c r="F52" s="32">
        <f t="shared" si="2"/>
        <v>2</v>
      </c>
      <c r="G52" s="1" t="s">
        <v>24</v>
      </c>
      <c r="H52" s="32">
        <f t="shared" si="3"/>
        <v>2</v>
      </c>
      <c r="I52" s="1" t="s">
        <v>18</v>
      </c>
      <c r="J52" s="32">
        <f t="shared" si="15"/>
        <v>1</v>
      </c>
      <c r="K52" s="1" t="s">
        <v>34</v>
      </c>
      <c r="L52" s="32">
        <f t="shared" si="4"/>
        <v>2</v>
      </c>
      <c r="M52" s="1" t="s">
        <v>21</v>
      </c>
      <c r="N52" s="32">
        <f t="shared" si="5"/>
        <v>2</v>
      </c>
      <c r="O52" s="1" t="s">
        <v>18</v>
      </c>
      <c r="P52" s="32">
        <f t="shared" si="6"/>
        <v>2</v>
      </c>
      <c r="Q52" s="1" t="s">
        <v>21</v>
      </c>
      <c r="R52" s="32">
        <f t="shared" si="7"/>
        <v>2</v>
      </c>
      <c r="S52" s="1" t="s">
        <v>18</v>
      </c>
      <c r="T52" s="32">
        <f t="shared" si="8"/>
        <v>0</v>
      </c>
      <c r="U52" s="1" t="s">
        <v>21</v>
      </c>
      <c r="V52" s="32">
        <f t="shared" si="9"/>
        <v>2</v>
      </c>
      <c r="W52" s="1" t="s">
        <v>20</v>
      </c>
      <c r="X52" s="18">
        <f t="shared" si="10"/>
        <v>1</v>
      </c>
      <c r="Y52" s="6" t="s">
        <v>18</v>
      </c>
      <c r="Z52" s="32">
        <f t="shared" si="11"/>
        <v>1</v>
      </c>
      <c r="AA52" s="7" t="str">
        <f>IF(OR(Form_Responses1[[#This Row],[Carrera]]="Ing. IA",Form_Responses1[[#This Row],[Carrera]]="Ing. Informática"),"Sí","No")</f>
        <v>Sí</v>
      </c>
      <c r="AB52" s="32">
        <f t="shared" si="12"/>
        <v>1</v>
      </c>
      <c r="AC52" s="1" t="s">
        <v>21</v>
      </c>
      <c r="AD52" s="18">
        <f t="shared" si="13"/>
        <v>0</v>
      </c>
      <c r="AE52" s="33">
        <f t="shared" si="17"/>
        <v>15</v>
      </c>
    </row>
    <row r="53" spans="1:31" ht="15" x14ac:dyDescent="0.25">
      <c r="A53" s="25">
        <v>22</v>
      </c>
      <c r="B53" s="6" t="s">
        <v>18</v>
      </c>
      <c r="C53" s="6" t="s">
        <v>17</v>
      </c>
      <c r="D53" s="18">
        <f t="shared" si="16"/>
        <v>0</v>
      </c>
      <c r="E53" s="1" t="s">
        <v>18</v>
      </c>
      <c r="F53" s="32">
        <f t="shared" si="2"/>
        <v>2</v>
      </c>
      <c r="G53" s="1" t="s">
        <v>37</v>
      </c>
      <c r="H53" s="32">
        <f t="shared" si="3"/>
        <v>3</v>
      </c>
      <c r="I53" s="1" t="s">
        <v>18</v>
      </c>
      <c r="J53" s="32">
        <f t="shared" si="15"/>
        <v>1</v>
      </c>
      <c r="K53" s="1" t="s">
        <v>34</v>
      </c>
      <c r="L53" s="32">
        <f t="shared" si="4"/>
        <v>2</v>
      </c>
      <c r="M53" s="1" t="s">
        <v>18</v>
      </c>
      <c r="N53" s="32">
        <f t="shared" si="5"/>
        <v>0</v>
      </c>
      <c r="O53" s="1" t="s">
        <v>18</v>
      </c>
      <c r="P53" s="32">
        <f t="shared" si="6"/>
        <v>2</v>
      </c>
      <c r="Q53" s="1" t="s">
        <v>24</v>
      </c>
      <c r="R53" s="32">
        <f t="shared" si="7"/>
        <v>1</v>
      </c>
      <c r="S53" s="1" t="s">
        <v>18</v>
      </c>
      <c r="T53" s="32">
        <f t="shared" si="8"/>
        <v>2</v>
      </c>
      <c r="U53" s="1" t="s">
        <v>23</v>
      </c>
      <c r="V53" s="32">
        <f t="shared" si="9"/>
        <v>1</v>
      </c>
      <c r="W53" s="1" t="s">
        <v>35</v>
      </c>
      <c r="X53" s="18">
        <f t="shared" si="10"/>
        <v>2</v>
      </c>
      <c r="Y53" s="6" t="s">
        <v>18</v>
      </c>
      <c r="Z53" s="32">
        <f t="shared" si="11"/>
        <v>1</v>
      </c>
      <c r="AA53" s="7" t="str">
        <f>IF(OR(Form_Responses1[[#This Row],[Carrera]]="Ing. IA",Form_Responses1[[#This Row],[Carrera]]="Ing. Informática"),"Sí","No")</f>
        <v>No</v>
      </c>
      <c r="AB53" s="32">
        <f t="shared" si="12"/>
        <v>0</v>
      </c>
      <c r="AC53" s="1" t="s">
        <v>21</v>
      </c>
      <c r="AD53" s="18">
        <f t="shared" si="13"/>
        <v>0</v>
      </c>
      <c r="AE53" s="33">
        <f t="shared" si="17"/>
        <v>14</v>
      </c>
    </row>
    <row r="54" spans="1:31" ht="15" x14ac:dyDescent="0.25">
      <c r="A54" s="25">
        <v>19</v>
      </c>
      <c r="B54" s="6" t="s">
        <v>18</v>
      </c>
      <c r="C54" s="6" t="s">
        <v>26</v>
      </c>
      <c r="D54" s="18">
        <f t="shared" si="16"/>
        <v>1</v>
      </c>
      <c r="E54" s="1" t="s">
        <v>18</v>
      </c>
      <c r="F54" s="32">
        <f t="shared" si="2"/>
        <v>2</v>
      </c>
      <c r="G54" s="1" t="s">
        <v>22</v>
      </c>
      <c r="H54" s="32">
        <f t="shared" si="3"/>
        <v>1</v>
      </c>
      <c r="I54" s="1" t="s">
        <v>18</v>
      </c>
      <c r="J54" s="32">
        <f t="shared" si="15"/>
        <v>1</v>
      </c>
      <c r="K54" s="1" t="s">
        <v>23</v>
      </c>
      <c r="L54" s="32">
        <f t="shared" si="4"/>
        <v>1</v>
      </c>
      <c r="M54" s="1" t="s">
        <v>21</v>
      </c>
      <c r="N54" s="32">
        <f t="shared" si="5"/>
        <v>2</v>
      </c>
      <c r="O54" s="1" t="s">
        <v>18</v>
      </c>
      <c r="P54" s="32">
        <f t="shared" si="6"/>
        <v>2</v>
      </c>
      <c r="Q54" s="1" t="s">
        <v>18</v>
      </c>
      <c r="R54" s="32">
        <f t="shared" si="7"/>
        <v>0</v>
      </c>
      <c r="S54" s="1" t="s">
        <v>30</v>
      </c>
      <c r="T54" s="32">
        <f t="shared" si="8"/>
        <v>2</v>
      </c>
      <c r="U54" s="1" t="s">
        <v>18</v>
      </c>
      <c r="V54" s="32">
        <f t="shared" si="9"/>
        <v>0</v>
      </c>
      <c r="W54" s="1" t="s">
        <v>35</v>
      </c>
      <c r="X54" s="18">
        <f t="shared" si="10"/>
        <v>2</v>
      </c>
      <c r="Y54" s="6" t="s">
        <v>18</v>
      </c>
      <c r="Z54" s="32">
        <f t="shared" si="11"/>
        <v>1</v>
      </c>
      <c r="AA54" s="7" t="str">
        <f>IF(OR(Form_Responses1[[#This Row],[Carrera]]="Ing. IA",Form_Responses1[[#This Row],[Carrera]]="Ing. Informática"),"Sí","No")</f>
        <v>Sí</v>
      </c>
      <c r="AB54" s="32">
        <f t="shared" si="12"/>
        <v>1</v>
      </c>
      <c r="AC54" s="1" t="s">
        <v>21</v>
      </c>
      <c r="AD54" s="18">
        <f t="shared" si="13"/>
        <v>0</v>
      </c>
      <c r="AE54" s="33">
        <f t="shared" si="17"/>
        <v>11</v>
      </c>
    </row>
    <row r="55" spans="1:31" ht="15" x14ac:dyDescent="0.25">
      <c r="A55" s="25">
        <v>20</v>
      </c>
      <c r="B55" s="6" t="s">
        <v>18</v>
      </c>
      <c r="C55" s="6" t="s">
        <v>26</v>
      </c>
      <c r="D55" s="18">
        <f t="shared" si="16"/>
        <v>1</v>
      </c>
      <c r="E55" s="1" t="s">
        <v>21</v>
      </c>
      <c r="F55" s="32">
        <f t="shared" si="2"/>
        <v>0</v>
      </c>
      <c r="G55" s="1" t="s">
        <v>24</v>
      </c>
      <c r="H55" s="32">
        <f t="shared" si="3"/>
        <v>2</v>
      </c>
      <c r="I55" s="1" t="s">
        <v>18</v>
      </c>
      <c r="J55" s="32">
        <f t="shared" si="15"/>
        <v>1</v>
      </c>
      <c r="K55" s="1" t="s">
        <v>23</v>
      </c>
      <c r="L55" s="32">
        <f t="shared" si="4"/>
        <v>1</v>
      </c>
      <c r="M55" s="1" t="s">
        <v>18</v>
      </c>
      <c r="N55" s="32">
        <f t="shared" si="5"/>
        <v>0</v>
      </c>
      <c r="O55" s="1" t="s">
        <v>18</v>
      </c>
      <c r="P55" s="32">
        <f t="shared" si="6"/>
        <v>2</v>
      </c>
      <c r="Q55" s="1" t="s">
        <v>24</v>
      </c>
      <c r="R55" s="32">
        <f t="shared" si="7"/>
        <v>1</v>
      </c>
      <c r="S55" s="1" t="s">
        <v>18</v>
      </c>
      <c r="T55" s="32">
        <f t="shared" si="8"/>
        <v>0</v>
      </c>
      <c r="U55" s="1" t="s">
        <v>21</v>
      </c>
      <c r="V55" s="32">
        <f t="shared" si="9"/>
        <v>2</v>
      </c>
      <c r="W55" s="1" t="s">
        <v>35</v>
      </c>
      <c r="X55" s="18">
        <f t="shared" si="10"/>
        <v>2</v>
      </c>
      <c r="Y55" s="6" t="s">
        <v>18</v>
      </c>
      <c r="Z55" s="32">
        <f t="shared" si="11"/>
        <v>1</v>
      </c>
      <c r="AA55" s="7" t="str">
        <f>IF(OR(Form_Responses1[[#This Row],[Carrera]]="Ing. IA",Form_Responses1[[#This Row],[Carrera]]="Ing. Informática"),"Sí","No")</f>
        <v>Sí</v>
      </c>
      <c r="AB55" s="32">
        <f t="shared" si="12"/>
        <v>1</v>
      </c>
      <c r="AC55" s="1" t="s">
        <v>21</v>
      </c>
      <c r="AD55" s="18">
        <f t="shared" si="13"/>
        <v>0</v>
      </c>
      <c r="AE55" s="33">
        <f t="shared" si="17"/>
        <v>9</v>
      </c>
    </row>
    <row r="56" spans="1:31" ht="15" x14ac:dyDescent="0.25">
      <c r="A56" s="25">
        <v>25</v>
      </c>
      <c r="B56" s="6" t="s">
        <v>18</v>
      </c>
      <c r="C56" s="6" t="s">
        <v>17</v>
      </c>
      <c r="D56" s="18">
        <f t="shared" si="16"/>
        <v>0</v>
      </c>
      <c r="E56" s="1" t="s">
        <v>30</v>
      </c>
      <c r="F56" s="32">
        <f t="shared" si="2"/>
        <v>1</v>
      </c>
      <c r="G56" s="1" t="s">
        <v>22</v>
      </c>
      <c r="H56" s="32">
        <f t="shared" si="3"/>
        <v>1</v>
      </c>
      <c r="I56" s="1" t="s">
        <v>18</v>
      </c>
      <c r="J56" s="32">
        <f t="shared" si="15"/>
        <v>1</v>
      </c>
      <c r="K56" s="1" t="s">
        <v>34</v>
      </c>
      <c r="L56" s="32">
        <f t="shared" si="4"/>
        <v>2</v>
      </c>
      <c r="M56" s="1" t="s">
        <v>21</v>
      </c>
      <c r="N56" s="32">
        <f t="shared" si="5"/>
        <v>2</v>
      </c>
      <c r="O56" s="1" t="s">
        <v>18</v>
      </c>
      <c r="P56" s="32">
        <f t="shared" si="6"/>
        <v>2</v>
      </c>
      <c r="Q56" s="1" t="s">
        <v>18</v>
      </c>
      <c r="R56" s="32">
        <f t="shared" si="7"/>
        <v>0</v>
      </c>
      <c r="S56" s="1" t="s">
        <v>30</v>
      </c>
      <c r="T56" s="32">
        <f t="shared" si="8"/>
        <v>0</v>
      </c>
      <c r="U56" s="1" t="s">
        <v>21</v>
      </c>
      <c r="V56" s="32">
        <f t="shared" si="9"/>
        <v>2</v>
      </c>
      <c r="W56" s="1" t="s">
        <v>20</v>
      </c>
      <c r="X56" s="18">
        <f t="shared" si="10"/>
        <v>1</v>
      </c>
      <c r="Y56" s="6" t="s">
        <v>18</v>
      </c>
      <c r="Z56" s="32">
        <f t="shared" si="11"/>
        <v>1</v>
      </c>
      <c r="AA56" s="7" t="str">
        <f>IF(OR(Form_Responses1[[#This Row],[Carrera]]="Ing. IA",Form_Responses1[[#This Row],[Carrera]]="Ing. Informática"),"Sí","No")</f>
        <v>No</v>
      </c>
      <c r="AB56" s="32">
        <f t="shared" si="12"/>
        <v>0</v>
      </c>
      <c r="AC56" s="1" t="s">
        <v>21</v>
      </c>
      <c r="AD56" s="18">
        <f t="shared" si="13"/>
        <v>0</v>
      </c>
      <c r="AE56" s="33">
        <f t="shared" si="17"/>
        <v>11</v>
      </c>
    </row>
    <row r="57" spans="1:31" ht="15" x14ac:dyDescent="0.25">
      <c r="A57" s="25">
        <v>19</v>
      </c>
      <c r="B57" s="6" t="s">
        <v>18</v>
      </c>
      <c r="C57" s="6" t="s">
        <v>17</v>
      </c>
      <c r="D57" s="18">
        <f t="shared" si="16"/>
        <v>0</v>
      </c>
      <c r="E57" s="1" t="s">
        <v>18</v>
      </c>
      <c r="F57" s="32">
        <f t="shared" si="2"/>
        <v>2</v>
      </c>
      <c r="G57" s="1" t="s">
        <v>22</v>
      </c>
      <c r="H57" s="32">
        <f t="shared" si="3"/>
        <v>1</v>
      </c>
      <c r="I57" s="1" t="s">
        <v>18</v>
      </c>
      <c r="J57" s="32">
        <f t="shared" si="15"/>
        <v>1</v>
      </c>
      <c r="K57" s="1" t="s">
        <v>34</v>
      </c>
      <c r="L57" s="32">
        <f t="shared" si="4"/>
        <v>2</v>
      </c>
      <c r="M57" s="1" t="s">
        <v>18</v>
      </c>
      <c r="N57" s="32">
        <f t="shared" si="5"/>
        <v>0</v>
      </c>
      <c r="O57" s="1" t="s">
        <v>21</v>
      </c>
      <c r="P57" s="32">
        <f t="shared" si="6"/>
        <v>0</v>
      </c>
      <c r="Q57" s="1" t="s">
        <v>18</v>
      </c>
      <c r="R57" s="32">
        <f t="shared" si="7"/>
        <v>0</v>
      </c>
      <c r="S57" s="1" t="s">
        <v>21</v>
      </c>
      <c r="T57" s="32">
        <f t="shared" si="8"/>
        <v>0</v>
      </c>
      <c r="U57" s="1" t="s">
        <v>21</v>
      </c>
      <c r="V57" s="32">
        <f t="shared" si="9"/>
        <v>2</v>
      </c>
      <c r="W57" s="1" t="s">
        <v>20</v>
      </c>
      <c r="X57" s="18">
        <f t="shared" si="10"/>
        <v>1</v>
      </c>
      <c r="Y57" s="6" t="s">
        <v>18</v>
      </c>
      <c r="Z57" s="32">
        <f t="shared" si="11"/>
        <v>1</v>
      </c>
      <c r="AA57" s="7" t="str">
        <f>IF(OR(Form_Responses1[[#This Row],[Carrera]]="Ing. IA",Form_Responses1[[#This Row],[Carrera]]="Ing. Informática"),"Sí","No")</f>
        <v>Sí</v>
      </c>
      <c r="AB57" s="32">
        <f t="shared" si="12"/>
        <v>1</v>
      </c>
      <c r="AC57" s="1" t="s">
        <v>18</v>
      </c>
      <c r="AD57" s="18">
        <f t="shared" si="13"/>
        <v>2</v>
      </c>
      <c r="AE57" s="33">
        <f t="shared" si="17"/>
        <v>8</v>
      </c>
    </row>
    <row r="58" spans="1:31" ht="15" x14ac:dyDescent="0.25">
      <c r="A58" s="25">
        <v>19</v>
      </c>
      <c r="B58" s="6" t="s">
        <v>18</v>
      </c>
      <c r="C58" s="6" t="s">
        <v>17</v>
      </c>
      <c r="D58" s="18">
        <f t="shared" si="16"/>
        <v>0</v>
      </c>
      <c r="E58" s="1" t="s">
        <v>18</v>
      </c>
      <c r="F58" s="32">
        <f t="shared" si="2"/>
        <v>2</v>
      </c>
      <c r="G58" s="1" t="s">
        <v>37</v>
      </c>
      <c r="H58" s="32">
        <f t="shared" si="3"/>
        <v>3</v>
      </c>
      <c r="I58" s="1" t="s">
        <v>18</v>
      </c>
      <c r="J58" s="32">
        <f t="shared" si="15"/>
        <v>1</v>
      </c>
      <c r="K58" s="1" t="s">
        <v>34</v>
      </c>
      <c r="L58" s="32">
        <f t="shared" si="4"/>
        <v>2</v>
      </c>
      <c r="M58" s="1" t="s">
        <v>18</v>
      </c>
      <c r="N58" s="32">
        <f t="shared" si="5"/>
        <v>0</v>
      </c>
      <c r="O58" s="1" t="s">
        <v>21</v>
      </c>
      <c r="P58" s="32">
        <f t="shared" si="6"/>
        <v>0</v>
      </c>
      <c r="Q58" s="1" t="s">
        <v>21</v>
      </c>
      <c r="R58" s="32">
        <f t="shared" si="7"/>
        <v>2</v>
      </c>
      <c r="S58" s="1" t="s">
        <v>18</v>
      </c>
      <c r="T58" s="32">
        <f t="shared" si="8"/>
        <v>2</v>
      </c>
      <c r="U58" s="1" t="s">
        <v>23</v>
      </c>
      <c r="V58" s="32">
        <f t="shared" si="9"/>
        <v>1</v>
      </c>
      <c r="W58" s="1" t="s">
        <v>35</v>
      </c>
      <c r="X58" s="18">
        <f t="shared" si="10"/>
        <v>2</v>
      </c>
      <c r="Y58" s="6" t="s">
        <v>18</v>
      </c>
      <c r="Z58" s="32">
        <f t="shared" si="11"/>
        <v>1</v>
      </c>
      <c r="AA58" s="7" t="str">
        <f>IF(OR(Form_Responses1[[#This Row],[Carrera]]="Ing. IA",Form_Responses1[[#This Row],[Carrera]]="Ing. Informática"),"Sí","No")</f>
        <v>Sí</v>
      </c>
      <c r="AB58" s="32">
        <f t="shared" si="12"/>
        <v>1</v>
      </c>
      <c r="AC58" s="1" t="s">
        <v>21</v>
      </c>
      <c r="AD58" s="18">
        <f t="shared" si="13"/>
        <v>0</v>
      </c>
      <c r="AE58" s="33">
        <f t="shared" si="17"/>
        <v>13</v>
      </c>
    </row>
    <row r="59" spans="1:31" ht="15" x14ac:dyDescent="0.25">
      <c r="A59" s="25">
        <v>19</v>
      </c>
      <c r="B59" s="6" t="s">
        <v>18</v>
      </c>
      <c r="C59" s="6" t="s">
        <v>17</v>
      </c>
      <c r="D59" s="18">
        <f t="shared" si="16"/>
        <v>0</v>
      </c>
      <c r="E59" s="1" t="s">
        <v>18</v>
      </c>
      <c r="F59" s="32">
        <f t="shared" si="2"/>
        <v>2</v>
      </c>
      <c r="G59" s="1" t="s">
        <v>22</v>
      </c>
      <c r="H59" s="32">
        <f t="shared" si="3"/>
        <v>1</v>
      </c>
      <c r="I59" s="1" t="s">
        <v>18</v>
      </c>
      <c r="J59" s="32">
        <f t="shared" si="15"/>
        <v>1</v>
      </c>
      <c r="K59" s="1" t="s">
        <v>23</v>
      </c>
      <c r="L59" s="32">
        <f t="shared" si="4"/>
        <v>1</v>
      </c>
      <c r="M59" s="1" t="s">
        <v>21</v>
      </c>
      <c r="N59" s="32">
        <f t="shared" si="5"/>
        <v>2</v>
      </c>
      <c r="O59" s="1" t="s">
        <v>21</v>
      </c>
      <c r="P59" s="32">
        <f t="shared" si="6"/>
        <v>0</v>
      </c>
      <c r="Q59" s="1" t="s">
        <v>24</v>
      </c>
      <c r="R59" s="32">
        <f t="shared" si="7"/>
        <v>1</v>
      </c>
      <c r="S59" s="1" t="s">
        <v>21</v>
      </c>
      <c r="T59" s="32">
        <f t="shared" si="8"/>
        <v>0</v>
      </c>
      <c r="U59" s="1" t="s">
        <v>21</v>
      </c>
      <c r="V59" s="32">
        <f t="shared" si="9"/>
        <v>2</v>
      </c>
      <c r="W59" s="1" t="s">
        <v>27</v>
      </c>
      <c r="X59" s="18">
        <f t="shared" si="10"/>
        <v>0</v>
      </c>
      <c r="Y59" s="6" t="s">
        <v>18</v>
      </c>
      <c r="Z59" s="32">
        <f t="shared" si="11"/>
        <v>1</v>
      </c>
      <c r="AA59" s="7" t="str">
        <f>IF(OR(Form_Responses1[[#This Row],[Carrera]]="Ing. IA",Form_Responses1[[#This Row],[Carrera]]="Ing. Informática"),"Sí","No")</f>
        <v>Sí</v>
      </c>
      <c r="AB59" s="32">
        <f t="shared" si="12"/>
        <v>1</v>
      </c>
      <c r="AC59" s="1" t="s">
        <v>21</v>
      </c>
      <c r="AD59" s="18">
        <f t="shared" si="13"/>
        <v>0</v>
      </c>
      <c r="AE59" s="33">
        <f t="shared" si="17"/>
        <v>10</v>
      </c>
    </row>
    <row r="60" spans="1:31" ht="15" x14ac:dyDescent="0.25">
      <c r="A60" s="25">
        <v>19</v>
      </c>
      <c r="B60" s="6" t="s">
        <v>18</v>
      </c>
      <c r="C60" s="6" t="s">
        <v>26</v>
      </c>
      <c r="D60" s="18">
        <f t="shared" si="16"/>
        <v>1</v>
      </c>
      <c r="E60" s="1" t="s">
        <v>21</v>
      </c>
      <c r="F60" s="32">
        <f t="shared" si="2"/>
        <v>0</v>
      </c>
      <c r="G60" s="1" t="s">
        <v>22</v>
      </c>
      <c r="H60" s="32">
        <f t="shared" si="3"/>
        <v>1</v>
      </c>
      <c r="I60" s="1" t="s">
        <v>18</v>
      </c>
      <c r="J60" s="32">
        <f t="shared" si="15"/>
        <v>1</v>
      </c>
      <c r="K60" s="1" t="s">
        <v>23</v>
      </c>
      <c r="L60" s="32">
        <f t="shared" si="4"/>
        <v>1</v>
      </c>
      <c r="M60" s="1" t="s">
        <v>21</v>
      </c>
      <c r="N60" s="32">
        <f t="shared" si="5"/>
        <v>2</v>
      </c>
      <c r="O60" s="1" t="s">
        <v>21</v>
      </c>
      <c r="P60" s="32">
        <f t="shared" si="6"/>
        <v>0</v>
      </c>
      <c r="Q60" s="1" t="s">
        <v>24</v>
      </c>
      <c r="R60" s="32">
        <f t="shared" si="7"/>
        <v>1</v>
      </c>
      <c r="S60" s="1" t="s">
        <v>21</v>
      </c>
      <c r="T60" s="32">
        <f t="shared" si="8"/>
        <v>2</v>
      </c>
      <c r="U60" s="1" t="s">
        <v>23</v>
      </c>
      <c r="V60" s="32">
        <f t="shared" si="9"/>
        <v>1</v>
      </c>
      <c r="W60" s="1" t="s">
        <v>20</v>
      </c>
      <c r="X60" s="18">
        <f t="shared" si="10"/>
        <v>1</v>
      </c>
      <c r="Y60" s="6" t="s">
        <v>18</v>
      </c>
      <c r="Z60" s="32">
        <f t="shared" si="11"/>
        <v>1</v>
      </c>
      <c r="AA60" s="7" t="str">
        <f>IF(OR(Form_Responses1[[#This Row],[Carrera]]="Ing. IA",Form_Responses1[[#This Row],[Carrera]]="Ing. Informática"),"Sí","No")</f>
        <v>Sí</v>
      </c>
      <c r="AB60" s="32">
        <f t="shared" si="12"/>
        <v>1</v>
      </c>
      <c r="AC60" s="1" t="s">
        <v>21</v>
      </c>
      <c r="AD60" s="18">
        <f t="shared" si="13"/>
        <v>0</v>
      </c>
      <c r="AE60" s="33">
        <f t="shared" si="17"/>
        <v>9</v>
      </c>
    </row>
    <row r="61" spans="1:31" ht="15" x14ac:dyDescent="0.25">
      <c r="A61" s="25">
        <v>19</v>
      </c>
      <c r="B61" s="6" t="s">
        <v>18</v>
      </c>
      <c r="C61" s="6" t="s">
        <v>26</v>
      </c>
      <c r="D61" s="18">
        <f t="shared" si="16"/>
        <v>1</v>
      </c>
      <c r="E61" s="1" t="s">
        <v>30</v>
      </c>
      <c r="F61" s="32">
        <f t="shared" si="2"/>
        <v>1</v>
      </c>
      <c r="G61" s="1" t="s">
        <v>24</v>
      </c>
      <c r="H61" s="32">
        <f t="shared" si="3"/>
        <v>2</v>
      </c>
      <c r="I61" s="1" t="s">
        <v>18</v>
      </c>
      <c r="J61" s="32">
        <f t="shared" si="15"/>
        <v>1</v>
      </c>
      <c r="K61" s="1" t="s">
        <v>23</v>
      </c>
      <c r="L61" s="32">
        <f t="shared" si="4"/>
        <v>1</v>
      </c>
      <c r="M61" s="1" t="s">
        <v>21</v>
      </c>
      <c r="N61" s="32">
        <f t="shared" si="5"/>
        <v>2</v>
      </c>
      <c r="O61" s="1" t="s">
        <v>21</v>
      </c>
      <c r="P61" s="32">
        <f t="shared" si="6"/>
        <v>0</v>
      </c>
      <c r="Q61" s="1" t="s">
        <v>21</v>
      </c>
      <c r="R61" s="32">
        <f t="shared" si="7"/>
        <v>2</v>
      </c>
      <c r="S61" s="1" t="s">
        <v>21</v>
      </c>
      <c r="T61" s="32">
        <f t="shared" si="8"/>
        <v>2</v>
      </c>
      <c r="U61" s="1" t="s">
        <v>23</v>
      </c>
      <c r="V61" s="32">
        <f t="shared" si="9"/>
        <v>1</v>
      </c>
      <c r="W61" s="1" t="s">
        <v>20</v>
      </c>
      <c r="X61" s="18">
        <f t="shared" si="10"/>
        <v>1</v>
      </c>
      <c r="Y61" s="6" t="s">
        <v>18</v>
      </c>
      <c r="Z61" s="32">
        <f t="shared" si="11"/>
        <v>1</v>
      </c>
      <c r="AA61" s="7" t="str">
        <f>IF(OR(Form_Responses1[[#This Row],[Carrera]]="Ing. IA",Form_Responses1[[#This Row],[Carrera]]="Ing. Informática"),"Sí","No")</f>
        <v>Sí</v>
      </c>
      <c r="AB61" s="32">
        <f t="shared" si="12"/>
        <v>1</v>
      </c>
      <c r="AC61" s="1" t="s">
        <v>21</v>
      </c>
      <c r="AD61" s="18">
        <f t="shared" si="13"/>
        <v>0</v>
      </c>
      <c r="AE61" s="33">
        <f t="shared" si="17"/>
        <v>12</v>
      </c>
    </row>
    <row r="62" spans="1:31" ht="15" x14ac:dyDescent="0.25">
      <c r="A62" s="25">
        <v>18</v>
      </c>
      <c r="B62" s="6" t="s">
        <v>21</v>
      </c>
      <c r="C62" s="6" t="s">
        <v>17</v>
      </c>
      <c r="D62" s="18">
        <f t="shared" si="16"/>
        <v>0</v>
      </c>
      <c r="E62" s="1" t="s">
        <v>18</v>
      </c>
      <c r="F62" s="32">
        <f t="shared" si="2"/>
        <v>2</v>
      </c>
      <c r="G62" s="1" t="s">
        <v>24</v>
      </c>
      <c r="H62" s="32">
        <f t="shared" si="3"/>
        <v>2</v>
      </c>
      <c r="I62" s="1" t="s">
        <v>18</v>
      </c>
      <c r="J62" s="32">
        <f t="shared" si="15"/>
        <v>1</v>
      </c>
      <c r="K62" s="1" t="s">
        <v>34</v>
      </c>
      <c r="L62" s="32">
        <f t="shared" si="4"/>
        <v>2</v>
      </c>
      <c r="M62" s="1" t="s">
        <v>21</v>
      </c>
      <c r="N62" s="32">
        <f t="shared" si="5"/>
        <v>2</v>
      </c>
      <c r="O62" s="1" t="s">
        <v>18</v>
      </c>
      <c r="P62" s="32">
        <f t="shared" si="6"/>
        <v>2</v>
      </c>
      <c r="Q62" s="1" t="s">
        <v>18</v>
      </c>
      <c r="R62" s="32">
        <f t="shared" si="7"/>
        <v>0</v>
      </c>
      <c r="S62" s="1" t="s">
        <v>18</v>
      </c>
      <c r="T62" s="32">
        <f t="shared" si="8"/>
        <v>0</v>
      </c>
      <c r="U62" s="1" t="s">
        <v>21</v>
      </c>
      <c r="V62" s="32">
        <f t="shared" si="9"/>
        <v>2</v>
      </c>
      <c r="W62" s="1" t="s">
        <v>35</v>
      </c>
      <c r="X62" s="18">
        <f t="shared" si="10"/>
        <v>2</v>
      </c>
      <c r="Y62" s="6" t="s">
        <v>21</v>
      </c>
      <c r="Z62" s="32">
        <f t="shared" si="11"/>
        <v>0</v>
      </c>
      <c r="AA62" s="7" t="str">
        <f>IF(OR(Form_Responses1[[#This Row],[Carrera]]="Ing. IA",Form_Responses1[[#This Row],[Carrera]]="Ing. Informática"),"Sí","No")</f>
        <v>No</v>
      </c>
      <c r="AB62" s="32">
        <f t="shared" si="12"/>
        <v>0</v>
      </c>
      <c r="AC62" s="1" t="s">
        <v>21</v>
      </c>
      <c r="AD62" s="18">
        <f t="shared" si="13"/>
        <v>0</v>
      </c>
      <c r="AE62" s="33">
        <f t="shared" si="17"/>
        <v>13</v>
      </c>
    </row>
    <row r="63" spans="1:31" ht="15" x14ac:dyDescent="0.25">
      <c r="A63" s="25">
        <v>19</v>
      </c>
      <c r="B63" s="6" t="s">
        <v>18</v>
      </c>
      <c r="C63" s="6" t="s">
        <v>17</v>
      </c>
      <c r="D63" s="18">
        <f t="shared" si="16"/>
        <v>0</v>
      </c>
      <c r="E63" s="1" t="s">
        <v>30</v>
      </c>
      <c r="F63" s="32">
        <f t="shared" si="2"/>
        <v>1</v>
      </c>
      <c r="G63" s="1" t="s">
        <v>22</v>
      </c>
      <c r="H63" s="32">
        <f t="shared" si="3"/>
        <v>1</v>
      </c>
      <c r="I63" s="1" t="s">
        <v>18</v>
      </c>
      <c r="J63" s="32">
        <f t="shared" si="15"/>
        <v>1</v>
      </c>
      <c r="K63" s="1" t="s">
        <v>23</v>
      </c>
      <c r="L63" s="32">
        <f t="shared" si="4"/>
        <v>1</v>
      </c>
      <c r="M63" s="1" t="s">
        <v>31</v>
      </c>
      <c r="N63" s="32">
        <f t="shared" si="5"/>
        <v>1</v>
      </c>
      <c r="O63" s="1" t="s">
        <v>18</v>
      </c>
      <c r="P63" s="32">
        <f t="shared" si="6"/>
        <v>2</v>
      </c>
      <c r="Q63" s="1" t="s">
        <v>21</v>
      </c>
      <c r="R63" s="32">
        <f t="shared" si="7"/>
        <v>2</v>
      </c>
      <c r="S63" s="1" t="s">
        <v>21</v>
      </c>
      <c r="T63" s="32">
        <f t="shared" si="8"/>
        <v>0</v>
      </c>
      <c r="U63" s="1" t="s">
        <v>21</v>
      </c>
      <c r="V63" s="32">
        <f t="shared" si="9"/>
        <v>2</v>
      </c>
      <c r="W63" s="1" t="s">
        <v>35</v>
      </c>
      <c r="X63" s="18">
        <f t="shared" si="10"/>
        <v>2</v>
      </c>
      <c r="Y63" s="6" t="s">
        <v>18</v>
      </c>
      <c r="Z63" s="32">
        <f t="shared" si="11"/>
        <v>1</v>
      </c>
      <c r="AA63" s="7" t="str">
        <f>IF(OR(Form_Responses1[[#This Row],[Carrera]]="Ing. IA",Form_Responses1[[#This Row],[Carrera]]="Ing. Informática"),"Sí","No")</f>
        <v>Sí</v>
      </c>
      <c r="AB63" s="32">
        <f t="shared" si="12"/>
        <v>1</v>
      </c>
      <c r="AC63" s="1" t="s">
        <v>21</v>
      </c>
      <c r="AD63" s="18">
        <f t="shared" si="13"/>
        <v>0</v>
      </c>
      <c r="AE63" s="33">
        <f t="shared" si="17"/>
        <v>11</v>
      </c>
    </row>
    <row r="64" spans="1:31" ht="15" x14ac:dyDescent="0.25">
      <c r="A64" s="25">
        <v>22</v>
      </c>
      <c r="B64" s="6" t="s">
        <v>18</v>
      </c>
      <c r="C64" s="6" t="s">
        <v>26</v>
      </c>
      <c r="D64" s="18">
        <f t="shared" si="16"/>
        <v>1</v>
      </c>
      <c r="E64" s="1" t="s">
        <v>30</v>
      </c>
      <c r="F64" s="32">
        <f t="shared" si="2"/>
        <v>1</v>
      </c>
      <c r="G64" s="1" t="s">
        <v>24</v>
      </c>
      <c r="H64" s="32">
        <f t="shared" si="3"/>
        <v>2</v>
      </c>
      <c r="I64" s="1" t="s">
        <v>18</v>
      </c>
      <c r="J64" s="32">
        <f t="shared" si="15"/>
        <v>1</v>
      </c>
      <c r="K64" s="1" t="s">
        <v>34</v>
      </c>
      <c r="L64" s="32">
        <f t="shared" si="4"/>
        <v>2</v>
      </c>
      <c r="M64" s="1" t="s">
        <v>21</v>
      </c>
      <c r="N64" s="32">
        <f t="shared" si="5"/>
        <v>2</v>
      </c>
      <c r="O64" s="1" t="s">
        <v>18</v>
      </c>
      <c r="P64" s="32">
        <f t="shared" si="6"/>
        <v>2</v>
      </c>
      <c r="Q64" s="1" t="s">
        <v>24</v>
      </c>
      <c r="R64" s="32">
        <f t="shared" si="7"/>
        <v>1</v>
      </c>
      <c r="S64" s="1" t="s">
        <v>18</v>
      </c>
      <c r="T64" s="32">
        <f t="shared" si="8"/>
        <v>2</v>
      </c>
      <c r="U64" s="1" t="s">
        <v>23</v>
      </c>
      <c r="V64" s="32">
        <f t="shared" si="9"/>
        <v>1</v>
      </c>
      <c r="W64" s="1" t="s">
        <v>27</v>
      </c>
      <c r="X64" s="18">
        <f t="shared" si="10"/>
        <v>0</v>
      </c>
      <c r="Y64" s="6" t="s">
        <v>18</v>
      </c>
      <c r="Z64" s="32">
        <f t="shared" si="11"/>
        <v>1</v>
      </c>
      <c r="AA64" s="7" t="str">
        <f>IF(OR(Form_Responses1[[#This Row],[Carrera]]="Ing. IA",Form_Responses1[[#This Row],[Carrera]]="Ing. Informática"),"Sí","No")</f>
        <v>Sí</v>
      </c>
      <c r="AB64" s="32">
        <f t="shared" si="12"/>
        <v>1</v>
      </c>
      <c r="AC64" s="1" t="s">
        <v>18</v>
      </c>
      <c r="AD64" s="18">
        <f t="shared" si="13"/>
        <v>2</v>
      </c>
      <c r="AE64" s="33">
        <f t="shared" si="17"/>
        <v>14</v>
      </c>
    </row>
    <row r="65" spans="1:31" ht="15" x14ac:dyDescent="0.25">
      <c r="A65" s="26">
        <v>26</v>
      </c>
      <c r="B65" s="7" t="s">
        <v>18</v>
      </c>
      <c r="C65" s="7" t="s">
        <v>26</v>
      </c>
      <c r="D65" s="18">
        <f t="shared" si="16"/>
        <v>1</v>
      </c>
      <c r="E65" s="2" t="s">
        <v>18</v>
      </c>
      <c r="F65" s="32">
        <f t="shared" si="2"/>
        <v>2</v>
      </c>
      <c r="G65" s="2" t="s">
        <v>28</v>
      </c>
      <c r="H65" s="32">
        <f t="shared" si="3"/>
        <v>0</v>
      </c>
      <c r="I65" s="2" t="s">
        <v>21</v>
      </c>
      <c r="J65" s="32">
        <f t="shared" si="15"/>
        <v>0</v>
      </c>
      <c r="K65" s="2" t="s">
        <v>23</v>
      </c>
      <c r="L65" s="32">
        <f t="shared" si="4"/>
        <v>1</v>
      </c>
      <c r="M65" s="2" t="s">
        <v>18</v>
      </c>
      <c r="N65" s="32">
        <f t="shared" si="5"/>
        <v>0</v>
      </c>
      <c r="O65" s="2" t="s">
        <v>21</v>
      </c>
      <c r="P65" s="32">
        <f t="shared" si="6"/>
        <v>0</v>
      </c>
      <c r="Q65" s="2" t="s">
        <v>18</v>
      </c>
      <c r="R65" s="32">
        <f t="shared" si="7"/>
        <v>0</v>
      </c>
      <c r="S65" s="2" t="s">
        <v>30</v>
      </c>
      <c r="T65" s="32">
        <f t="shared" si="8"/>
        <v>2</v>
      </c>
      <c r="U65" s="2" t="s">
        <v>18</v>
      </c>
      <c r="V65" s="32">
        <f t="shared" si="9"/>
        <v>0</v>
      </c>
      <c r="W65" s="2" t="s">
        <v>27</v>
      </c>
      <c r="X65" s="18">
        <f t="shared" si="10"/>
        <v>0</v>
      </c>
      <c r="Y65" s="7" t="s">
        <v>18</v>
      </c>
      <c r="Z65" s="32">
        <f t="shared" si="11"/>
        <v>1</v>
      </c>
      <c r="AA65" s="7" t="str">
        <f>IF(OR(Form_Responses1[[#This Row],[Carrera]]="Ing. IA",Form_Responses1[[#This Row],[Carrera]]="Ing. Informática"),"Sí","No")</f>
        <v>No</v>
      </c>
      <c r="AB65" s="32">
        <f t="shared" si="12"/>
        <v>0</v>
      </c>
      <c r="AC65" s="2" t="s">
        <v>21</v>
      </c>
      <c r="AD65" s="18">
        <f t="shared" si="13"/>
        <v>0</v>
      </c>
      <c r="AE65" s="33">
        <f t="shared" si="17"/>
        <v>5</v>
      </c>
    </row>
    <row r="66" spans="1:31" ht="15" x14ac:dyDescent="0.25">
      <c r="A66" s="26">
        <v>21</v>
      </c>
      <c r="B66" s="7" t="s">
        <v>18</v>
      </c>
      <c r="C66" s="7" t="s">
        <v>26</v>
      </c>
      <c r="D66" s="18">
        <f t="shared" ref="D66" si="18">IF(C66="Masculino",0,1)</f>
        <v>1</v>
      </c>
      <c r="E66" s="2" t="s">
        <v>21</v>
      </c>
      <c r="F66" s="32">
        <f t="shared" si="2"/>
        <v>0</v>
      </c>
      <c r="G66" s="2" t="s">
        <v>22</v>
      </c>
      <c r="H66" s="32">
        <f t="shared" si="3"/>
        <v>1</v>
      </c>
      <c r="I66" s="2" t="s">
        <v>18</v>
      </c>
      <c r="J66" s="32">
        <f t="shared" si="15"/>
        <v>1</v>
      </c>
      <c r="K66" s="2" t="s">
        <v>25</v>
      </c>
      <c r="L66" s="32">
        <f t="shared" si="4"/>
        <v>2</v>
      </c>
      <c r="M66" s="2" t="s">
        <v>21</v>
      </c>
      <c r="N66" s="32">
        <f t="shared" si="5"/>
        <v>2</v>
      </c>
      <c r="O66" s="2" t="s">
        <v>24</v>
      </c>
      <c r="P66" s="32">
        <f t="shared" si="6"/>
        <v>1</v>
      </c>
      <c r="Q66" s="2" t="s">
        <v>24</v>
      </c>
      <c r="R66" s="32">
        <f t="shared" si="7"/>
        <v>1</v>
      </c>
      <c r="S66" s="2" t="s">
        <v>21</v>
      </c>
      <c r="T66" s="32">
        <f t="shared" si="8"/>
        <v>2</v>
      </c>
      <c r="U66" s="2" t="s">
        <v>23</v>
      </c>
      <c r="V66" s="32">
        <f t="shared" si="9"/>
        <v>1</v>
      </c>
      <c r="W66" s="2" t="s">
        <v>35</v>
      </c>
      <c r="X66" s="18">
        <f t="shared" si="10"/>
        <v>2</v>
      </c>
      <c r="Y66" s="7" t="s">
        <v>18</v>
      </c>
      <c r="Z66" s="32">
        <f t="shared" si="11"/>
        <v>1</v>
      </c>
      <c r="AA66" s="7" t="str">
        <f>IF(OR(Form_Responses1[[#This Row],[Carrera]]="Ing. IA",Form_Responses1[[#This Row],[Carrera]]="Ing. Informática"),"Sí","No")</f>
        <v>Sí</v>
      </c>
      <c r="AB66" s="32">
        <f t="shared" si="12"/>
        <v>1</v>
      </c>
      <c r="AC66" s="2" t="s">
        <v>21</v>
      </c>
      <c r="AD66" s="18">
        <f t="shared" si="13"/>
        <v>0</v>
      </c>
      <c r="AE66" s="33">
        <f t="shared" si="17"/>
        <v>11</v>
      </c>
    </row>
    <row r="69" spans="1:31" ht="15" x14ac:dyDescent="0.25">
      <c r="A69" s="16" t="s">
        <v>5</v>
      </c>
      <c r="B69" s="16" t="s">
        <v>16</v>
      </c>
    </row>
    <row r="70" spans="1:31" ht="15" x14ac:dyDescent="0.25">
      <c r="A70" s="1" t="s">
        <v>42</v>
      </c>
      <c r="B70" s="1" t="s">
        <v>25</v>
      </c>
      <c r="D70" s="47" t="s">
        <v>25</v>
      </c>
      <c r="E70" s="48">
        <f>COUNTIF(B70:B134,"No, ninguna")</f>
        <v>34</v>
      </c>
    </row>
    <row r="71" spans="1:31" ht="15" x14ac:dyDescent="0.25">
      <c r="A71" s="37" t="s">
        <v>42</v>
      </c>
      <c r="B71" s="37" t="s">
        <v>25</v>
      </c>
      <c r="D71" s="47" t="s">
        <v>34</v>
      </c>
      <c r="E71" s="48">
        <f>COUNTIF(B70:B134,"Sí, todas")</f>
        <v>3</v>
      </c>
    </row>
    <row r="72" spans="1:31" ht="15" x14ac:dyDescent="0.25">
      <c r="A72" s="1" t="s">
        <v>21</v>
      </c>
      <c r="B72" s="1"/>
      <c r="D72" s="47" t="s">
        <v>38</v>
      </c>
      <c r="E72" s="48">
        <f>COUNTIF(B70:B134,"Sí, solo algunas")</f>
        <v>12</v>
      </c>
    </row>
    <row r="73" spans="1:31" ht="15" x14ac:dyDescent="0.25">
      <c r="A73" s="37" t="s">
        <v>42</v>
      </c>
      <c r="B73" s="37" t="s">
        <v>25</v>
      </c>
    </row>
    <row r="74" spans="1:31" ht="15" x14ac:dyDescent="0.25">
      <c r="A74" s="1" t="s">
        <v>42</v>
      </c>
      <c r="B74" s="1" t="s">
        <v>34</v>
      </c>
    </row>
    <row r="75" spans="1:31" ht="15" x14ac:dyDescent="0.25">
      <c r="A75" s="37" t="s">
        <v>42</v>
      </c>
      <c r="B75" s="37" t="s">
        <v>25</v>
      </c>
    </row>
    <row r="76" spans="1:31" ht="15" x14ac:dyDescent="0.25">
      <c r="A76" s="1" t="s">
        <v>42</v>
      </c>
      <c r="B76" s="1" t="s">
        <v>25</v>
      </c>
    </row>
    <row r="77" spans="1:31" ht="15" x14ac:dyDescent="0.25">
      <c r="A77" s="37" t="s">
        <v>21</v>
      </c>
      <c r="B77" s="38"/>
    </row>
    <row r="78" spans="1:31" ht="15" x14ac:dyDescent="0.25">
      <c r="A78" s="1" t="s">
        <v>42</v>
      </c>
      <c r="B78" s="1" t="s">
        <v>25</v>
      </c>
    </row>
    <row r="79" spans="1:31" ht="15" x14ac:dyDescent="0.25">
      <c r="A79" s="37" t="s">
        <v>42</v>
      </c>
      <c r="B79" s="37" t="s">
        <v>38</v>
      </c>
    </row>
    <row r="80" spans="1:31" ht="15" x14ac:dyDescent="0.25">
      <c r="A80" s="1" t="s">
        <v>40</v>
      </c>
      <c r="B80" s="1" t="s">
        <v>25</v>
      </c>
    </row>
    <row r="81" spans="1:2" ht="15" x14ac:dyDescent="0.25">
      <c r="A81" s="37" t="s">
        <v>40</v>
      </c>
      <c r="B81" s="37" t="s">
        <v>25</v>
      </c>
    </row>
    <row r="82" spans="1:2" ht="15" x14ac:dyDescent="0.25">
      <c r="A82" s="1" t="s">
        <v>40</v>
      </c>
      <c r="B82" s="1" t="s">
        <v>25</v>
      </c>
    </row>
    <row r="83" spans="1:2" ht="15" x14ac:dyDescent="0.25">
      <c r="A83" s="37" t="s">
        <v>42</v>
      </c>
      <c r="B83" s="37" t="s">
        <v>38</v>
      </c>
    </row>
    <row r="84" spans="1:2" ht="15" x14ac:dyDescent="0.25">
      <c r="A84" s="1" t="s">
        <v>40</v>
      </c>
      <c r="B84" s="1" t="s">
        <v>25</v>
      </c>
    </row>
    <row r="85" spans="1:2" ht="15" x14ac:dyDescent="0.25">
      <c r="A85" s="37" t="s">
        <v>21</v>
      </c>
      <c r="B85" s="38"/>
    </row>
    <row r="86" spans="1:2" ht="15" x14ac:dyDescent="0.25">
      <c r="A86" s="1" t="s">
        <v>21</v>
      </c>
      <c r="B86" s="2"/>
    </row>
    <row r="87" spans="1:2" ht="15" x14ac:dyDescent="0.25">
      <c r="A87" s="37" t="s">
        <v>21</v>
      </c>
      <c r="B87" s="38"/>
    </row>
    <row r="88" spans="1:2" ht="15" x14ac:dyDescent="0.25">
      <c r="A88" s="1" t="s">
        <v>40</v>
      </c>
      <c r="B88" s="1" t="s">
        <v>25</v>
      </c>
    </row>
    <row r="89" spans="1:2" ht="15" x14ac:dyDescent="0.25">
      <c r="A89" s="37" t="s">
        <v>42</v>
      </c>
      <c r="B89" s="37" t="s">
        <v>25</v>
      </c>
    </row>
    <row r="90" spans="1:2" ht="15" x14ac:dyDescent="0.25">
      <c r="A90" s="1" t="s">
        <v>21</v>
      </c>
      <c r="B90" s="2"/>
    </row>
    <row r="91" spans="1:2" ht="15" x14ac:dyDescent="0.25">
      <c r="A91" s="37" t="s">
        <v>40</v>
      </c>
      <c r="B91" s="37" t="s">
        <v>38</v>
      </c>
    </row>
    <row r="92" spans="1:2" ht="15" x14ac:dyDescent="0.25">
      <c r="A92" s="1" t="s">
        <v>40</v>
      </c>
      <c r="B92" s="1" t="s">
        <v>25</v>
      </c>
    </row>
    <row r="93" spans="1:2" ht="15" x14ac:dyDescent="0.25">
      <c r="A93" s="37" t="s">
        <v>42</v>
      </c>
      <c r="B93" s="37" t="s">
        <v>38</v>
      </c>
    </row>
    <row r="94" spans="1:2" ht="15" x14ac:dyDescent="0.25">
      <c r="A94" s="1" t="s">
        <v>42</v>
      </c>
      <c r="B94" s="1" t="s">
        <v>25</v>
      </c>
    </row>
    <row r="95" spans="1:2" ht="15" x14ac:dyDescent="0.25">
      <c r="A95" s="37" t="s">
        <v>40</v>
      </c>
      <c r="B95" s="37" t="s">
        <v>38</v>
      </c>
    </row>
    <row r="96" spans="1:2" ht="15" x14ac:dyDescent="0.25">
      <c r="A96" s="1" t="s">
        <v>21</v>
      </c>
      <c r="B96" s="2"/>
    </row>
    <row r="97" spans="1:2" ht="15" x14ac:dyDescent="0.25">
      <c r="A97" s="37" t="s">
        <v>42</v>
      </c>
      <c r="B97" s="37" t="s">
        <v>25</v>
      </c>
    </row>
    <row r="98" spans="1:2" ht="15" x14ac:dyDescent="0.25">
      <c r="A98" s="1" t="s">
        <v>40</v>
      </c>
      <c r="B98" s="1" t="s">
        <v>25</v>
      </c>
    </row>
    <row r="99" spans="1:2" ht="15" x14ac:dyDescent="0.25">
      <c r="A99" s="37" t="s">
        <v>42</v>
      </c>
      <c r="B99" s="37" t="s">
        <v>25</v>
      </c>
    </row>
    <row r="100" spans="1:2" ht="15" x14ac:dyDescent="0.25">
      <c r="A100" s="1" t="s">
        <v>21</v>
      </c>
      <c r="B100" s="2"/>
    </row>
    <row r="101" spans="1:2" ht="15" x14ac:dyDescent="0.25">
      <c r="A101" s="37" t="s">
        <v>21</v>
      </c>
      <c r="B101" s="38"/>
    </row>
    <row r="102" spans="1:2" ht="15" x14ac:dyDescent="0.25">
      <c r="A102" s="1" t="s">
        <v>40</v>
      </c>
      <c r="B102" s="1" t="s">
        <v>38</v>
      </c>
    </row>
    <row r="103" spans="1:2" ht="15" x14ac:dyDescent="0.25">
      <c r="A103" s="37" t="s">
        <v>21</v>
      </c>
      <c r="B103" s="38"/>
    </row>
    <row r="104" spans="1:2" ht="15" x14ac:dyDescent="0.25">
      <c r="A104" s="1" t="s">
        <v>21</v>
      </c>
      <c r="B104" s="2"/>
    </row>
    <row r="105" spans="1:2" ht="15" x14ac:dyDescent="0.25">
      <c r="A105" s="37" t="s">
        <v>42</v>
      </c>
      <c r="B105" s="37" t="s">
        <v>25</v>
      </c>
    </row>
    <row r="106" spans="1:2" ht="15" x14ac:dyDescent="0.25">
      <c r="A106" s="1" t="s">
        <v>40</v>
      </c>
      <c r="B106" s="1" t="s">
        <v>25</v>
      </c>
    </row>
    <row r="107" spans="1:2" ht="15" x14ac:dyDescent="0.25">
      <c r="A107" s="37" t="s">
        <v>40</v>
      </c>
      <c r="B107" s="37" t="s">
        <v>25</v>
      </c>
    </row>
    <row r="108" spans="1:2" ht="15" x14ac:dyDescent="0.25">
      <c r="A108" s="1" t="s">
        <v>40</v>
      </c>
      <c r="B108" s="1" t="s">
        <v>25</v>
      </c>
    </row>
    <row r="109" spans="1:2" ht="15" x14ac:dyDescent="0.25">
      <c r="A109" s="37" t="s">
        <v>42</v>
      </c>
      <c r="B109" s="37" t="s">
        <v>25</v>
      </c>
    </row>
    <row r="110" spans="1:2" ht="15" x14ac:dyDescent="0.25">
      <c r="A110" s="1" t="s">
        <v>21</v>
      </c>
      <c r="B110" s="2"/>
    </row>
    <row r="111" spans="1:2" ht="15" x14ac:dyDescent="0.25">
      <c r="A111" s="37" t="s">
        <v>42</v>
      </c>
      <c r="B111" s="37" t="s">
        <v>25</v>
      </c>
    </row>
    <row r="112" spans="1:2" ht="15" x14ac:dyDescent="0.25">
      <c r="A112" s="1" t="s">
        <v>42</v>
      </c>
      <c r="B112" s="1" t="s">
        <v>25</v>
      </c>
    </row>
    <row r="113" spans="1:2" ht="15" x14ac:dyDescent="0.25">
      <c r="A113" s="37" t="s">
        <v>42</v>
      </c>
      <c r="B113" s="37" t="s">
        <v>38</v>
      </c>
    </row>
    <row r="114" spans="1:2" ht="15" x14ac:dyDescent="0.25">
      <c r="A114" s="1" t="s">
        <v>21</v>
      </c>
      <c r="B114" s="2"/>
    </row>
    <row r="115" spans="1:2" ht="15" x14ac:dyDescent="0.25">
      <c r="A115" s="37" t="s">
        <v>40</v>
      </c>
      <c r="B115" s="37" t="s">
        <v>34</v>
      </c>
    </row>
    <row r="116" spans="1:2" ht="15" x14ac:dyDescent="0.25">
      <c r="A116" s="1" t="s">
        <v>42</v>
      </c>
      <c r="B116" s="1" t="s">
        <v>38</v>
      </c>
    </row>
    <row r="117" spans="1:2" ht="15" x14ac:dyDescent="0.25">
      <c r="A117" s="37" t="s">
        <v>40</v>
      </c>
      <c r="B117" s="37" t="s">
        <v>25</v>
      </c>
    </row>
    <row r="118" spans="1:2" ht="15" x14ac:dyDescent="0.25">
      <c r="A118" s="1" t="s">
        <v>42</v>
      </c>
      <c r="B118" s="1" t="s">
        <v>38</v>
      </c>
    </row>
    <row r="119" spans="1:2" ht="15" x14ac:dyDescent="0.25">
      <c r="A119" s="37" t="s">
        <v>21</v>
      </c>
      <c r="B119" s="38"/>
    </row>
    <row r="120" spans="1:2" ht="15" x14ac:dyDescent="0.25">
      <c r="A120" s="1" t="s">
        <v>42</v>
      </c>
      <c r="B120" s="1" t="s">
        <v>25</v>
      </c>
    </row>
    <row r="121" spans="1:2" ht="15" x14ac:dyDescent="0.25">
      <c r="A121" s="37" t="s">
        <v>21</v>
      </c>
      <c r="B121" s="38"/>
    </row>
    <row r="122" spans="1:2" ht="15" x14ac:dyDescent="0.25">
      <c r="A122" s="1" t="s">
        <v>42</v>
      </c>
      <c r="B122" s="1" t="s">
        <v>38</v>
      </c>
    </row>
    <row r="123" spans="1:2" ht="15" x14ac:dyDescent="0.25">
      <c r="A123" s="37" t="s">
        <v>42</v>
      </c>
      <c r="B123" s="37" t="s">
        <v>25</v>
      </c>
    </row>
    <row r="124" spans="1:2" ht="15" x14ac:dyDescent="0.25">
      <c r="A124" s="1" t="s">
        <v>42</v>
      </c>
      <c r="B124" s="1" t="s">
        <v>25</v>
      </c>
    </row>
    <row r="125" spans="1:2" ht="15" x14ac:dyDescent="0.25">
      <c r="A125" s="37" t="s">
        <v>21</v>
      </c>
      <c r="B125" s="38"/>
    </row>
    <row r="126" spans="1:2" ht="15" x14ac:dyDescent="0.25">
      <c r="A126" s="1" t="s">
        <v>40</v>
      </c>
      <c r="B126" s="1" t="s">
        <v>34</v>
      </c>
    </row>
    <row r="127" spans="1:2" ht="15" x14ac:dyDescent="0.25">
      <c r="A127" s="37" t="s">
        <v>40</v>
      </c>
      <c r="B127" s="37" t="s">
        <v>25</v>
      </c>
    </row>
    <row r="128" spans="1:2" ht="15" x14ac:dyDescent="0.25">
      <c r="A128" s="1" t="s">
        <v>42</v>
      </c>
      <c r="B128" s="1" t="s">
        <v>25</v>
      </c>
    </row>
    <row r="129" spans="1:2" ht="15" x14ac:dyDescent="0.25">
      <c r="A129" s="37" t="s">
        <v>40</v>
      </c>
      <c r="B129" s="37" t="s">
        <v>25</v>
      </c>
    </row>
    <row r="130" spans="1:2" ht="15" x14ac:dyDescent="0.25">
      <c r="A130" s="1" t="s">
        <v>42</v>
      </c>
      <c r="B130" s="1" t="s">
        <v>38</v>
      </c>
    </row>
    <row r="131" spans="1:2" ht="15" x14ac:dyDescent="0.25">
      <c r="A131" s="37" t="s">
        <v>42</v>
      </c>
      <c r="B131" s="37" t="s">
        <v>25</v>
      </c>
    </row>
    <row r="132" spans="1:2" ht="15" x14ac:dyDescent="0.25">
      <c r="A132" s="1" t="s">
        <v>40</v>
      </c>
      <c r="B132" s="1" t="s">
        <v>38</v>
      </c>
    </row>
    <row r="133" spans="1:2" ht="15" x14ac:dyDescent="0.25">
      <c r="A133" s="38" t="s">
        <v>40</v>
      </c>
      <c r="B133" s="38" t="s">
        <v>25</v>
      </c>
    </row>
    <row r="134" spans="1:2" ht="15" x14ac:dyDescent="0.25">
      <c r="A134" s="2" t="s">
        <v>42</v>
      </c>
      <c r="B134" s="2" t="s">
        <v>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778BF-AB99-4D56-A90B-9F4D3A4B8D88}">
  <dimension ref="A1:H123"/>
  <sheetViews>
    <sheetView topLeftCell="A58" zoomScale="85" zoomScaleNormal="85" workbookViewId="0">
      <selection activeCell="D69" sqref="D69:E70"/>
    </sheetView>
  </sheetViews>
  <sheetFormatPr defaultRowHeight="13.2" x14ac:dyDescent="0.25"/>
  <cols>
    <col min="1" max="1" width="18.88671875" bestFit="1" customWidth="1"/>
    <col min="2" max="2" width="10.6640625" bestFit="1" customWidth="1"/>
    <col min="3" max="3" width="18.21875" bestFit="1" customWidth="1"/>
    <col min="4" max="4" width="17.5546875" bestFit="1" customWidth="1"/>
    <col min="5" max="5" width="54.88671875" bestFit="1" customWidth="1"/>
    <col min="7" max="7" width="18.5546875" bestFit="1" customWidth="1"/>
    <col min="8" max="8" width="3.5546875" bestFit="1" customWidth="1"/>
  </cols>
  <sheetData>
    <row r="1" spans="1:8" ht="15" x14ac:dyDescent="0.25">
      <c r="A1" s="16" t="s">
        <v>1</v>
      </c>
      <c r="B1" s="16" t="s">
        <v>2</v>
      </c>
      <c r="C1" s="16" t="s">
        <v>3</v>
      </c>
      <c r="D1" s="35" t="s">
        <v>94</v>
      </c>
      <c r="E1" s="16" t="s">
        <v>4</v>
      </c>
      <c r="G1" s="39" t="s">
        <v>26</v>
      </c>
      <c r="H1" s="40">
        <f>COUNTIF(B2:B66,"Femenino")</f>
        <v>34</v>
      </c>
    </row>
    <row r="2" spans="1:8" ht="15" x14ac:dyDescent="0.25">
      <c r="A2" s="6">
        <v>21</v>
      </c>
      <c r="B2" s="6" t="s">
        <v>17</v>
      </c>
      <c r="C2" s="6" t="s">
        <v>18</v>
      </c>
      <c r="D2" s="31" t="str">
        <f>IF(OR(Form_Responses1[[#This Row],[Carrera]]="Ing. IA",Form_Responses1[[#This Row],[Carrera]]="Ing. Informática"),"Sí","No")</f>
        <v>No</v>
      </c>
      <c r="E2" s="1" t="s">
        <v>20</v>
      </c>
      <c r="G2" s="40" t="s">
        <v>17</v>
      </c>
      <c r="H2" s="40">
        <f>COUNTIF(B2:B66,"Masculino")</f>
        <v>31</v>
      </c>
    </row>
    <row r="3" spans="1:8" ht="15" x14ac:dyDescent="0.25">
      <c r="A3" s="18">
        <v>23</v>
      </c>
      <c r="B3" s="18" t="s">
        <v>26</v>
      </c>
      <c r="C3" s="18" t="s">
        <v>18</v>
      </c>
      <c r="D3" s="36" t="str">
        <f>IF(OR(Form_Responses1[[#This Row],[Carrera]]="Ing. IA",Form_Responses1[[#This Row],[Carrera]]="Ing. Informática"),"Sí","No")</f>
        <v>No</v>
      </c>
      <c r="E3" s="37" t="s">
        <v>27</v>
      </c>
    </row>
    <row r="4" spans="1:8" ht="15" x14ac:dyDescent="0.25">
      <c r="A4" s="6">
        <v>28</v>
      </c>
      <c r="B4" s="6" t="s">
        <v>26</v>
      </c>
      <c r="C4" s="6" t="s">
        <v>18</v>
      </c>
      <c r="D4" s="31" t="str">
        <f>IF(OR(Form_Responses1[[#This Row],[Carrera]]="Ing. IA",Form_Responses1[[#This Row],[Carrera]]="Ing. Informática"),"Sí","No")</f>
        <v>No</v>
      </c>
      <c r="E4" s="1" t="s">
        <v>27</v>
      </c>
      <c r="G4" s="41" t="s">
        <v>27</v>
      </c>
      <c r="H4" s="41">
        <f>COUNTIF(E2:E66,"Muy Poco")</f>
        <v>17</v>
      </c>
    </row>
    <row r="5" spans="1:8" ht="15" x14ac:dyDescent="0.25">
      <c r="A5" s="18">
        <v>24</v>
      </c>
      <c r="B5" s="18" t="s">
        <v>17</v>
      </c>
      <c r="C5" s="18" t="s">
        <v>18</v>
      </c>
      <c r="D5" s="36" t="str">
        <f>IF(OR(Form_Responses1[[#This Row],[Carrera]]="Ing. IA",Form_Responses1[[#This Row],[Carrera]]="Ing. Informática"),"Sí","No")</f>
        <v>No</v>
      </c>
      <c r="E5" s="37" t="s">
        <v>27</v>
      </c>
      <c r="G5" s="41" t="s">
        <v>33</v>
      </c>
      <c r="H5" s="41">
        <f>COUNTIF(E2:E66,"Mucho")</f>
        <v>2</v>
      </c>
    </row>
    <row r="6" spans="1:8" ht="15" x14ac:dyDescent="0.25">
      <c r="A6" s="6">
        <v>23</v>
      </c>
      <c r="B6" s="6" t="s">
        <v>26</v>
      </c>
      <c r="C6" s="6" t="s">
        <v>18</v>
      </c>
      <c r="D6" s="31" t="str">
        <f>IF(OR(Form_Responses1[[#This Row],[Carrera]]="Ing. IA",Form_Responses1[[#This Row],[Carrera]]="Ing. Informática"),"Sí","No")</f>
        <v>Sí</v>
      </c>
      <c r="E6" s="1" t="s">
        <v>33</v>
      </c>
      <c r="G6" s="41" t="s">
        <v>35</v>
      </c>
      <c r="H6" s="41">
        <f>COUNTIF(E2:E66,"Algo")</f>
        <v>25</v>
      </c>
    </row>
    <row r="7" spans="1:8" ht="15" x14ac:dyDescent="0.25">
      <c r="A7" s="18">
        <v>28</v>
      </c>
      <c r="B7" s="18" t="s">
        <v>17</v>
      </c>
      <c r="C7" s="18" t="s">
        <v>18</v>
      </c>
      <c r="D7" s="36" t="str">
        <f>IF(OR(Form_Responses1[[#This Row],[Carrera]]="Ing. IA",Form_Responses1[[#This Row],[Carrera]]="Ing. Informática"),"Sí","No")</f>
        <v>Sí</v>
      </c>
      <c r="E7" s="37" t="s">
        <v>35</v>
      </c>
      <c r="G7" s="41" t="s">
        <v>20</v>
      </c>
      <c r="H7" s="41">
        <f>COUNTIF(E2:E66,"Poco")</f>
        <v>21</v>
      </c>
    </row>
    <row r="8" spans="1:8" ht="15" x14ac:dyDescent="0.25">
      <c r="A8" s="6">
        <v>30</v>
      </c>
      <c r="B8" s="6" t="s">
        <v>26</v>
      </c>
      <c r="C8" s="6" t="s">
        <v>21</v>
      </c>
      <c r="D8" s="31" t="str">
        <f>IF(OR(Form_Responses1[[#This Row],[Carrera]]="Ing. IA",Form_Responses1[[#This Row],[Carrera]]="Ing. Informática"),"Sí","No")</f>
        <v>No</v>
      </c>
      <c r="E8" s="1" t="s">
        <v>20</v>
      </c>
    </row>
    <row r="9" spans="1:8" ht="15" x14ac:dyDescent="0.25">
      <c r="A9" s="18">
        <v>28</v>
      </c>
      <c r="B9" s="18" t="s">
        <v>26</v>
      </c>
      <c r="C9" s="18" t="s">
        <v>18</v>
      </c>
      <c r="D9" s="36" t="str">
        <f>IF(OR(Form_Responses1[[#This Row],[Carrera]]="Ing. IA",Form_Responses1[[#This Row],[Carrera]]="Ing. Informática"),"Sí","No")</f>
        <v>No</v>
      </c>
      <c r="E9" s="37" t="s">
        <v>27</v>
      </c>
      <c r="G9" s="41" t="s">
        <v>114</v>
      </c>
      <c r="H9" s="43">
        <f>COUNTIF(D2:D66,"Sí")</f>
        <v>30</v>
      </c>
    </row>
    <row r="10" spans="1:8" ht="15" x14ac:dyDescent="0.25">
      <c r="A10" s="6">
        <v>23</v>
      </c>
      <c r="B10" s="6" t="s">
        <v>26</v>
      </c>
      <c r="C10" s="6" t="s">
        <v>18</v>
      </c>
      <c r="D10" s="31" t="str">
        <f>IF(OR(Form_Responses1[[#This Row],[Carrera]]="Ing. IA",Form_Responses1[[#This Row],[Carrera]]="Ing. Informática"),"Sí","No")</f>
        <v>No</v>
      </c>
      <c r="E10" s="1" t="s">
        <v>35</v>
      </c>
      <c r="G10" s="41" t="s">
        <v>115</v>
      </c>
      <c r="H10" s="43">
        <f>COUNTIF(D2:D66,"No")</f>
        <v>35</v>
      </c>
    </row>
    <row r="11" spans="1:8" ht="15" x14ac:dyDescent="0.25">
      <c r="A11" s="18">
        <v>26</v>
      </c>
      <c r="B11" s="18" t="s">
        <v>26</v>
      </c>
      <c r="C11" s="18" t="s">
        <v>18</v>
      </c>
      <c r="D11" s="36" t="str">
        <f>IF(OR(Form_Responses1[[#This Row],[Carrera]]="Ing. IA",Form_Responses1[[#This Row],[Carrera]]="Ing. Informática"),"Sí","No")</f>
        <v>No</v>
      </c>
      <c r="E11" s="37" t="s">
        <v>35</v>
      </c>
    </row>
    <row r="12" spans="1:8" ht="15" x14ac:dyDescent="0.25">
      <c r="A12" s="6">
        <v>27</v>
      </c>
      <c r="B12" s="6" t="s">
        <v>26</v>
      </c>
      <c r="C12" s="6" t="s">
        <v>18</v>
      </c>
      <c r="D12" s="31" t="str">
        <f>IF(OR(Form_Responses1[[#This Row],[Carrera]]="Ing. IA",Form_Responses1[[#This Row],[Carrera]]="Ing. Informática"),"Sí","No")</f>
        <v>No</v>
      </c>
      <c r="E12" s="1" t="s">
        <v>20</v>
      </c>
    </row>
    <row r="13" spans="1:8" ht="15" x14ac:dyDescent="0.25">
      <c r="A13" s="18">
        <v>23</v>
      </c>
      <c r="B13" s="18" t="s">
        <v>26</v>
      </c>
      <c r="C13" s="18" t="s">
        <v>21</v>
      </c>
      <c r="D13" s="36" t="str">
        <f>IF(OR(Form_Responses1[[#This Row],[Carrera]]="Ing. IA",Form_Responses1[[#This Row],[Carrera]]="Ing. Informática"),"Sí","No")</f>
        <v>No</v>
      </c>
      <c r="E13" s="37" t="s">
        <v>27</v>
      </c>
    </row>
    <row r="14" spans="1:8" ht="15" x14ac:dyDescent="0.25">
      <c r="A14" s="6">
        <v>23</v>
      </c>
      <c r="B14" s="6" t="s">
        <v>26</v>
      </c>
      <c r="C14" s="6" t="s">
        <v>18</v>
      </c>
      <c r="D14" s="31" t="str">
        <f>IF(OR(Form_Responses1[[#This Row],[Carrera]]="Ing. IA",Form_Responses1[[#This Row],[Carrera]]="Ing. Informática"),"Sí","No")</f>
        <v>No</v>
      </c>
      <c r="E14" s="1" t="s">
        <v>20</v>
      </c>
    </row>
    <row r="15" spans="1:8" ht="15" x14ac:dyDescent="0.25">
      <c r="A15" s="18">
        <v>24</v>
      </c>
      <c r="B15" s="18" t="s">
        <v>26</v>
      </c>
      <c r="C15" s="18" t="s">
        <v>18</v>
      </c>
      <c r="D15" s="36" t="str">
        <f>IF(OR(Form_Responses1[[#This Row],[Carrera]]="Ing. IA",Form_Responses1[[#This Row],[Carrera]]="Ing. Informática"),"Sí","No")</f>
        <v>No</v>
      </c>
      <c r="E15" s="37" t="s">
        <v>27</v>
      </c>
    </row>
    <row r="16" spans="1:8" ht="15" x14ac:dyDescent="0.25">
      <c r="A16" s="6">
        <v>24</v>
      </c>
      <c r="B16" s="6" t="s">
        <v>17</v>
      </c>
      <c r="C16" s="6" t="s">
        <v>18</v>
      </c>
      <c r="D16" s="31" t="str">
        <f>IF(OR(Form_Responses1[[#This Row],[Carrera]]="Ing. IA",Form_Responses1[[#This Row],[Carrera]]="Ing. Informática"),"Sí","No")</f>
        <v>Sí</v>
      </c>
      <c r="E16" s="1" t="s">
        <v>20</v>
      </c>
    </row>
    <row r="17" spans="1:5" ht="15" x14ac:dyDescent="0.25">
      <c r="A17" s="18">
        <v>46</v>
      </c>
      <c r="B17" s="18" t="s">
        <v>26</v>
      </c>
      <c r="C17" s="18" t="s">
        <v>21</v>
      </c>
      <c r="D17" s="36" t="str">
        <f>IF(OR(Form_Responses1[[#This Row],[Carrera]]="Ing. IA",Form_Responses1[[#This Row],[Carrera]]="Ing. Informática"),"Sí","No")</f>
        <v>No</v>
      </c>
      <c r="E17" s="37" t="s">
        <v>27</v>
      </c>
    </row>
    <row r="18" spans="1:5" ht="15" x14ac:dyDescent="0.25">
      <c r="A18" s="6">
        <v>48</v>
      </c>
      <c r="B18" s="6" t="s">
        <v>26</v>
      </c>
      <c r="C18" s="6" t="s">
        <v>21</v>
      </c>
      <c r="D18" s="31" t="str">
        <f>IF(OR(Form_Responses1[[#This Row],[Carrera]]="Ing. IA",Form_Responses1[[#This Row],[Carrera]]="Ing. Informática"),"Sí","No")</f>
        <v>No</v>
      </c>
      <c r="E18" s="1" t="s">
        <v>27</v>
      </c>
    </row>
    <row r="19" spans="1:5" ht="15" x14ac:dyDescent="0.25">
      <c r="A19" s="18">
        <v>68</v>
      </c>
      <c r="B19" s="18" t="s">
        <v>26</v>
      </c>
      <c r="C19" s="18" t="s">
        <v>21</v>
      </c>
      <c r="D19" s="36" t="str">
        <f>IF(OR(Form_Responses1[[#This Row],[Carrera]]="Ing. IA",Form_Responses1[[#This Row],[Carrera]]="Ing. Informática"),"Sí","No")</f>
        <v>No</v>
      </c>
      <c r="E19" s="37" t="s">
        <v>35</v>
      </c>
    </row>
    <row r="20" spans="1:5" ht="15" x14ac:dyDescent="0.25">
      <c r="A20" s="6">
        <v>35</v>
      </c>
      <c r="B20" s="6" t="s">
        <v>26</v>
      </c>
      <c r="C20" s="6" t="s">
        <v>21</v>
      </c>
      <c r="D20" s="31" t="str">
        <f>IF(OR(Form_Responses1[[#This Row],[Carrera]]="Ing. IA",Form_Responses1[[#This Row],[Carrera]]="Ing. Informática"),"Sí","No")</f>
        <v>No</v>
      </c>
      <c r="E20" s="1" t="s">
        <v>20</v>
      </c>
    </row>
    <row r="21" spans="1:5" ht="15" x14ac:dyDescent="0.25">
      <c r="A21" s="18">
        <v>22</v>
      </c>
      <c r="B21" s="18" t="s">
        <v>26</v>
      </c>
      <c r="C21" s="18" t="s">
        <v>18</v>
      </c>
      <c r="D21" s="36" t="str">
        <f>IF(OR(Form_Responses1[[#This Row],[Carrera]]="Ing. IA",Form_Responses1[[#This Row],[Carrera]]="Ing. Informática"),"Sí","No")</f>
        <v>No</v>
      </c>
      <c r="E21" s="37" t="s">
        <v>35</v>
      </c>
    </row>
    <row r="22" spans="1:5" ht="15" x14ac:dyDescent="0.25">
      <c r="A22" s="6">
        <v>24</v>
      </c>
      <c r="B22" s="6" t="s">
        <v>26</v>
      </c>
      <c r="C22" s="6" t="s">
        <v>18</v>
      </c>
      <c r="D22" s="31" t="str">
        <f>IF(OR(Form_Responses1[[#This Row],[Carrera]]="Ing. IA",Form_Responses1[[#This Row],[Carrera]]="Ing. Informática"),"Sí","No")</f>
        <v>No</v>
      </c>
      <c r="E22" s="1" t="s">
        <v>20</v>
      </c>
    </row>
    <row r="23" spans="1:5" ht="15" x14ac:dyDescent="0.25">
      <c r="A23" s="18">
        <v>58</v>
      </c>
      <c r="B23" s="18" t="s">
        <v>17</v>
      </c>
      <c r="C23" s="18" t="s">
        <v>21</v>
      </c>
      <c r="D23" s="36" t="str">
        <f>IF(OR(Form_Responses1[[#This Row],[Carrera]]="Ing. IA",Form_Responses1[[#This Row],[Carrera]]="Ing. Informática"),"Sí","No")</f>
        <v>No</v>
      </c>
      <c r="E23" s="37" t="s">
        <v>35</v>
      </c>
    </row>
    <row r="24" spans="1:5" ht="15" x14ac:dyDescent="0.25">
      <c r="A24" s="6">
        <v>62</v>
      </c>
      <c r="B24" s="6" t="s">
        <v>26</v>
      </c>
      <c r="C24" s="6" t="s">
        <v>21</v>
      </c>
      <c r="D24" s="31" t="str">
        <f>IF(OR(Form_Responses1[[#This Row],[Carrera]]="Ing. IA",Form_Responses1[[#This Row],[Carrera]]="Ing. Informática"),"Sí","No")</f>
        <v>No</v>
      </c>
      <c r="E24" s="1" t="s">
        <v>27</v>
      </c>
    </row>
    <row r="25" spans="1:5" ht="15" x14ac:dyDescent="0.25">
      <c r="A25" s="18">
        <v>25</v>
      </c>
      <c r="B25" s="18" t="s">
        <v>17</v>
      </c>
      <c r="C25" s="18" t="s">
        <v>18</v>
      </c>
      <c r="D25" s="36" t="str">
        <f>IF(OR(Form_Responses1[[#This Row],[Carrera]]="Ing. IA",Form_Responses1[[#This Row],[Carrera]]="Ing. Informática"),"Sí","No")</f>
        <v>No</v>
      </c>
      <c r="E25" s="37" t="s">
        <v>35</v>
      </c>
    </row>
    <row r="26" spans="1:5" ht="15" x14ac:dyDescent="0.25">
      <c r="A26" s="6">
        <v>24</v>
      </c>
      <c r="B26" s="6" t="s">
        <v>17</v>
      </c>
      <c r="C26" s="6" t="s">
        <v>18</v>
      </c>
      <c r="D26" s="31" t="str">
        <f>IF(OR(Form_Responses1[[#This Row],[Carrera]]="Ing. IA",Form_Responses1[[#This Row],[Carrera]]="Ing. Informática"),"Sí","No")</f>
        <v>No</v>
      </c>
      <c r="E26" s="1" t="s">
        <v>35</v>
      </c>
    </row>
    <row r="27" spans="1:5" ht="15" x14ac:dyDescent="0.25">
      <c r="A27" s="18">
        <v>20</v>
      </c>
      <c r="B27" s="18" t="s">
        <v>26</v>
      </c>
      <c r="C27" s="18" t="s">
        <v>18</v>
      </c>
      <c r="D27" s="36" t="str">
        <f>IF(OR(Form_Responses1[[#This Row],[Carrera]]="Ing. IA",Form_Responses1[[#This Row],[Carrera]]="Ing. Informática"),"Sí","No")</f>
        <v>No</v>
      </c>
      <c r="E27" s="37" t="s">
        <v>35</v>
      </c>
    </row>
    <row r="28" spans="1:5" ht="15" x14ac:dyDescent="0.25">
      <c r="A28" s="6">
        <v>27</v>
      </c>
      <c r="B28" s="6" t="s">
        <v>17</v>
      </c>
      <c r="C28" s="6" t="s">
        <v>18</v>
      </c>
      <c r="D28" s="31" t="str">
        <f>IF(OR(Form_Responses1[[#This Row],[Carrera]]="Ing. IA",Form_Responses1[[#This Row],[Carrera]]="Ing. Informática"),"Sí","No")</f>
        <v>No</v>
      </c>
      <c r="E28" s="1" t="s">
        <v>35</v>
      </c>
    </row>
    <row r="29" spans="1:5" ht="15" x14ac:dyDescent="0.25">
      <c r="A29" s="18">
        <v>27</v>
      </c>
      <c r="B29" s="18" t="s">
        <v>17</v>
      </c>
      <c r="C29" s="18" t="s">
        <v>18</v>
      </c>
      <c r="D29" s="36" t="s">
        <v>18</v>
      </c>
      <c r="E29" s="37" t="s">
        <v>33</v>
      </c>
    </row>
    <row r="30" spans="1:5" ht="15" x14ac:dyDescent="0.25">
      <c r="A30" s="6">
        <v>27</v>
      </c>
      <c r="B30" s="6" t="s">
        <v>17</v>
      </c>
      <c r="C30" s="6" t="s">
        <v>21</v>
      </c>
      <c r="D30" s="31" t="str">
        <f>IF(OR(Form_Responses1[[#This Row],[Carrera]]="Ing. IA",Form_Responses1[[#This Row],[Carrera]]="Ing. Informática"),"Sí","No")</f>
        <v>No</v>
      </c>
      <c r="E30" s="1" t="s">
        <v>20</v>
      </c>
    </row>
    <row r="31" spans="1:5" ht="15" x14ac:dyDescent="0.25">
      <c r="A31" s="18">
        <v>29</v>
      </c>
      <c r="B31" s="18" t="s">
        <v>26</v>
      </c>
      <c r="C31" s="18" t="s">
        <v>18</v>
      </c>
      <c r="D31" s="36" t="str">
        <f>IF(OR(Form_Responses1[[#This Row],[Carrera]]="Ing. IA",Form_Responses1[[#This Row],[Carrera]]="Ing. Informática"),"Sí","No")</f>
        <v>No</v>
      </c>
      <c r="E31" s="37" t="s">
        <v>27</v>
      </c>
    </row>
    <row r="32" spans="1:5" ht="15" x14ac:dyDescent="0.25">
      <c r="A32" s="6">
        <v>20</v>
      </c>
      <c r="B32" s="6" t="s">
        <v>26</v>
      </c>
      <c r="C32" s="6" t="s">
        <v>18</v>
      </c>
      <c r="D32" s="31" t="str">
        <f>IF(OR(Form_Responses1[[#This Row],[Carrera]]="Ing. IA",Form_Responses1[[#This Row],[Carrera]]="Ing. Informática"),"Sí","No")</f>
        <v>No</v>
      </c>
      <c r="E32" s="1" t="s">
        <v>35</v>
      </c>
    </row>
    <row r="33" spans="1:5" ht="15" x14ac:dyDescent="0.25">
      <c r="A33" s="18">
        <v>21</v>
      </c>
      <c r="B33" s="18" t="s">
        <v>17</v>
      </c>
      <c r="C33" s="18" t="s">
        <v>18</v>
      </c>
      <c r="D33" s="36" t="str">
        <f>IF(OR(Form_Responses1[[#This Row],[Carrera]]="Ing. IA",Form_Responses1[[#This Row],[Carrera]]="Ing. Informática"),"Sí","No")</f>
        <v>No</v>
      </c>
      <c r="E33" s="37" t="s">
        <v>35</v>
      </c>
    </row>
    <row r="34" spans="1:5" ht="15" x14ac:dyDescent="0.25">
      <c r="A34" s="6">
        <v>21</v>
      </c>
      <c r="B34" s="6" t="s">
        <v>17</v>
      </c>
      <c r="C34" s="6" t="s">
        <v>18</v>
      </c>
      <c r="D34" s="31" t="str">
        <f>IF(OR(Form_Responses1[[#This Row],[Carrera]]="Ing. IA",Form_Responses1[[#This Row],[Carrera]]="Ing. Informática"),"Sí","No")</f>
        <v>Sí</v>
      </c>
      <c r="E34" s="1" t="s">
        <v>35</v>
      </c>
    </row>
    <row r="35" spans="1:5" ht="15" x14ac:dyDescent="0.25">
      <c r="A35" s="18">
        <v>20</v>
      </c>
      <c r="B35" s="18" t="s">
        <v>17</v>
      </c>
      <c r="C35" s="18" t="s">
        <v>18</v>
      </c>
      <c r="D35" s="36" t="str">
        <f>IF(OR(Form_Responses1[[#This Row],[Carrera]]="Ing. IA",Form_Responses1[[#This Row],[Carrera]]="Ing. Informática"),"Sí","No")</f>
        <v>Sí</v>
      </c>
      <c r="E35" s="37" t="s">
        <v>35</v>
      </c>
    </row>
    <row r="36" spans="1:5" ht="15" x14ac:dyDescent="0.25">
      <c r="A36" s="6">
        <v>20</v>
      </c>
      <c r="B36" s="6" t="s">
        <v>17</v>
      </c>
      <c r="C36" s="6" t="s">
        <v>18</v>
      </c>
      <c r="D36" s="31" t="str">
        <f>IF(OR(Form_Responses1[[#This Row],[Carrera]]="Ing. IA",Form_Responses1[[#This Row],[Carrera]]="Ing. Informática"),"Sí","No")</f>
        <v>Sí</v>
      </c>
      <c r="E36" s="1" t="s">
        <v>27</v>
      </c>
    </row>
    <row r="37" spans="1:5" ht="15" x14ac:dyDescent="0.25">
      <c r="A37" s="18">
        <v>21</v>
      </c>
      <c r="B37" s="18" t="s">
        <v>17</v>
      </c>
      <c r="C37" s="18" t="s">
        <v>18</v>
      </c>
      <c r="D37" s="36" t="str">
        <f>IF(OR(Form_Responses1[[#This Row],[Carrera]]="Ing. IA",Form_Responses1[[#This Row],[Carrera]]="Ing. Informática"),"Sí","No")</f>
        <v>Sí</v>
      </c>
      <c r="E37" s="37" t="s">
        <v>35</v>
      </c>
    </row>
    <row r="38" spans="1:5" ht="15" x14ac:dyDescent="0.25">
      <c r="A38" s="6">
        <v>20</v>
      </c>
      <c r="B38" s="6" t="s">
        <v>17</v>
      </c>
      <c r="C38" s="6" t="s">
        <v>18</v>
      </c>
      <c r="D38" s="31" t="str">
        <f>IF(OR(Form_Responses1[[#This Row],[Carrera]]="Ing. IA",Form_Responses1[[#This Row],[Carrera]]="Ing. Informática"),"Sí","No")</f>
        <v>Sí</v>
      </c>
      <c r="E38" s="1" t="s">
        <v>27</v>
      </c>
    </row>
    <row r="39" spans="1:5" ht="15" x14ac:dyDescent="0.25">
      <c r="A39" s="18">
        <v>26</v>
      </c>
      <c r="B39" s="18" t="s">
        <v>17</v>
      </c>
      <c r="C39" s="18" t="s">
        <v>18</v>
      </c>
      <c r="D39" s="36" t="str">
        <f>IF(OR(Form_Responses1[[#This Row],[Carrera]]="Ing. IA",Form_Responses1[[#This Row],[Carrera]]="Ing. Informática"),"Sí","No")</f>
        <v>Sí</v>
      </c>
      <c r="E39" s="37" t="s">
        <v>35</v>
      </c>
    </row>
    <row r="40" spans="1:5" ht="15" x14ac:dyDescent="0.25">
      <c r="A40" s="6">
        <v>20</v>
      </c>
      <c r="B40" s="6" t="s">
        <v>17</v>
      </c>
      <c r="C40" s="6" t="s">
        <v>18</v>
      </c>
      <c r="D40" s="31" t="str">
        <f>IF(OR(Form_Responses1[[#This Row],[Carrera]]="Ing. IA",Form_Responses1[[#This Row],[Carrera]]="Ing. Informática"),"Sí","No")</f>
        <v>Sí</v>
      </c>
      <c r="E40" s="1" t="s">
        <v>35</v>
      </c>
    </row>
    <row r="41" spans="1:5" ht="15" x14ac:dyDescent="0.25">
      <c r="A41" s="18">
        <v>33</v>
      </c>
      <c r="B41" s="18" t="s">
        <v>26</v>
      </c>
      <c r="C41" s="18" t="s">
        <v>18</v>
      </c>
      <c r="D41" s="36" t="str">
        <f>IF(OR(Form_Responses1[[#This Row],[Carrera]]="Ing. IA",Form_Responses1[[#This Row],[Carrera]]="Ing. Informática"),"Sí","No")</f>
        <v>No</v>
      </c>
      <c r="E41" s="37" t="s">
        <v>20</v>
      </c>
    </row>
    <row r="42" spans="1:5" ht="15" x14ac:dyDescent="0.25">
      <c r="A42" s="6">
        <v>21</v>
      </c>
      <c r="B42" s="6" t="s">
        <v>26</v>
      </c>
      <c r="C42" s="6" t="s">
        <v>18</v>
      </c>
      <c r="D42" s="31" t="str">
        <f>IF(OR(Form_Responses1[[#This Row],[Carrera]]="Ing. IA",Form_Responses1[[#This Row],[Carrera]]="Ing. Informática"),"Sí","No")</f>
        <v>Sí</v>
      </c>
      <c r="E42" s="1" t="s">
        <v>20</v>
      </c>
    </row>
    <row r="43" spans="1:5" ht="15" x14ac:dyDescent="0.25">
      <c r="A43" s="18">
        <v>20</v>
      </c>
      <c r="B43" s="18" t="s">
        <v>26</v>
      </c>
      <c r="C43" s="18" t="s">
        <v>18</v>
      </c>
      <c r="D43" s="36" t="str">
        <f>IF(OR(Form_Responses1[[#This Row],[Carrera]]="Ing. IA",Form_Responses1[[#This Row],[Carrera]]="Ing. Informática"),"Sí","No")</f>
        <v>Sí</v>
      </c>
      <c r="E43" s="37" t="s">
        <v>20</v>
      </c>
    </row>
    <row r="44" spans="1:5" ht="15" x14ac:dyDescent="0.25">
      <c r="A44" s="6">
        <v>21</v>
      </c>
      <c r="B44" s="6" t="s">
        <v>26</v>
      </c>
      <c r="C44" s="6" t="s">
        <v>18</v>
      </c>
      <c r="D44" s="31" t="str">
        <f>IF(OR(Form_Responses1[[#This Row],[Carrera]]="Ing. IA",Form_Responses1[[#This Row],[Carrera]]="Ing. Informática"),"Sí","No")</f>
        <v>Sí</v>
      </c>
      <c r="E44" s="1" t="s">
        <v>20</v>
      </c>
    </row>
    <row r="45" spans="1:5" ht="15" x14ac:dyDescent="0.25">
      <c r="A45" s="18">
        <v>20</v>
      </c>
      <c r="B45" s="18" t="s">
        <v>17</v>
      </c>
      <c r="C45" s="18" t="s">
        <v>18</v>
      </c>
      <c r="D45" s="36" t="str">
        <f>IF(OR(Form_Responses1[[#This Row],[Carrera]]="Ing. IA",Form_Responses1[[#This Row],[Carrera]]="Ing. Informática"),"Sí","No")</f>
        <v>Sí</v>
      </c>
      <c r="E45" s="37" t="s">
        <v>35</v>
      </c>
    </row>
    <row r="46" spans="1:5" ht="15" x14ac:dyDescent="0.25">
      <c r="A46" s="6">
        <v>19</v>
      </c>
      <c r="B46" s="6" t="s">
        <v>17</v>
      </c>
      <c r="C46" s="6" t="s">
        <v>18</v>
      </c>
      <c r="D46" s="31" t="str">
        <f>IF(OR(Form_Responses1[[#This Row],[Carrera]]="Ing. IA",Form_Responses1[[#This Row],[Carrera]]="Ing. Informática"),"Sí","No")</f>
        <v>Sí</v>
      </c>
      <c r="E46" s="1" t="s">
        <v>27</v>
      </c>
    </row>
    <row r="47" spans="1:5" ht="15" x14ac:dyDescent="0.25">
      <c r="A47" s="18">
        <v>21</v>
      </c>
      <c r="B47" s="18" t="s">
        <v>26</v>
      </c>
      <c r="C47" s="18" t="s">
        <v>18</v>
      </c>
      <c r="D47" s="36" t="str">
        <f>IF(OR(Form_Responses1[[#This Row],[Carrera]]="Ing. IA",Form_Responses1[[#This Row],[Carrera]]="Ing. Informática"),"Sí","No")</f>
        <v>No</v>
      </c>
      <c r="E47" s="37" t="s">
        <v>20</v>
      </c>
    </row>
    <row r="48" spans="1:5" ht="15" x14ac:dyDescent="0.25">
      <c r="A48" s="6">
        <v>21</v>
      </c>
      <c r="B48" s="6" t="s">
        <v>17</v>
      </c>
      <c r="C48" s="6" t="s">
        <v>18</v>
      </c>
      <c r="D48" s="31" t="str">
        <f>IF(OR(Form_Responses1[[#This Row],[Carrera]]="Ing. IA",Form_Responses1[[#This Row],[Carrera]]="Ing. Informática"),"Sí","No")</f>
        <v>Sí</v>
      </c>
      <c r="E48" s="1" t="s">
        <v>20</v>
      </c>
    </row>
    <row r="49" spans="1:5" ht="15" x14ac:dyDescent="0.25">
      <c r="A49" s="18">
        <v>20</v>
      </c>
      <c r="B49" s="18" t="s">
        <v>17</v>
      </c>
      <c r="C49" s="18" t="s">
        <v>18</v>
      </c>
      <c r="D49" s="36" t="str">
        <f>IF(OR(Form_Responses1[[#This Row],[Carrera]]="Ing. IA",Form_Responses1[[#This Row],[Carrera]]="Ing. Informática"),"Sí","No")</f>
        <v>No</v>
      </c>
      <c r="E49" s="37" t="s">
        <v>27</v>
      </c>
    </row>
    <row r="50" spans="1:5" ht="15" x14ac:dyDescent="0.25">
      <c r="A50" s="6">
        <v>20</v>
      </c>
      <c r="B50" s="6" t="s">
        <v>17</v>
      </c>
      <c r="C50" s="6" t="s">
        <v>18</v>
      </c>
      <c r="D50" s="31" t="str">
        <f>IF(OR(Form_Responses1[[#This Row],[Carrera]]="Ing. IA",Form_Responses1[[#This Row],[Carrera]]="Ing. Informática"),"Sí","No")</f>
        <v>Sí</v>
      </c>
      <c r="E50" s="1" t="s">
        <v>20</v>
      </c>
    </row>
    <row r="51" spans="1:5" ht="15" x14ac:dyDescent="0.25">
      <c r="A51" s="18">
        <v>21</v>
      </c>
      <c r="B51" s="18" t="s">
        <v>26</v>
      </c>
      <c r="C51" s="18" t="s">
        <v>18</v>
      </c>
      <c r="D51" s="36" t="str">
        <f>IF(OR(Form_Responses1[[#This Row],[Carrera]]="Ing. IA",Form_Responses1[[#This Row],[Carrera]]="Ing. Informática"),"Sí","No")</f>
        <v>Sí</v>
      </c>
      <c r="E51" s="37" t="s">
        <v>20</v>
      </c>
    </row>
    <row r="52" spans="1:5" ht="15" x14ac:dyDescent="0.25">
      <c r="A52" s="6">
        <v>25</v>
      </c>
      <c r="B52" s="6" t="s">
        <v>17</v>
      </c>
      <c r="C52" s="6" t="s">
        <v>18</v>
      </c>
      <c r="D52" s="31" t="str">
        <f>IF(OR(Form_Responses1[[#This Row],[Carrera]]="Ing. IA",Form_Responses1[[#This Row],[Carrera]]="Ing. Informática"),"Sí","No")</f>
        <v>Sí</v>
      </c>
      <c r="E52" s="1" t="s">
        <v>20</v>
      </c>
    </row>
    <row r="53" spans="1:5" ht="15" x14ac:dyDescent="0.25">
      <c r="A53" s="18">
        <v>22</v>
      </c>
      <c r="B53" s="18" t="s">
        <v>17</v>
      </c>
      <c r="C53" s="18" t="s">
        <v>18</v>
      </c>
      <c r="D53" s="36" t="str">
        <f>IF(OR(Form_Responses1[[#This Row],[Carrera]]="Ing. IA",Form_Responses1[[#This Row],[Carrera]]="Ing. Informática"),"Sí","No")</f>
        <v>No</v>
      </c>
      <c r="E53" s="37" t="s">
        <v>35</v>
      </c>
    </row>
    <row r="54" spans="1:5" ht="15" x14ac:dyDescent="0.25">
      <c r="A54" s="6">
        <v>19</v>
      </c>
      <c r="B54" s="6" t="s">
        <v>26</v>
      </c>
      <c r="C54" s="6" t="s">
        <v>18</v>
      </c>
      <c r="D54" s="31" t="str">
        <f>IF(OR(Form_Responses1[[#This Row],[Carrera]]="Ing. IA",Form_Responses1[[#This Row],[Carrera]]="Ing. Informática"),"Sí","No")</f>
        <v>Sí</v>
      </c>
      <c r="E54" s="1" t="s">
        <v>35</v>
      </c>
    </row>
    <row r="55" spans="1:5" ht="15" x14ac:dyDescent="0.25">
      <c r="A55" s="18">
        <v>20</v>
      </c>
      <c r="B55" s="18" t="s">
        <v>26</v>
      </c>
      <c r="C55" s="18" t="s">
        <v>18</v>
      </c>
      <c r="D55" s="36" t="str">
        <f>IF(OR(Form_Responses1[[#This Row],[Carrera]]="Ing. IA",Form_Responses1[[#This Row],[Carrera]]="Ing. Informática"),"Sí","No")</f>
        <v>Sí</v>
      </c>
      <c r="E55" s="37" t="s">
        <v>35</v>
      </c>
    </row>
    <row r="56" spans="1:5" ht="15" x14ac:dyDescent="0.25">
      <c r="A56" s="6">
        <v>25</v>
      </c>
      <c r="B56" s="6" t="s">
        <v>17</v>
      </c>
      <c r="C56" s="6" t="s">
        <v>18</v>
      </c>
      <c r="D56" s="31" t="str">
        <f>IF(OR(Form_Responses1[[#This Row],[Carrera]]="Ing. IA",Form_Responses1[[#This Row],[Carrera]]="Ing. Informática"),"Sí","No")</f>
        <v>No</v>
      </c>
      <c r="E56" s="1" t="s">
        <v>20</v>
      </c>
    </row>
    <row r="57" spans="1:5" ht="15" x14ac:dyDescent="0.25">
      <c r="A57" s="18">
        <v>19</v>
      </c>
      <c r="B57" s="18" t="s">
        <v>17</v>
      </c>
      <c r="C57" s="18" t="s">
        <v>18</v>
      </c>
      <c r="D57" s="36" t="str">
        <f>IF(OR(Form_Responses1[[#This Row],[Carrera]]="Ing. IA",Form_Responses1[[#This Row],[Carrera]]="Ing. Informática"),"Sí","No")</f>
        <v>Sí</v>
      </c>
      <c r="E57" s="37" t="s">
        <v>20</v>
      </c>
    </row>
    <row r="58" spans="1:5" ht="15" x14ac:dyDescent="0.25">
      <c r="A58" s="6">
        <v>19</v>
      </c>
      <c r="B58" s="6" t="s">
        <v>17</v>
      </c>
      <c r="C58" s="6" t="s">
        <v>18</v>
      </c>
      <c r="D58" s="31" t="str">
        <f>IF(OR(Form_Responses1[[#This Row],[Carrera]]="Ing. IA",Form_Responses1[[#This Row],[Carrera]]="Ing. Informática"),"Sí","No")</f>
        <v>Sí</v>
      </c>
      <c r="E58" s="1" t="s">
        <v>35</v>
      </c>
    </row>
    <row r="59" spans="1:5" ht="15" x14ac:dyDescent="0.25">
      <c r="A59" s="18">
        <v>19</v>
      </c>
      <c r="B59" s="18" t="s">
        <v>17</v>
      </c>
      <c r="C59" s="18" t="s">
        <v>18</v>
      </c>
      <c r="D59" s="36" t="str">
        <f>IF(OR(Form_Responses1[[#This Row],[Carrera]]="Ing. IA",Form_Responses1[[#This Row],[Carrera]]="Ing. Informática"),"Sí","No")</f>
        <v>Sí</v>
      </c>
      <c r="E59" s="37" t="s">
        <v>27</v>
      </c>
    </row>
    <row r="60" spans="1:5" ht="15" x14ac:dyDescent="0.25">
      <c r="A60" s="6">
        <v>19</v>
      </c>
      <c r="B60" s="6" t="s">
        <v>26</v>
      </c>
      <c r="C60" s="6" t="s">
        <v>18</v>
      </c>
      <c r="D60" s="31" t="str">
        <f>IF(OR(Form_Responses1[[#This Row],[Carrera]]="Ing. IA",Form_Responses1[[#This Row],[Carrera]]="Ing. Informática"),"Sí","No")</f>
        <v>Sí</v>
      </c>
      <c r="E60" s="1" t="s">
        <v>20</v>
      </c>
    </row>
    <row r="61" spans="1:5" ht="15" x14ac:dyDescent="0.25">
      <c r="A61" s="18">
        <v>19</v>
      </c>
      <c r="B61" s="18" t="s">
        <v>26</v>
      </c>
      <c r="C61" s="18" t="s">
        <v>18</v>
      </c>
      <c r="D61" s="36" t="str">
        <f>IF(OR(Form_Responses1[[#This Row],[Carrera]]="Ing. IA",Form_Responses1[[#This Row],[Carrera]]="Ing. Informática"),"Sí","No")</f>
        <v>Sí</v>
      </c>
      <c r="E61" s="37" t="s">
        <v>20</v>
      </c>
    </row>
    <row r="62" spans="1:5" ht="15" x14ac:dyDescent="0.25">
      <c r="A62" s="6">
        <v>18</v>
      </c>
      <c r="B62" s="6" t="s">
        <v>17</v>
      </c>
      <c r="C62" s="6" t="s">
        <v>21</v>
      </c>
      <c r="D62" s="31" t="str">
        <f>IF(OR(Form_Responses1[[#This Row],[Carrera]]="Ing. IA",Form_Responses1[[#This Row],[Carrera]]="Ing. Informática"),"Sí","No")</f>
        <v>No</v>
      </c>
      <c r="E62" s="1" t="s">
        <v>35</v>
      </c>
    </row>
    <row r="63" spans="1:5" ht="15" x14ac:dyDescent="0.25">
      <c r="A63" s="18">
        <v>19</v>
      </c>
      <c r="B63" s="18" t="s">
        <v>17</v>
      </c>
      <c r="C63" s="18" t="s">
        <v>18</v>
      </c>
      <c r="D63" s="36" t="str">
        <f>IF(OR(Form_Responses1[[#This Row],[Carrera]]="Ing. IA",Form_Responses1[[#This Row],[Carrera]]="Ing. Informática"),"Sí","No")</f>
        <v>Sí</v>
      </c>
      <c r="E63" s="37" t="s">
        <v>35</v>
      </c>
    </row>
    <row r="64" spans="1:5" ht="15" x14ac:dyDescent="0.25">
      <c r="A64" s="6">
        <v>22</v>
      </c>
      <c r="B64" s="6" t="s">
        <v>26</v>
      </c>
      <c r="C64" s="6" t="s">
        <v>18</v>
      </c>
      <c r="D64" s="31" t="str">
        <f>IF(OR(Form_Responses1[[#This Row],[Carrera]]="Ing. IA",Form_Responses1[[#This Row],[Carrera]]="Ing. Informática"),"Sí","No")</f>
        <v>Sí</v>
      </c>
      <c r="E64" s="1" t="s">
        <v>27</v>
      </c>
    </row>
    <row r="65" spans="1:5" ht="15" x14ac:dyDescent="0.25">
      <c r="A65" s="19">
        <v>26</v>
      </c>
      <c r="B65" s="19" t="s">
        <v>26</v>
      </c>
      <c r="C65" s="19" t="s">
        <v>18</v>
      </c>
      <c r="D65" s="36" t="str">
        <f>IF(OR(Form_Responses1[[#This Row],[Carrera]]="Ing. IA",Form_Responses1[[#This Row],[Carrera]]="Ing. Informática"),"Sí","No")</f>
        <v>No</v>
      </c>
      <c r="E65" s="38" t="s">
        <v>27</v>
      </c>
    </row>
    <row r="66" spans="1:5" ht="15" x14ac:dyDescent="0.25">
      <c r="A66" s="7">
        <v>21</v>
      </c>
      <c r="B66" s="7" t="s">
        <v>26</v>
      </c>
      <c r="C66" s="7" t="s">
        <v>18</v>
      </c>
      <c r="D66" s="31" t="str">
        <f>IF(OR(Form_Responses1[[#This Row],[Carrera]]="Ing. IA",Form_Responses1[[#This Row],[Carrera]]="Ing. Informática"),"Sí","No")</f>
        <v>Sí</v>
      </c>
      <c r="E66" s="2" t="s">
        <v>35</v>
      </c>
    </row>
    <row r="68" spans="1:5" ht="15" x14ac:dyDescent="0.25">
      <c r="A68" s="16" t="s">
        <v>3</v>
      </c>
      <c r="B68" s="51" t="s">
        <v>111</v>
      </c>
    </row>
    <row r="69" spans="1:5" ht="15" x14ac:dyDescent="0.25">
      <c r="A69" s="6" t="s">
        <v>18</v>
      </c>
      <c r="B69" s="33">
        <v>9</v>
      </c>
      <c r="D69" s="49" t="s">
        <v>119</v>
      </c>
      <c r="E69" s="50">
        <f>COUNTIF($A$69:$A$123,"Sí")</f>
        <v>55</v>
      </c>
    </row>
    <row r="70" spans="1:5" ht="15" x14ac:dyDescent="0.25">
      <c r="A70" s="18" t="s">
        <v>18</v>
      </c>
      <c r="B70" s="33">
        <v>6</v>
      </c>
      <c r="D70" s="49" t="s">
        <v>120</v>
      </c>
      <c r="E70" s="50">
        <f>COUNTIF($A$69:$A$123,"No")</f>
        <v>0</v>
      </c>
    </row>
    <row r="71" spans="1:5" ht="15" x14ac:dyDescent="0.25">
      <c r="A71" s="6" t="s">
        <v>18</v>
      </c>
      <c r="B71" s="33">
        <v>11</v>
      </c>
    </row>
    <row r="72" spans="1:5" ht="15" x14ac:dyDescent="0.25">
      <c r="A72" s="18" t="s">
        <v>18</v>
      </c>
      <c r="B72" s="33">
        <v>8</v>
      </c>
    </row>
    <row r="73" spans="1:5" ht="15" x14ac:dyDescent="0.25">
      <c r="A73" s="6" t="s">
        <v>18</v>
      </c>
      <c r="B73" s="33">
        <v>12</v>
      </c>
    </row>
    <row r="74" spans="1:5" ht="15" x14ac:dyDescent="0.25">
      <c r="A74" s="18" t="s">
        <v>18</v>
      </c>
      <c r="B74" s="33">
        <v>13</v>
      </c>
    </row>
    <row r="75" spans="1:5" ht="15" x14ac:dyDescent="0.25">
      <c r="A75" s="18" t="s">
        <v>18</v>
      </c>
      <c r="B75" s="33">
        <v>11</v>
      </c>
    </row>
    <row r="76" spans="1:5" ht="15" x14ac:dyDescent="0.25">
      <c r="A76" s="6" t="s">
        <v>18</v>
      </c>
      <c r="B76" s="33">
        <v>6</v>
      </c>
    </row>
    <row r="77" spans="1:5" ht="15" x14ac:dyDescent="0.25">
      <c r="A77" s="18" t="s">
        <v>18</v>
      </c>
      <c r="B77" s="33">
        <v>14</v>
      </c>
    </row>
    <row r="78" spans="1:5" ht="15" x14ac:dyDescent="0.25">
      <c r="A78" s="6" t="s">
        <v>18</v>
      </c>
      <c r="B78" s="33">
        <v>13</v>
      </c>
    </row>
    <row r="79" spans="1:5" ht="15" x14ac:dyDescent="0.25">
      <c r="A79" s="6" t="s">
        <v>18</v>
      </c>
      <c r="B79" s="33">
        <v>11</v>
      </c>
    </row>
    <row r="80" spans="1:5" ht="15" x14ac:dyDescent="0.25">
      <c r="A80" s="18" t="s">
        <v>18</v>
      </c>
      <c r="B80" s="33">
        <v>11</v>
      </c>
    </row>
    <row r="81" spans="1:2" ht="15" x14ac:dyDescent="0.25">
      <c r="A81" s="6" t="s">
        <v>18</v>
      </c>
      <c r="B81" s="33">
        <v>11</v>
      </c>
    </row>
    <row r="82" spans="1:2" ht="15" x14ac:dyDescent="0.25">
      <c r="A82" s="18" t="s">
        <v>18</v>
      </c>
      <c r="B82" s="33">
        <v>11</v>
      </c>
    </row>
    <row r="83" spans="1:2" ht="15" x14ac:dyDescent="0.25">
      <c r="A83" s="6" t="s">
        <v>18</v>
      </c>
      <c r="B83" s="33">
        <v>11</v>
      </c>
    </row>
    <row r="84" spans="1:2" ht="15" x14ac:dyDescent="0.25">
      <c r="A84" s="18" t="s">
        <v>18</v>
      </c>
      <c r="B84" s="33">
        <v>8</v>
      </c>
    </row>
    <row r="85" spans="1:2" ht="15" x14ac:dyDescent="0.25">
      <c r="A85" s="6" t="s">
        <v>18</v>
      </c>
      <c r="B85" s="33">
        <v>11</v>
      </c>
    </row>
    <row r="86" spans="1:2" ht="15" x14ac:dyDescent="0.25">
      <c r="A86" s="18" t="s">
        <v>18</v>
      </c>
      <c r="B86" s="33">
        <v>13</v>
      </c>
    </row>
    <row r="87" spans="1:2" ht="15" x14ac:dyDescent="0.25">
      <c r="A87" s="6" t="s">
        <v>18</v>
      </c>
      <c r="B87" s="33">
        <v>12</v>
      </c>
    </row>
    <row r="88" spans="1:2" ht="15" x14ac:dyDescent="0.25">
      <c r="A88" s="18" t="s">
        <v>18</v>
      </c>
      <c r="B88" s="33">
        <v>16</v>
      </c>
    </row>
    <row r="89" spans="1:2" ht="15" x14ac:dyDescent="0.25">
      <c r="A89" s="18" t="s">
        <v>18</v>
      </c>
      <c r="B89" s="33">
        <v>9</v>
      </c>
    </row>
    <row r="90" spans="1:2" ht="15" x14ac:dyDescent="0.25">
      <c r="A90" s="6" t="s">
        <v>18</v>
      </c>
      <c r="B90" s="33">
        <v>12</v>
      </c>
    </row>
    <row r="91" spans="1:2" ht="15" x14ac:dyDescent="0.25">
      <c r="A91" s="18" t="s">
        <v>18</v>
      </c>
      <c r="B91" s="33">
        <v>10</v>
      </c>
    </row>
    <row r="92" spans="1:2" ht="15" x14ac:dyDescent="0.25">
      <c r="A92" s="6" t="s">
        <v>18</v>
      </c>
      <c r="B92" s="33">
        <v>12</v>
      </c>
    </row>
    <row r="93" spans="1:2" ht="15" x14ac:dyDescent="0.25">
      <c r="A93" s="18" t="s">
        <v>18</v>
      </c>
      <c r="B93" s="33">
        <v>11</v>
      </c>
    </row>
    <row r="94" spans="1:2" ht="15" x14ac:dyDescent="0.25">
      <c r="A94" s="6" t="s">
        <v>18</v>
      </c>
      <c r="B94" s="33">
        <v>11</v>
      </c>
    </row>
    <row r="95" spans="1:2" ht="15" x14ac:dyDescent="0.25">
      <c r="A95" s="18" t="s">
        <v>18</v>
      </c>
      <c r="B95" s="33">
        <v>14</v>
      </c>
    </row>
    <row r="96" spans="1:2" ht="15" x14ac:dyDescent="0.25">
      <c r="A96" s="6" t="s">
        <v>18</v>
      </c>
      <c r="B96" s="33">
        <v>5</v>
      </c>
    </row>
    <row r="97" spans="1:2" ht="15" x14ac:dyDescent="0.25">
      <c r="A97" s="18" t="s">
        <v>18</v>
      </c>
      <c r="B97" s="33">
        <v>13</v>
      </c>
    </row>
    <row r="98" spans="1:2" ht="15" x14ac:dyDescent="0.25">
      <c r="A98" s="6" t="s">
        <v>18</v>
      </c>
      <c r="B98" s="33">
        <v>12</v>
      </c>
    </row>
    <row r="99" spans="1:2" ht="15" x14ac:dyDescent="0.25">
      <c r="A99" s="18" t="s">
        <v>18</v>
      </c>
      <c r="B99" s="33">
        <v>11</v>
      </c>
    </row>
    <row r="100" spans="1:2" ht="15" x14ac:dyDescent="0.25">
      <c r="A100" s="6" t="s">
        <v>18</v>
      </c>
      <c r="B100" s="33">
        <v>10</v>
      </c>
    </row>
    <row r="101" spans="1:2" ht="15" x14ac:dyDescent="0.25">
      <c r="A101" s="18" t="s">
        <v>18</v>
      </c>
      <c r="B101" s="33">
        <v>6</v>
      </c>
    </row>
    <row r="102" spans="1:2" ht="15" x14ac:dyDescent="0.25">
      <c r="A102" s="6" t="s">
        <v>18</v>
      </c>
      <c r="B102" s="33">
        <v>9</v>
      </c>
    </row>
    <row r="103" spans="1:2" ht="15" x14ac:dyDescent="0.25">
      <c r="A103" s="18" t="s">
        <v>18</v>
      </c>
      <c r="B103" s="33">
        <v>13</v>
      </c>
    </row>
    <row r="104" spans="1:2" ht="15" x14ac:dyDescent="0.25">
      <c r="A104" s="6" t="s">
        <v>18</v>
      </c>
      <c r="B104" s="33">
        <v>7</v>
      </c>
    </row>
    <row r="105" spans="1:2" ht="15" x14ac:dyDescent="0.25">
      <c r="A105" s="18" t="s">
        <v>18</v>
      </c>
      <c r="B105" s="33">
        <v>5</v>
      </c>
    </row>
    <row r="106" spans="1:2" ht="15" x14ac:dyDescent="0.25">
      <c r="A106" s="6" t="s">
        <v>18</v>
      </c>
      <c r="B106" s="33">
        <v>14</v>
      </c>
    </row>
    <row r="107" spans="1:2" ht="15" x14ac:dyDescent="0.25">
      <c r="A107" s="18" t="s">
        <v>18</v>
      </c>
      <c r="B107" s="33">
        <v>9</v>
      </c>
    </row>
    <row r="108" spans="1:2" ht="15" x14ac:dyDescent="0.25">
      <c r="A108" s="6" t="s">
        <v>18</v>
      </c>
      <c r="B108" s="33">
        <v>11</v>
      </c>
    </row>
    <row r="109" spans="1:2" ht="15" x14ac:dyDescent="0.25">
      <c r="A109" s="18" t="s">
        <v>18</v>
      </c>
      <c r="B109" s="33">
        <v>6</v>
      </c>
    </row>
    <row r="110" spans="1:2" ht="15" x14ac:dyDescent="0.25">
      <c r="A110" s="6" t="s">
        <v>18</v>
      </c>
      <c r="B110" s="33">
        <v>15</v>
      </c>
    </row>
    <row r="111" spans="1:2" ht="15" x14ac:dyDescent="0.25">
      <c r="A111" s="18" t="s">
        <v>18</v>
      </c>
      <c r="B111" s="33">
        <v>14</v>
      </c>
    </row>
    <row r="112" spans="1:2" ht="15" x14ac:dyDescent="0.25">
      <c r="A112" s="6" t="s">
        <v>18</v>
      </c>
      <c r="B112" s="33">
        <v>11</v>
      </c>
    </row>
    <row r="113" spans="1:2" ht="15" x14ac:dyDescent="0.25">
      <c r="A113" s="18" t="s">
        <v>18</v>
      </c>
      <c r="B113" s="33">
        <v>9</v>
      </c>
    </row>
    <row r="114" spans="1:2" ht="15" x14ac:dyDescent="0.25">
      <c r="A114" s="6" t="s">
        <v>18</v>
      </c>
      <c r="B114" s="33">
        <v>11</v>
      </c>
    </row>
    <row r="115" spans="1:2" ht="15" x14ac:dyDescent="0.25">
      <c r="A115" s="18" t="s">
        <v>18</v>
      </c>
      <c r="B115" s="33">
        <v>8</v>
      </c>
    </row>
    <row r="116" spans="1:2" ht="15" x14ac:dyDescent="0.25">
      <c r="A116" s="6" t="s">
        <v>18</v>
      </c>
      <c r="B116" s="33">
        <v>13</v>
      </c>
    </row>
    <row r="117" spans="1:2" ht="15" x14ac:dyDescent="0.25">
      <c r="A117" s="18" t="s">
        <v>18</v>
      </c>
      <c r="B117" s="33">
        <v>10</v>
      </c>
    </row>
    <row r="118" spans="1:2" ht="15" x14ac:dyDescent="0.25">
      <c r="A118" s="6" t="s">
        <v>18</v>
      </c>
      <c r="B118" s="33">
        <v>9</v>
      </c>
    </row>
    <row r="119" spans="1:2" ht="15" x14ac:dyDescent="0.25">
      <c r="A119" s="18" t="s">
        <v>18</v>
      </c>
      <c r="B119" s="33">
        <v>12</v>
      </c>
    </row>
    <row r="120" spans="1:2" ht="15" x14ac:dyDescent="0.25">
      <c r="A120" s="18" t="s">
        <v>18</v>
      </c>
      <c r="B120" s="33">
        <v>11</v>
      </c>
    </row>
    <row r="121" spans="1:2" ht="15" x14ac:dyDescent="0.25">
      <c r="A121" s="6" t="s">
        <v>18</v>
      </c>
      <c r="B121" s="33">
        <v>14</v>
      </c>
    </row>
    <row r="122" spans="1:2" ht="15" x14ac:dyDescent="0.25">
      <c r="A122" s="19" t="s">
        <v>18</v>
      </c>
      <c r="B122" s="33">
        <v>5</v>
      </c>
    </row>
    <row r="123" spans="1:2" ht="15" x14ac:dyDescent="0.25">
      <c r="A123" s="7" t="s">
        <v>18</v>
      </c>
      <c r="B123" s="33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BBD9D-CFFF-4160-A6F6-E71AB2554080}">
  <dimension ref="A1:P74"/>
  <sheetViews>
    <sheetView tabSelected="1" topLeftCell="I69" zoomScaleNormal="100" workbookViewId="0">
      <selection activeCell="K80" sqref="K80"/>
    </sheetView>
  </sheetViews>
  <sheetFormatPr defaultRowHeight="13.2" x14ac:dyDescent="0.25"/>
  <cols>
    <col min="2" max="2" width="54.88671875" bestFit="1" customWidth="1"/>
    <col min="3" max="3" width="44" bestFit="1" customWidth="1"/>
    <col min="4" max="4" width="53.33203125" bestFit="1" customWidth="1"/>
    <col min="5" max="5" width="29" bestFit="1" customWidth="1"/>
    <col min="6" max="6" width="66.77734375" bestFit="1" customWidth="1"/>
    <col min="7" max="7" width="58.33203125" bestFit="1" customWidth="1"/>
    <col min="8" max="8" width="50.21875" bestFit="1" customWidth="1"/>
    <col min="9" max="9" width="52" bestFit="1" customWidth="1"/>
    <col min="10" max="10" width="71.5546875" bestFit="1" customWidth="1"/>
    <col min="11" max="11" width="76.77734375" bestFit="1" customWidth="1"/>
    <col min="12" max="12" width="76.44140625" bestFit="1" customWidth="1"/>
    <col min="13" max="14" width="73.5546875" bestFit="1" customWidth="1"/>
    <col min="15" max="15" width="40.109375" bestFit="1" customWidth="1"/>
    <col min="16" max="16" width="107.5546875" bestFit="1" customWidth="1"/>
  </cols>
  <sheetData>
    <row r="1" spans="1:16" ht="15.6" x14ac:dyDescent="0.25">
      <c r="A1" s="16" t="s">
        <v>1</v>
      </c>
      <c r="B1" s="16" t="s">
        <v>4</v>
      </c>
      <c r="C1" s="16" t="s">
        <v>57</v>
      </c>
      <c r="D1" s="16" t="s">
        <v>97</v>
      </c>
      <c r="E1" s="16" t="s">
        <v>98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</row>
    <row r="2" spans="1:16" ht="15" x14ac:dyDescent="0.25">
      <c r="A2" s="6">
        <v>21</v>
      </c>
      <c r="B2" s="1" t="s">
        <v>20</v>
      </c>
      <c r="C2" s="1" t="s">
        <v>21</v>
      </c>
      <c r="D2" s="1" t="s">
        <v>21</v>
      </c>
      <c r="E2" s="1" t="s">
        <v>21</v>
      </c>
      <c r="F2" s="1" t="s">
        <v>42</v>
      </c>
      <c r="G2" s="1" t="s">
        <v>22</v>
      </c>
      <c r="H2" s="1" t="s">
        <v>22</v>
      </c>
      <c r="I2" s="1" t="s">
        <v>21</v>
      </c>
      <c r="J2" s="1" t="s">
        <v>23</v>
      </c>
      <c r="K2" s="1" t="s">
        <v>21</v>
      </c>
      <c r="L2" s="1" t="s">
        <v>18</v>
      </c>
      <c r="M2" s="1" t="s">
        <v>24</v>
      </c>
      <c r="N2" s="1" t="s">
        <v>18</v>
      </c>
      <c r="O2" s="1" t="s">
        <v>21</v>
      </c>
      <c r="P2" s="1" t="s">
        <v>21</v>
      </c>
    </row>
    <row r="3" spans="1:16" ht="15" x14ac:dyDescent="0.25">
      <c r="A3" s="18">
        <v>23</v>
      </c>
      <c r="B3" s="37" t="s">
        <v>27</v>
      </c>
      <c r="C3" s="37" t="s">
        <v>21</v>
      </c>
      <c r="D3" s="37" t="s">
        <v>18</v>
      </c>
      <c r="E3" s="37" t="s">
        <v>21</v>
      </c>
      <c r="F3" s="37" t="s">
        <v>42</v>
      </c>
      <c r="G3" s="37" t="s">
        <v>24</v>
      </c>
      <c r="H3" s="37" t="s">
        <v>28</v>
      </c>
      <c r="I3" s="37" t="s">
        <v>21</v>
      </c>
      <c r="J3" s="37" t="s">
        <v>21</v>
      </c>
      <c r="K3" s="37" t="s">
        <v>21</v>
      </c>
      <c r="L3" s="37" t="s">
        <v>24</v>
      </c>
      <c r="M3" s="37" t="s">
        <v>24</v>
      </c>
      <c r="N3" s="37" t="s">
        <v>21</v>
      </c>
      <c r="O3" s="37" t="s">
        <v>18</v>
      </c>
      <c r="P3" s="37" t="s">
        <v>21</v>
      </c>
    </row>
    <row r="4" spans="1:16" ht="15" x14ac:dyDescent="0.25">
      <c r="A4" s="6">
        <v>28</v>
      </c>
      <c r="B4" s="1" t="s">
        <v>27</v>
      </c>
      <c r="C4" s="1" t="s">
        <v>30</v>
      </c>
      <c r="D4" s="1" t="s">
        <v>30</v>
      </c>
      <c r="E4" s="1" t="s">
        <v>30</v>
      </c>
      <c r="F4" s="1" t="s">
        <v>21</v>
      </c>
      <c r="G4" s="1" t="s">
        <v>24</v>
      </c>
      <c r="H4" s="1" t="s">
        <v>22</v>
      </c>
      <c r="I4" s="1" t="s">
        <v>18</v>
      </c>
      <c r="J4" s="1" t="s">
        <v>23</v>
      </c>
      <c r="K4" s="1" t="s">
        <v>31</v>
      </c>
      <c r="L4" s="1" t="s">
        <v>18</v>
      </c>
      <c r="M4" s="1" t="s">
        <v>21</v>
      </c>
      <c r="N4" s="1" t="s">
        <v>21</v>
      </c>
      <c r="O4" s="1" t="s">
        <v>21</v>
      </c>
      <c r="P4" s="1" t="s">
        <v>21</v>
      </c>
    </row>
    <row r="5" spans="1:16" ht="15" x14ac:dyDescent="0.25">
      <c r="A5" s="18">
        <v>24</v>
      </c>
      <c r="B5" s="37" t="s">
        <v>27</v>
      </c>
      <c r="C5" s="37" t="s">
        <v>18</v>
      </c>
      <c r="D5" s="37" t="s">
        <v>21</v>
      </c>
      <c r="E5" s="37" t="s">
        <v>21</v>
      </c>
      <c r="F5" s="37" t="s">
        <v>42</v>
      </c>
      <c r="G5" s="37" t="s">
        <v>28</v>
      </c>
      <c r="H5" s="37" t="s">
        <v>28</v>
      </c>
      <c r="I5" s="37" t="s">
        <v>21</v>
      </c>
      <c r="J5" s="37" t="s">
        <v>34</v>
      </c>
      <c r="K5" s="37" t="s">
        <v>21</v>
      </c>
      <c r="L5" s="37" t="s">
        <v>21</v>
      </c>
      <c r="M5" s="37" t="s">
        <v>18</v>
      </c>
      <c r="N5" s="37" t="s">
        <v>21</v>
      </c>
      <c r="O5" s="37" t="s">
        <v>21</v>
      </c>
      <c r="P5" s="37" t="s">
        <v>21</v>
      </c>
    </row>
    <row r="6" spans="1:16" ht="15" x14ac:dyDescent="0.25">
      <c r="A6" s="6">
        <v>23</v>
      </c>
      <c r="B6" s="1" t="s">
        <v>33</v>
      </c>
      <c r="C6" s="1" t="s">
        <v>18</v>
      </c>
      <c r="D6" s="1" t="s">
        <v>18</v>
      </c>
      <c r="E6" s="1" t="s">
        <v>18</v>
      </c>
      <c r="F6" s="1" t="s">
        <v>42</v>
      </c>
      <c r="G6" s="1" t="s">
        <v>22</v>
      </c>
      <c r="H6" s="1" t="s">
        <v>22</v>
      </c>
      <c r="I6" s="1" t="s">
        <v>21</v>
      </c>
      <c r="J6" s="1" t="s">
        <v>34</v>
      </c>
      <c r="K6" s="1" t="s">
        <v>21</v>
      </c>
      <c r="L6" s="1" t="s">
        <v>24</v>
      </c>
      <c r="M6" s="1" t="s">
        <v>24</v>
      </c>
      <c r="N6" s="1" t="s">
        <v>18</v>
      </c>
      <c r="O6" s="1" t="s">
        <v>23</v>
      </c>
      <c r="P6" s="1" t="s">
        <v>21</v>
      </c>
    </row>
    <row r="7" spans="1:16" ht="15" x14ac:dyDescent="0.25">
      <c r="A7" s="18">
        <v>28</v>
      </c>
      <c r="B7" s="37" t="s">
        <v>35</v>
      </c>
      <c r="C7" s="37" t="s">
        <v>18</v>
      </c>
      <c r="D7" s="37" t="s">
        <v>18</v>
      </c>
      <c r="E7" s="37" t="s">
        <v>21</v>
      </c>
      <c r="F7" s="37" t="s">
        <v>42</v>
      </c>
      <c r="G7" s="37" t="s">
        <v>22</v>
      </c>
      <c r="H7" s="37" t="s">
        <v>22</v>
      </c>
      <c r="I7" s="37" t="s">
        <v>18</v>
      </c>
      <c r="J7" s="37" t="s">
        <v>23</v>
      </c>
      <c r="K7" s="37" t="s">
        <v>21</v>
      </c>
      <c r="L7" s="37" t="s">
        <v>18</v>
      </c>
      <c r="M7" s="37" t="s">
        <v>21</v>
      </c>
      <c r="N7" s="37" t="s">
        <v>21</v>
      </c>
      <c r="O7" s="37" t="s">
        <v>21</v>
      </c>
      <c r="P7" s="37" t="s">
        <v>21</v>
      </c>
    </row>
    <row r="8" spans="1:16" ht="15" x14ac:dyDescent="0.25">
      <c r="A8" s="6">
        <v>30</v>
      </c>
      <c r="B8" s="1" t="s">
        <v>20</v>
      </c>
      <c r="C8" s="1" t="s">
        <v>18</v>
      </c>
      <c r="D8" s="1" t="s">
        <v>21</v>
      </c>
      <c r="E8" s="1" t="s">
        <v>21</v>
      </c>
      <c r="F8" s="1" t="s">
        <v>42</v>
      </c>
      <c r="G8" s="1" t="s">
        <v>22</v>
      </c>
      <c r="H8" s="1" t="s">
        <v>22</v>
      </c>
      <c r="I8" s="1" t="s">
        <v>21</v>
      </c>
      <c r="J8" s="1" t="s">
        <v>23</v>
      </c>
      <c r="K8" s="1" t="s">
        <v>21</v>
      </c>
      <c r="L8" s="1" t="s">
        <v>18</v>
      </c>
      <c r="M8" s="1" t="s">
        <v>18</v>
      </c>
      <c r="N8" s="1" t="s">
        <v>18</v>
      </c>
      <c r="O8" s="1" t="s">
        <v>21</v>
      </c>
      <c r="P8" s="1" t="s">
        <v>21</v>
      </c>
    </row>
    <row r="9" spans="1:16" ht="15" x14ac:dyDescent="0.25">
      <c r="A9" s="18">
        <v>28</v>
      </c>
      <c r="B9" s="37" t="s">
        <v>27</v>
      </c>
      <c r="C9" s="37" t="s">
        <v>21</v>
      </c>
      <c r="D9" s="37" t="s">
        <v>18</v>
      </c>
      <c r="E9" s="37" t="s">
        <v>21</v>
      </c>
      <c r="F9" s="37" t="s">
        <v>21</v>
      </c>
      <c r="G9" s="37" t="s">
        <v>24</v>
      </c>
      <c r="H9" s="37" t="s">
        <v>22</v>
      </c>
      <c r="I9" s="37" t="s">
        <v>21</v>
      </c>
      <c r="J9" s="37" t="s">
        <v>25</v>
      </c>
      <c r="K9" s="37" t="s">
        <v>21</v>
      </c>
      <c r="L9" s="37" t="s">
        <v>18</v>
      </c>
      <c r="M9" s="37" t="s">
        <v>21</v>
      </c>
      <c r="N9" s="37" t="s">
        <v>21</v>
      </c>
      <c r="O9" s="37" t="s">
        <v>21</v>
      </c>
      <c r="P9" s="37" t="s">
        <v>21</v>
      </c>
    </row>
    <row r="10" spans="1:16" ht="15" x14ac:dyDescent="0.25">
      <c r="A10" s="6">
        <v>23</v>
      </c>
      <c r="B10" s="1" t="s">
        <v>35</v>
      </c>
      <c r="C10" s="1" t="s">
        <v>30</v>
      </c>
      <c r="D10" s="1" t="s">
        <v>21</v>
      </c>
      <c r="E10" s="1" t="s">
        <v>21</v>
      </c>
      <c r="F10" s="1" t="s">
        <v>42</v>
      </c>
      <c r="G10" s="1" t="s">
        <v>22</v>
      </c>
      <c r="H10" s="1" t="s">
        <v>28</v>
      </c>
      <c r="I10" s="1" t="s">
        <v>21</v>
      </c>
      <c r="J10" s="1" t="s">
        <v>23</v>
      </c>
      <c r="K10" s="1" t="s">
        <v>21</v>
      </c>
      <c r="L10" s="1" t="s">
        <v>21</v>
      </c>
      <c r="M10" s="1" t="s">
        <v>18</v>
      </c>
      <c r="N10" s="1" t="s">
        <v>21</v>
      </c>
      <c r="O10" s="1" t="s">
        <v>21</v>
      </c>
      <c r="P10" s="1" t="s">
        <v>21</v>
      </c>
    </row>
    <row r="11" spans="1:16" ht="15" x14ac:dyDescent="0.25">
      <c r="A11" s="18">
        <v>26</v>
      </c>
      <c r="B11" s="37" t="s">
        <v>35</v>
      </c>
      <c r="C11" s="37" t="s">
        <v>18</v>
      </c>
      <c r="D11" s="37" t="s">
        <v>18</v>
      </c>
      <c r="E11" s="37" t="s">
        <v>21</v>
      </c>
      <c r="F11" s="37" t="s">
        <v>42</v>
      </c>
      <c r="G11" s="37" t="s">
        <v>37</v>
      </c>
      <c r="H11" s="37" t="s">
        <v>24</v>
      </c>
      <c r="I11" s="37" t="s">
        <v>18</v>
      </c>
      <c r="J11" s="37" t="s">
        <v>34</v>
      </c>
      <c r="K11" s="37" t="s">
        <v>21</v>
      </c>
      <c r="L11" s="37" t="s">
        <v>24</v>
      </c>
      <c r="M11" s="37" t="s">
        <v>21</v>
      </c>
      <c r="N11" s="37" t="s">
        <v>21</v>
      </c>
      <c r="O11" s="37" t="s">
        <v>21</v>
      </c>
      <c r="P11" s="37" t="s">
        <v>21</v>
      </c>
    </row>
    <row r="12" spans="1:16" ht="15" x14ac:dyDescent="0.25">
      <c r="A12" s="6">
        <v>27</v>
      </c>
      <c r="B12" s="1" t="s">
        <v>20</v>
      </c>
      <c r="C12" s="1" t="s">
        <v>18</v>
      </c>
      <c r="D12" s="1" t="s">
        <v>18</v>
      </c>
      <c r="E12" s="1" t="s">
        <v>21</v>
      </c>
      <c r="F12" s="1" t="s">
        <v>40</v>
      </c>
      <c r="G12" s="1" t="s">
        <v>24</v>
      </c>
      <c r="H12" s="1" t="s">
        <v>22</v>
      </c>
      <c r="I12" s="1" t="s">
        <v>18</v>
      </c>
      <c r="J12" s="1" t="s">
        <v>23</v>
      </c>
      <c r="K12" s="1" t="s">
        <v>21</v>
      </c>
      <c r="L12" s="1" t="s">
        <v>18</v>
      </c>
      <c r="M12" s="1" t="s">
        <v>24</v>
      </c>
      <c r="N12" s="1" t="s">
        <v>21</v>
      </c>
      <c r="O12" s="1" t="s">
        <v>23</v>
      </c>
      <c r="P12" s="1" t="s">
        <v>21</v>
      </c>
    </row>
    <row r="13" spans="1:16" ht="15" x14ac:dyDescent="0.25">
      <c r="A13" s="18">
        <v>23</v>
      </c>
      <c r="B13" s="37" t="s">
        <v>27</v>
      </c>
      <c r="C13" s="37" t="s">
        <v>21</v>
      </c>
      <c r="D13" s="37" t="s">
        <v>18</v>
      </c>
      <c r="E13" s="37" t="s">
        <v>21</v>
      </c>
      <c r="F13" s="37" t="s">
        <v>40</v>
      </c>
      <c r="G13" s="37" t="s">
        <v>24</v>
      </c>
      <c r="H13" s="37" t="s">
        <v>22</v>
      </c>
      <c r="I13" s="37" t="s">
        <v>18</v>
      </c>
      <c r="J13" s="37" t="s">
        <v>23</v>
      </c>
      <c r="K13" s="37" t="s">
        <v>21</v>
      </c>
      <c r="L13" s="37" t="s">
        <v>24</v>
      </c>
      <c r="M13" s="37" t="s">
        <v>24</v>
      </c>
      <c r="N13" s="37" t="s">
        <v>21</v>
      </c>
      <c r="O13" s="37" t="s">
        <v>18</v>
      </c>
      <c r="P13" s="37" t="s">
        <v>21</v>
      </c>
    </row>
    <row r="14" spans="1:16" ht="15" x14ac:dyDescent="0.25">
      <c r="A14" s="6">
        <v>23</v>
      </c>
      <c r="B14" s="1" t="s">
        <v>20</v>
      </c>
      <c r="C14" s="1" t="s">
        <v>21</v>
      </c>
      <c r="D14" s="1" t="s">
        <v>18</v>
      </c>
      <c r="E14" s="1" t="s">
        <v>21</v>
      </c>
      <c r="F14" s="1" t="s">
        <v>40</v>
      </c>
      <c r="G14" s="1" t="s">
        <v>24</v>
      </c>
      <c r="H14" s="1" t="s">
        <v>24</v>
      </c>
      <c r="I14" s="1" t="s">
        <v>18</v>
      </c>
      <c r="J14" s="1" t="s">
        <v>23</v>
      </c>
      <c r="K14" s="1" t="s">
        <v>21</v>
      </c>
      <c r="L14" s="1" t="s">
        <v>18</v>
      </c>
      <c r="M14" s="1" t="s">
        <v>24</v>
      </c>
      <c r="N14" s="1" t="s">
        <v>30</v>
      </c>
      <c r="O14" s="1" t="s">
        <v>21</v>
      </c>
      <c r="P14" s="1" t="s">
        <v>21</v>
      </c>
    </row>
    <row r="15" spans="1:16" ht="15" x14ac:dyDescent="0.25">
      <c r="A15" s="18">
        <v>24</v>
      </c>
      <c r="B15" s="37" t="s">
        <v>27</v>
      </c>
      <c r="C15" s="37" t="s">
        <v>21</v>
      </c>
      <c r="D15" s="37" t="s">
        <v>21</v>
      </c>
      <c r="E15" s="37" t="s">
        <v>21</v>
      </c>
      <c r="F15" s="37" t="s">
        <v>42</v>
      </c>
      <c r="G15" s="37" t="s">
        <v>22</v>
      </c>
      <c r="H15" s="37" t="s">
        <v>24</v>
      </c>
      <c r="I15" s="37" t="s">
        <v>18</v>
      </c>
      <c r="J15" s="37" t="s">
        <v>23</v>
      </c>
      <c r="K15" s="37" t="s">
        <v>21</v>
      </c>
      <c r="L15" s="37" t="s">
        <v>24</v>
      </c>
      <c r="M15" s="37" t="s">
        <v>21</v>
      </c>
      <c r="N15" s="37" t="s">
        <v>21</v>
      </c>
      <c r="O15" s="37" t="s">
        <v>21</v>
      </c>
      <c r="P15" s="37" t="s">
        <v>21</v>
      </c>
    </row>
    <row r="16" spans="1:16" ht="15" x14ac:dyDescent="0.25">
      <c r="A16" s="6">
        <v>24</v>
      </c>
      <c r="B16" s="1" t="s">
        <v>20</v>
      </c>
      <c r="C16" s="1" t="s">
        <v>21</v>
      </c>
      <c r="D16" s="1" t="s">
        <v>18</v>
      </c>
      <c r="E16" s="1" t="s">
        <v>21</v>
      </c>
      <c r="F16" s="1" t="s">
        <v>40</v>
      </c>
      <c r="G16" s="1" t="s">
        <v>24</v>
      </c>
      <c r="H16" s="1" t="s">
        <v>37</v>
      </c>
      <c r="I16" s="1" t="s">
        <v>18</v>
      </c>
      <c r="J16" s="1" t="s">
        <v>23</v>
      </c>
      <c r="K16" s="1" t="s">
        <v>21</v>
      </c>
      <c r="L16" s="1" t="s">
        <v>21</v>
      </c>
      <c r="M16" s="1" t="s">
        <v>21</v>
      </c>
      <c r="N16" s="1" t="s">
        <v>21</v>
      </c>
      <c r="O16" s="1" t="s">
        <v>18</v>
      </c>
      <c r="P16" s="1" t="s">
        <v>21</v>
      </c>
    </row>
    <row r="17" spans="1:16" ht="15" x14ac:dyDescent="0.25">
      <c r="A17" s="18">
        <v>46</v>
      </c>
      <c r="B17" s="37" t="s">
        <v>27</v>
      </c>
      <c r="C17" s="37" t="s">
        <v>21</v>
      </c>
      <c r="D17" s="37" t="s">
        <v>30</v>
      </c>
      <c r="E17" s="37" t="s">
        <v>21</v>
      </c>
      <c r="F17" s="37" t="s">
        <v>21</v>
      </c>
      <c r="G17" s="37" t="s">
        <v>22</v>
      </c>
      <c r="H17" s="37" t="s">
        <v>24</v>
      </c>
      <c r="I17" s="37" t="s">
        <v>21</v>
      </c>
      <c r="J17" s="37" t="s">
        <v>23</v>
      </c>
      <c r="K17" s="37" t="s">
        <v>21</v>
      </c>
      <c r="L17" s="37" t="s">
        <v>21</v>
      </c>
      <c r="M17" s="37" t="s">
        <v>24</v>
      </c>
      <c r="N17" s="37" t="s">
        <v>21</v>
      </c>
      <c r="O17" s="37" t="s">
        <v>18</v>
      </c>
      <c r="P17" s="37" t="s">
        <v>21</v>
      </c>
    </row>
    <row r="18" spans="1:16" ht="15" x14ac:dyDescent="0.25">
      <c r="A18" s="6">
        <v>48</v>
      </c>
      <c r="B18" s="1" t="s">
        <v>27</v>
      </c>
      <c r="C18" s="1" t="s">
        <v>21</v>
      </c>
      <c r="D18" s="1" t="s">
        <v>30</v>
      </c>
      <c r="E18" s="1" t="s">
        <v>30</v>
      </c>
      <c r="F18" s="1" t="s">
        <v>21</v>
      </c>
      <c r="G18" s="1" t="s">
        <v>28</v>
      </c>
      <c r="H18" s="1" t="s">
        <v>22</v>
      </c>
      <c r="I18" s="1" t="s">
        <v>18</v>
      </c>
      <c r="J18" s="1" t="s">
        <v>23</v>
      </c>
      <c r="K18" s="1" t="s">
        <v>21</v>
      </c>
      <c r="L18" s="1" t="s">
        <v>24</v>
      </c>
      <c r="M18" s="1" t="s">
        <v>21</v>
      </c>
      <c r="N18" s="1" t="s">
        <v>21</v>
      </c>
      <c r="O18" s="1" t="s">
        <v>18</v>
      </c>
      <c r="P18" s="1" t="s">
        <v>21</v>
      </c>
    </row>
    <row r="19" spans="1:16" ht="15" x14ac:dyDescent="0.25">
      <c r="A19" s="18">
        <v>68</v>
      </c>
      <c r="B19" s="37" t="s">
        <v>35</v>
      </c>
      <c r="C19" s="37" t="s">
        <v>21</v>
      </c>
      <c r="D19" s="37" t="s">
        <v>30</v>
      </c>
      <c r="E19" s="37" t="s">
        <v>21</v>
      </c>
      <c r="F19" s="37" t="s">
        <v>21</v>
      </c>
      <c r="G19" s="37" t="s">
        <v>28</v>
      </c>
      <c r="H19" s="37" t="s">
        <v>24</v>
      </c>
      <c r="I19" s="37" t="s">
        <v>18</v>
      </c>
      <c r="J19" s="37" t="s">
        <v>23</v>
      </c>
      <c r="K19" s="37" t="s">
        <v>21</v>
      </c>
      <c r="L19" s="37" t="s">
        <v>24</v>
      </c>
      <c r="M19" s="37" t="s">
        <v>24</v>
      </c>
      <c r="N19" s="37" t="s">
        <v>30</v>
      </c>
      <c r="O19" s="37" t="s">
        <v>21</v>
      </c>
      <c r="P19" s="37" t="s">
        <v>18</v>
      </c>
    </row>
    <row r="20" spans="1:16" ht="15" x14ac:dyDescent="0.25">
      <c r="A20" s="6">
        <v>35</v>
      </c>
      <c r="B20" s="1" t="s">
        <v>20</v>
      </c>
      <c r="C20" s="1" t="s">
        <v>18</v>
      </c>
      <c r="D20" s="1" t="s">
        <v>18</v>
      </c>
      <c r="E20" s="1" t="s">
        <v>21</v>
      </c>
      <c r="F20" s="1" t="s">
        <v>40</v>
      </c>
      <c r="G20" s="1" t="s">
        <v>22</v>
      </c>
      <c r="H20" s="1" t="s">
        <v>24</v>
      </c>
      <c r="I20" s="1" t="s">
        <v>21</v>
      </c>
      <c r="J20" s="1" t="s">
        <v>23</v>
      </c>
      <c r="K20" s="1" t="s">
        <v>21</v>
      </c>
      <c r="L20" s="1" t="s">
        <v>18</v>
      </c>
      <c r="M20" s="1" t="s">
        <v>21</v>
      </c>
      <c r="N20" s="1" t="s">
        <v>18</v>
      </c>
      <c r="O20" s="1" t="s">
        <v>23</v>
      </c>
      <c r="P20" s="1" t="s">
        <v>21</v>
      </c>
    </row>
    <row r="21" spans="1:16" ht="15" x14ac:dyDescent="0.25">
      <c r="A21" s="18">
        <v>22</v>
      </c>
      <c r="B21" s="37" t="s">
        <v>35</v>
      </c>
      <c r="C21" s="37" t="s">
        <v>21</v>
      </c>
      <c r="D21" s="37" t="s">
        <v>18</v>
      </c>
      <c r="E21" s="37" t="s">
        <v>21</v>
      </c>
      <c r="F21" s="37" t="s">
        <v>42</v>
      </c>
      <c r="G21" s="37" t="s">
        <v>24</v>
      </c>
      <c r="H21" s="37" t="s">
        <v>22</v>
      </c>
      <c r="I21" s="37" t="s">
        <v>18</v>
      </c>
      <c r="J21" s="37" t="s">
        <v>23</v>
      </c>
      <c r="K21" s="37" t="s">
        <v>21</v>
      </c>
      <c r="L21" s="37" t="s">
        <v>18</v>
      </c>
      <c r="M21" s="37" t="s">
        <v>21</v>
      </c>
      <c r="N21" s="37" t="s">
        <v>21</v>
      </c>
      <c r="O21" s="37" t="s">
        <v>21</v>
      </c>
      <c r="P21" s="37" t="s">
        <v>21</v>
      </c>
    </row>
    <row r="22" spans="1:16" ht="15" x14ac:dyDescent="0.25">
      <c r="A22" s="6">
        <v>24</v>
      </c>
      <c r="B22" s="1" t="s">
        <v>20</v>
      </c>
      <c r="C22" s="1" t="s">
        <v>30</v>
      </c>
      <c r="D22" s="1" t="s">
        <v>18</v>
      </c>
      <c r="E22" s="1" t="s">
        <v>21</v>
      </c>
      <c r="F22" s="1" t="s">
        <v>21</v>
      </c>
      <c r="G22" s="1" t="s">
        <v>22</v>
      </c>
      <c r="H22" s="1" t="s">
        <v>22</v>
      </c>
      <c r="I22" s="1" t="s">
        <v>18</v>
      </c>
      <c r="J22" s="1" t="s">
        <v>23</v>
      </c>
      <c r="K22" s="1" t="s">
        <v>21</v>
      </c>
      <c r="L22" s="1" t="s">
        <v>24</v>
      </c>
      <c r="M22" s="1" t="s">
        <v>24</v>
      </c>
      <c r="N22" s="1" t="s">
        <v>30</v>
      </c>
      <c r="O22" s="1" t="s">
        <v>23</v>
      </c>
      <c r="P22" s="1" t="s">
        <v>21</v>
      </c>
    </row>
    <row r="23" spans="1:16" ht="15" x14ac:dyDescent="0.25">
      <c r="A23" s="18">
        <v>58</v>
      </c>
      <c r="B23" s="37" t="s">
        <v>35</v>
      </c>
      <c r="C23" s="37" t="s">
        <v>18</v>
      </c>
      <c r="D23" s="37" t="s">
        <v>18</v>
      </c>
      <c r="E23" s="37" t="s">
        <v>21</v>
      </c>
      <c r="F23" s="37" t="s">
        <v>40</v>
      </c>
      <c r="G23" s="37" t="s">
        <v>24</v>
      </c>
      <c r="H23" s="37" t="s">
        <v>24</v>
      </c>
      <c r="I23" s="37" t="s">
        <v>18</v>
      </c>
      <c r="J23" s="37" t="s">
        <v>23</v>
      </c>
      <c r="K23" s="37" t="s">
        <v>21</v>
      </c>
      <c r="L23" s="37" t="s">
        <v>18</v>
      </c>
      <c r="M23" s="37" t="s">
        <v>24</v>
      </c>
      <c r="N23" s="37" t="s">
        <v>18</v>
      </c>
      <c r="O23" s="37" t="s">
        <v>21</v>
      </c>
      <c r="P23" s="37" t="s">
        <v>21</v>
      </c>
    </row>
    <row r="24" spans="1:16" ht="15" x14ac:dyDescent="0.25">
      <c r="A24" s="6">
        <v>62</v>
      </c>
      <c r="B24" s="1" t="s">
        <v>27</v>
      </c>
      <c r="C24" s="1" t="s">
        <v>21</v>
      </c>
      <c r="D24" s="1" t="s">
        <v>18</v>
      </c>
      <c r="E24" s="1" t="s">
        <v>21</v>
      </c>
      <c r="F24" s="1" t="s">
        <v>40</v>
      </c>
      <c r="G24" s="1" t="s">
        <v>24</v>
      </c>
      <c r="H24" s="1" t="s">
        <v>22</v>
      </c>
      <c r="I24" s="1" t="s">
        <v>21</v>
      </c>
      <c r="J24" s="1" t="s">
        <v>23</v>
      </c>
      <c r="K24" s="1" t="s">
        <v>18</v>
      </c>
      <c r="L24" s="1" t="s">
        <v>18</v>
      </c>
      <c r="M24" s="1" t="s">
        <v>21</v>
      </c>
      <c r="N24" s="1" t="s">
        <v>21</v>
      </c>
      <c r="O24" s="1" t="s">
        <v>21</v>
      </c>
      <c r="P24" s="1" t="s">
        <v>21</v>
      </c>
    </row>
    <row r="25" spans="1:16" ht="15" x14ac:dyDescent="0.25">
      <c r="A25" s="18">
        <v>25</v>
      </c>
      <c r="B25" s="37" t="s">
        <v>35</v>
      </c>
      <c r="C25" s="37" t="s">
        <v>21</v>
      </c>
      <c r="D25" s="37" t="s">
        <v>18</v>
      </c>
      <c r="E25" s="37" t="s">
        <v>21</v>
      </c>
      <c r="F25" s="37" t="s">
        <v>42</v>
      </c>
      <c r="G25" s="37" t="s">
        <v>24</v>
      </c>
      <c r="H25" s="37" t="s">
        <v>22</v>
      </c>
      <c r="I25" s="37" t="s">
        <v>18</v>
      </c>
      <c r="J25" s="37" t="s">
        <v>23</v>
      </c>
      <c r="K25" s="37" t="s">
        <v>21</v>
      </c>
      <c r="L25" s="37" t="s">
        <v>24</v>
      </c>
      <c r="M25" s="37" t="s">
        <v>18</v>
      </c>
      <c r="N25" s="37" t="s">
        <v>18</v>
      </c>
      <c r="O25" s="37" t="s">
        <v>21</v>
      </c>
      <c r="P25" s="37" t="s">
        <v>21</v>
      </c>
    </row>
    <row r="26" spans="1:16" ht="15" x14ac:dyDescent="0.25">
      <c r="A26" s="6">
        <v>24</v>
      </c>
      <c r="B26" s="1" t="s">
        <v>35</v>
      </c>
      <c r="C26" s="1" t="s">
        <v>18</v>
      </c>
      <c r="D26" s="1" t="s">
        <v>18</v>
      </c>
      <c r="E26" s="1" t="s">
        <v>21</v>
      </c>
      <c r="F26" s="1" t="s">
        <v>42</v>
      </c>
      <c r="G26" s="1" t="s">
        <v>24</v>
      </c>
      <c r="H26" s="1" t="s">
        <v>28</v>
      </c>
      <c r="I26" s="1" t="s">
        <v>18</v>
      </c>
      <c r="J26" s="1" t="s">
        <v>34</v>
      </c>
      <c r="K26" s="1" t="s">
        <v>21</v>
      </c>
      <c r="L26" s="1" t="s">
        <v>18</v>
      </c>
      <c r="M26" s="1" t="s">
        <v>18</v>
      </c>
      <c r="N26" s="1" t="s">
        <v>18</v>
      </c>
      <c r="O26" s="1" t="s">
        <v>18</v>
      </c>
      <c r="P26" s="1" t="s">
        <v>18</v>
      </c>
    </row>
    <row r="27" spans="1:16" ht="15" x14ac:dyDescent="0.25">
      <c r="A27" s="18">
        <v>20</v>
      </c>
      <c r="B27" s="37" t="s">
        <v>35</v>
      </c>
      <c r="C27" s="37" t="s">
        <v>18</v>
      </c>
      <c r="D27" s="37" t="s">
        <v>18</v>
      </c>
      <c r="E27" s="37" t="s">
        <v>21</v>
      </c>
      <c r="F27" s="37" t="s">
        <v>40</v>
      </c>
      <c r="G27" s="37" t="s">
        <v>24</v>
      </c>
      <c r="H27" s="37" t="s">
        <v>24</v>
      </c>
      <c r="I27" s="37" t="s">
        <v>21</v>
      </c>
      <c r="J27" s="37" t="s">
        <v>23</v>
      </c>
      <c r="K27" s="37" t="s">
        <v>21</v>
      </c>
      <c r="L27" s="37" t="s">
        <v>18</v>
      </c>
      <c r="M27" s="37" t="s">
        <v>21</v>
      </c>
      <c r="N27" s="37" t="s">
        <v>18</v>
      </c>
      <c r="O27" s="37" t="s">
        <v>21</v>
      </c>
      <c r="P27" s="37" t="s">
        <v>21</v>
      </c>
    </row>
    <row r="28" spans="1:16" ht="15" x14ac:dyDescent="0.25">
      <c r="A28" s="6">
        <v>27</v>
      </c>
      <c r="B28" s="1" t="s">
        <v>35</v>
      </c>
      <c r="C28" s="1" t="s">
        <v>18</v>
      </c>
      <c r="D28" s="1" t="s">
        <v>18</v>
      </c>
      <c r="E28" s="1" t="s">
        <v>21</v>
      </c>
      <c r="F28" s="1" t="s">
        <v>21</v>
      </c>
      <c r="G28" s="1" t="s">
        <v>37</v>
      </c>
      <c r="H28" s="1" t="s">
        <v>24</v>
      </c>
      <c r="I28" s="1" t="s">
        <v>21</v>
      </c>
      <c r="J28" s="1" t="s">
        <v>23</v>
      </c>
      <c r="K28" s="1" t="s">
        <v>21</v>
      </c>
      <c r="L28" s="1" t="s">
        <v>18</v>
      </c>
      <c r="M28" s="1" t="s">
        <v>24</v>
      </c>
      <c r="N28" s="1" t="s">
        <v>18</v>
      </c>
      <c r="O28" s="1" t="s">
        <v>21</v>
      </c>
      <c r="P28" s="1" t="s">
        <v>21</v>
      </c>
    </row>
    <row r="29" spans="1:16" ht="15" x14ac:dyDescent="0.25">
      <c r="A29" s="18">
        <v>27</v>
      </c>
      <c r="B29" s="37" t="s">
        <v>33</v>
      </c>
      <c r="C29" s="37" t="s">
        <v>18</v>
      </c>
      <c r="D29" s="37" t="s">
        <v>18</v>
      </c>
      <c r="E29" s="37" t="s">
        <v>21</v>
      </c>
      <c r="F29" s="37" t="s">
        <v>42</v>
      </c>
      <c r="G29" s="37" t="s">
        <v>24</v>
      </c>
      <c r="H29" s="37" t="s">
        <v>37</v>
      </c>
      <c r="I29" s="37" t="s">
        <v>18</v>
      </c>
      <c r="J29" s="37" t="s">
        <v>34</v>
      </c>
      <c r="K29" s="37" t="s">
        <v>21</v>
      </c>
      <c r="L29" s="37" t="s">
        <v>18</v>
      </c>
      <c r="M29" s="37" t="s">
        <v>21</v>
      </c>
      <c r="N29" s="37" t="s">
        <v>18</v>
      </c>
      <c r="O29" s="37" t="s">
        <v>21</v>
      </c>
      <c r="P29" s="37" t="s">
        <v>21</v>
      </c>
    </row>
    <row r="30" spans="1:16" ht="15" x14ac:dyDescent="0.25">
      <c r="A30" s="6">
        <v>27</v>
      </c>
      <c r="B30" s="1" t="s">
        <v>20</v>
      </c>
      <c r="C30" s="1" t="s">
        <v>18</v>
      </c>
      <c r="D30" s="1" t="s">
        <v>18</v>
      </c>
      <c r="E30" s="1" t="s">
        <v>21</v>
      </c>
      <c r="F30" s="1" t="s">
        <v>40</v>
      </c>
      <c r="G30" s="1" t="s">
        <v>24</v>
      </c>
      <c r="H30" s="1" t="s">
        <v>22</v>
      </c>
      <c r="I30" s="1" t="s">
        <v>21</v>
      </c>
      <c r="J30" s="1" t="s">
        <v>23</v>
      </c>
      <c r="K30" s="1" t="s">
        <v>21</v>
      </c>
      <c r="L30" s="1" t="s">
        <v>18</v>
      </c>
      <c r="M30" s="1" t="s">
        <v>24</v>
      </c>
      <c r="N30" s="1" t="s">
        <v>18</v>
      </c>
      <c r="O30" s="1" t="s">
        <v>23</v>
      </c>
      <c r="P30" s="1" t="s">
        <v>21</v>
      </c>
    </row>
    <row r="31" spans="1:16" ht="15" x14ac:dyDescent="0.25">
      <c r="A31" s="18">
        <v>29</v>
      </c>
      <c r="B31" s="37" t="s">
        <v>27</v>
      </c>
      <c r="C31" s="37" t="s">
        <v>21</v>
      </c>
      <c r="D31" s="37" t="s">
        <v>18</v>
      </c>
      <c r="E31" s="37" t="s">
        <v>21</v>
      </c>
      <c r="F31" s="37" t="s">
        <v>42</v>
      </c>
      <c r="G31" s="37" t="s">
        <v>22</v>
      </c>
      <c r="H31" s="37" t="s">
        <v>22</v>
      </c>
      <c r="I31" s="37" t="s">
        <v>21</v>
      </c>
      <c r="J31" s="37" t="s">
        <v>25</v>
      </c>
      <c r="K31" s="37" t="s">
        <v>21</v>
      </c>
      <c r="L31" s="37" t="s">
        <v>24</v>
      </c>
      <c r="M31" s="37" t="s">
        <v>24</v>
      </c>
      <c r="N31" s="37" t="s">
        <v>21</v>
      </c>
      <c r="O31" s="37" t="s">
        <v>18</v>
      </c>
      <c r="P31" s="37" t="s">
        <v>21</v>
      </c>
    </row>
    <row r="32" spans="1:16" ht="15" x14ac:dyDescent="0.25">
      <c r="A32" s="6">
        <v>20</v>
      </c>
      <c r="B32" s="1" t="s">
        <v>35</v>
      </c>
      <c r="C32" s="1" t="s">
        <v>18</v>
      </c>
      <c r="D32" s="1" t="s">
        <v>18</v>
      </c>
      <c r="E32" s="1" t="s">
        <v>21</v>
      </c>
      <c r="F32" s="1" t="s">
        <v>21</v>
      </c>
      <c r="G32" s="1" t="s">
        <v>22</v>
      </c>
      <c r="H32" s="1" t="s">
        <v>22</v>
      </c>
      <c r="I32" s="1" t="s">
        <v>18</v>
      </c>
      <c r="J32" s="1" t="s">
        <v>23</v>
      </c>
      <c r="K32" s="1" t="s">
        <v>18</v>
      </c>
      <c r="L32" s="1" t="s">
        <v>18</v>
      </c>
      <c r="M32" s="1" t="s">
        <v>21</v>
      </c>
      <c r="N32" s="1" t="s">
        <v>21</v>
      </c>
      <c r="O32" s="1" t="s">
        <v>23</v>
      </c>
      <c r="P32" s="1" t="s">
        <v>18</v>
      </c>
    </row>
    <row r="33" spans="1:16" ht="15" x14ac:dyDescent="0.25">
      <c r="A33" s="18">
        <v>21</v>
      </c>
      <c r="B33" s="37" t="s">
        <v>35</v>
      </c>
      <c r="C33" s="37" t="s">
        <v>21</v>
      </c>
      <c r="D33" s="37" t="s">
        <v>18</v>
      </c>
      <c r="E33" s="37" t="s">
        <v>21</v>
      </c>
      <c r="F33" s="37" t="s">
        <v>21</v>
      </c>
      <c r="G33" s="37" t="s">
        <v>37</v>
      </c>
      <c r="H33" s="37" t="s">
        <v>24</v>
      </c>
      <c r="I33" s="37" t="s">
        <v>18</v>
      </c>
      <c r="J33" s="37" t="s">
        <v>25</v>
      </c>
      <c r="K33" s="37" t="s">
        <v>21</v>
      </c>
      <c r="L33" s="37" t="s">
        <v>21</v>
      </c>
      <c r="M33" s="37" t="s">
        <v>18</v>
      </c>
      <c r="N33" s="37" t="s">
        <v>21</v>
      </c>
      <c r="O33" s="37" t="s">
        <v>23</v>
      </c>
      <c r="P33" s="37" t="s">
        <v>30</v>
      </c>
    </row>
    <row r="34" spans="1:16" ht="15" x14ac:dyDescent="0.25">
      <c r="A34" s="6">
        <v>21</v>
      </c>
      <c r="B34" s="1" t="s">
        <v>35</v>
      </c>
      <c r="C34" s="1" t="s">
        <v>18</v>
      </c>
      <c r="D34" s="1" t="s">
        <v>18</v>
      </c>
      <c r="E34" s="1" t="s">
        <v>21</v>
      </c>
      <c r="F34" s="1" t="s">
        <v>40</v>
      </c>
      <c r="G34" s="1" t="s">
        <v>37</v>
      </c>
      <c r="H34" s="1" t="s">
        <v>22</v>
      </c>
      <c r="I34" s="1" t="s">
        <v>21</v>
      </c>
      <c r="J34" s="1" t="s">
        <v>34</v>
      </c>
      <c r="K34" s="1" t="s">
        <v>21</v>
      </c>
      <c r="L34" s="1" t="s">
        <v>24</v>
      </c>
      <c r="M34" s="1" t="s">
        <v>21</v>
      </c>
      <c r="N34" s="1" t="s">
        <v>30</v>
      </c>
      <c r="O34" s="1" t="s">
        <v>21</v>
      </c>
      <c r="P34" s="1" t="s">
        <v>21</v>
      </c>
    </row>
    <row r="35" spans="1:16" ht="15" x14ac:dyDescent="0.25">
      <c r="A35" s="18">
        <v>20</v>
      </c>
      <c r="B35" s="37" t="s">
        <v>35</v>
      </c>
      <c r="C35" s="37" t="s">
        <v>18</v>
      </c>
      <c r="D35" s="37" t="s">
        <v>30</v>
      </c>
      <c r="E35" s="37" t="s">
        <v>21</v>
      </c>
      <c r="F35" s="37" t="s">
        <v>21</v>
      </c>
      <c r="G35" s="37" t="s">
        <v>22</v>
      </c>
      <c r="H35" s="37" t="s">
        <v>22</v>
      </c>
      <c r="I35" s="37" t="s">
        <v>18</v>
      </c>
      <c r="J35" s="37" t="s">
        <v>23</v>
      </c>
      <c r="K35" s="37" t="s">
        <v>21</v>
      </c>
      <c r="L35" s="37" t="s">
        <v>18</v>
      </c>
      <c r="M35" s="37" t="s">
        <v>18</v>
      </c>
      <c r="N35" s="37" t="s">
        <v>30</v>
      </c>
      <c r="O35" s="37" t="s">
        <v>21</v>
      </c>
      <c r="P35" s="37" t="s">
        <v>30</v>
      </c>
    </row>
    <row r="36" spans="1:16" ht="15" x14ac:dyDescent="0.25">
      <c r="A36" s="6">
        <v>20</v>
      </c>
      <c r="B36" s="1" t="s">
        <v>27</v>
      </c>
      <c r="C36" s="1" t="s">
        <v>18</v>
      </c>
      <c r="D36" s="1" t="s">
        <v>18</v>
      </c>
      <c r="E36" s="1" t="s">
        <v>30</v>
      </c>
      <c r="F36" s="1" t="s">
        <v>21</v>
      </c>
      <c r="G36" s="1" t="s">
        <v>22</v>
      </c>
      <c r="H36" s="1" t="s">
        <v>24</v>
      </c>
      <c r="I36" s="1" t="s">
        <v>18</v>
      </c>
      <c r="J36" s="1" t="s">
        <v>23</v>
      </c>
      <c r="K36" s="1" t="s">
        <v>31</v>
      </c>
      <c r="L36" s="1" t="s">
        <v>21</v>
      </c>
      <c r="M36" s="1" t="s">
        <v>24</v>
      </c>
      <c r="N36" s="1" t="s">
        <v>30</v>
      </c>
      <c r="O36" s="1" t="s">
        <v>23</v>
      </c>
      <c r="P36" s="1" t="s">
        <v>21</v>
      </c>
    </row>
    <row r="37" spans="1:16" ht="15" x14ac:dyDescent="0.25">
      <c r="A37" s="18">
        <v>21</v>
      </c>
      <c r="B37" s="37" t="s">
        <v>35</v>
      </c>
      <c r="C37" s="37" t="s">
        <v>18</v>
      </c>
      <c r="D37" s="37" t="s">
        <v>18</v>
      </c>
      <c r="E37" s="37" t="s">
        <v>21</v>
      </c>
      <c r="F37" s="37" t="s">
        <v>42</v>
      </c>
      <c r="G37" s="37" t="s">
        <v>22</v>
      </c>
      <c r="H37" s="37" t="s">
        <v>24</v>
      </c>
      <c r="I37" s="37" t="s">
        <v>18</v>
      </c>
      <c r="J37" s="37" t="s">
        <v>23</v>
      </c>
      <c r="K37" s="37" t="s">
        <v>21</v>
      </c>
      <c r="L37" s="37" t="s">
        <v>18</v>
      </c>
      <c r="M37" s="37" t="s">
        <v>24</v>
      </c>
      <c r="N37" s="37" t="s">
        <v>18</v>
      </c>
      <c r="O37" s="37" t="s">
        <v>23</v>
      </c>
      <c r="P37" s="37" t="s">
        <v>21</v>
      </c>
    </row>
    <row r="38" spans="1:16" ht="15" x14ac:dyDescent="0.25">
      <c r="A38" s="6">
        <v>20</v>
      </c>
      <c r="B38" s="1" t="s">
        <v>27</v>
      </c>
      <c r="C38" s="1" t="s">
        <v>21</v>
      </c>
      <c r="D38" s="1" t="s">
        <v>21</v>
      </c>
      <c r="E38" s="1" t="s">
        <v>21</v>
      </c>
      <c r="F38" s="1" t="s">
        <v>40</v>
      </c>
      <c r="G38" s="1" t="s">
        <v>28</v>
      </c>
      <c r="H38" s="1" t="s">
        <v>28</v>
      </c>
      <c r="I38" s="1" t="s">
        <v>21</v>
      </c>
      <c r="J38" s="1" t="s">
        <v>23</v>
      </c>
      <c r="K38" s="1" t="s">
        <v>21</v>
      </c>
      <c r="L38" s="1" t="s">
        <v>21</v>
      </c>
      <c r="M38" s="1" t="s">
        <v>18</v>
      </c>
      <c r="N38" s="1" t="s">
        <v>21</v>
      </c>
      <c r="O38" s="1" t="s">
        <v>18</v>
      </c>
      <c r="P38" s="1" t="s">
        <v>21</v>
      </c>
    </row>
    <row r="39" spans="1:16" ht="15" x14ac:dyDescent="0.25">
      <c r="A39" s="18">
        <v>26</v>
      </c>
      <c r="B39" s="37" t="s">
        <v>35</v>
      </c>
      <c r="C39" s="37" t="s">
        <v>18</v>
      </c>
      <c r="D39" s="37" t="s">
        <v>18</v>
      </c>
      <c r="E39" s="37" t="s">
        <v>21</v>
      </c>
      <c r="F39" s="37" t="s">
        <v>40</v>
      </c>
      <c r="G39" s="37" t="s">
        <v>24</v>
      </c>
      <c r="H39" s="37" t="s">
        <v>24</v>
      </c>
      <c r="I39" s="37" t="s">
        <v>18</v>
      </c>
      <c r="J39" s="37" t="s">
        <v>34</v>
      </c>
      <c r="K39" s="37" t="s">
        <v>21</v>
      </c>
      <c r="L39" s="37" t="s">
        <v>18</v>
      </c>
      <c r="M39" s="37" t="s">
        <v>18</v>
      </c>
      <c r="N39" s="37" t="s">
        <v>18</v>
      </c>
      <c r="O39" s="37" t="s">
        <v>21</v>
      </c>
      <c r="P39" s="37" t="s">
        <v>21</v>
      </c>
    </row>
    <row r="40" spans="1:16" ht="15" x14ac:dyDescent="0.25">
      <c r="A40" s="6">
        <v>20</v>
      </c>
      <c r="B40" s="1" t="s">
        <v>35</v>
      </c>
      <c r="C40" s="1" t="s">
        <v>18</v>
      </c>
      <c r="D40" s="1" t="s">
        <v>18</v>
      </c>
      <c r="E40" s="1" t="s">
        <v>18</v>
      </c>
      <c r="F40" s="1" t="s">
        <v>40</v>
      </c>
      <c r="G40" s="1" t="s">
        <v>22</v>
      </c>
      <c r="H40" s="1" t="s">
        <v>24</v>
      </c>
      <c r="I40" s="1" t="s">
        <v>18</v>
      </c>
      <c r="J40" s="1" t="s">
        <v>23</v>
      </c>
      <c r="K40" s="1" t="s">
        <v>21</v>
      </c>
      <c r="L40" s="1" t="s">
        <v>24</v>
      </c>
      <c r="M40" s="1" t="s">
        <v>18</v>
      </c>
      <c r="N40" s="1" t="s">
        <v>18</v>
      </c>
      <c r="O40" s="1" t="s">
        <v>23</v>
      </c>
      <c r="P40" s="1" t="s">
        <v>21</v>
      </c>
    </row>
    <row r="41" spans="1:16" ht="15" x14ac:dyDescent="0.25">
      <c r="A41" s="18">
        <v>33</v>
      </c>
      <c r="B41" s="37" t="s">
        <v>20</v>
      </c>
      <c r="C41" s="37" t="s">
        <v>30</v>
      </c>
      <c r="D41" s="37" t="s">
        <v>18</v>
      </c>
      <c r="E41" s="37" t="s">
        <v>21</v>
      </c>
      <c r="F41" s="37" t="s">
        <v>42</v>
      </c>
      <c r="G41" s="37" t="s">
        <v>22</v>
      </c>
      <c r="H41" s="37" t="s">
        <v>24</v>
      </c>
      <c r="I41" s="37" t="s">
        <v>18</v>
      </c>
      <c r="J41" s="37" t="s">
        <v>23</v>
      </c>
      <c r="K41" s="37" t="s">
        <v>21</v>
      </c>
      <c r="L41" s="37" t="s">
        <v>18</v>
      </c>
      <c r="M41" s="37" t="s">
        <v>18</v>
      </c>
      <c r="N41" s="37" t="s">
        <v>30</v>
      </c>
      <c r="O41" s="37" t="s">
        <v>21</v>
      </c>
      <c r="P41" s="37" t="s">
        <v>21</v>
      </c>
    </row>
    <row r="42" spans="1:16" ht="15" x14ac:dyDescent="0.25">
      <c r="A42" s="6">
        <v>21</v>
      </c>
      <c r="B42" s="1" t="s">
        <v>20</v>
      </c>
      <c r="C42" s="1" t="s">
        <v>18</v>
      </c>
      <c r="D42" s="1" t="s">
        <v>30</v>
      </c>
      <c r="E42" s="1" t="s">
        <v>21</v>
      </c>
      <c r="F42" s="1" t="s">
        <v>21</v>
      </c>
      <c r="G42" s="1" t="s">
        <v>28</v>
      </c>
      <c r="H42" s="1" t="s">
        <v>28</v>
      </c>
      <c r="I42" s="1" t="s">
        <v>18</v>
      </c>
      <c r="J42" s="1" t="s">
        <v>23</v>
      </c>
      <c r="K42" s="1" t="s">
        <v>21</v>
      </c>
      <c r="L42" s="1" t="s">
        <v>24</v>
      </c>
      <c r="M42" s="1" t="s">
        <v>18</v>
      </c>
      <c r="N42" s="1" t="s">
        <v>18</v>
      </c>
      <c r="O42" s="1" t="s">
        <v>23</v>
      </c>
      <c r="P42" s="1" t="s">
        <v>21</v>
      </c>
    </row>
    <row r="43" spans="1:16" ht="15" x14ac:dyDescent="0.25">
      <c r="A43" s="18">
        <v>20</v>
      </c>
      <c r="B43" s="37" t="s">
        <v>20</v>
      </c>
      <c r="C43" s="37" t="s">
        <v>21</v>
      </c>
      <c r="D43" s="37" t="s">
        <v>30</v>
      </c>
      <c r="E43" s="37" t="s">
        <v>21</v>
      </c>
      <c r="F43" s="37" t="s">
        <v>42</v>
      </c>
      <c r="G43" s="37" t="s">
        <v>22</v>
      </c>
      <c r="H43" s="37" t="s">
        <v>28</v>
      </c>
      <c r="I43" s="37" t="s">
        <v>21</v>
      </c>
      <c r="J43" s="37" t="s">
        <v>23</v>
      </c>
      <c r="K43" s="37" t="s">
        <v>31</v>
      </c>
      <c r="L43" s="37" t="s">
        <v>18</v>
      </c>
      <c r="M43" s="37" t="s">
        <v>18</v>
      </c>
      <c r="N43" s="37" t="s">
        <v>21</v>
      </c>
      <c r="O43" s="37" t="s">
        <v>18</v>
      </c>
      <c r="P43" s="37" t="s">
        <v>30</v>
      </c>
    </row>
    <row r="44" spans="1:16" ht="15" x14ac:dyDescent="0.25">
      <c r="A44" s="6">
        <v>21</v>
      </c>
      <c r="B44" s="1" t="s">
        <v>20</v>
      </c>
      <c r="C44" s="1" t="s">
        <v>21</v>
      </c>
      <c r="D44" s="1" t="s">
        <v>18</v>
      </c>
      <c r="E44" s="1" t="s">
        <v>21</v>
      </c>
      <c r="F44" s="1" t="s">
        <v>42</v>
      </c>
      <c r="G44" s="1" t="s">
        <v>22</v>
      </c>
      <c r="H44" s="1" t="s">
        <v>22</v>
      </c>
      <c r="I44" s="1" t="s">
        <v>18</v>
      </c>
      <c r="J44" s="1" t="s">
        <v>23</v>
      </c>
      <c r="K44" s="1" t="s">
        <v>31</v>
      </c>
      <c r="L44" s="1" t="s">
        <v>18</v>
      </c>
      <c r="M44" s="1" t="s">
        <v>18</v>
      </c>
      <c r="N44" s="1" t="s">
        <v>18</v>
      </c>
      <c r="O44" s="1" t="s">
        <v>23</v>
      </c>
      <c r="P44" s="1" t="s">
        <v>21</v>
      </c>
    </row>
    <row r="45" spans="1:16" ht="15" x14ac:dyDescent="0.25">
      <c r="A45" s="18">
        <v>20</v>
      </c>
      <c r="B45" s="37" t="s">
        <v>35</v>
      </c>
      <c r="C45" s="37" t="s">
        <v>18</v>
      </c>
      <c r="D45" s="37" t="s">
        <v>18</v>
      </c>
      <c r="E45" s="37" t="s">
        <v>18</v>
      </c>
      <c r="F45" s="37" t="s">
        <v>42</v>
      </c>
      <c r="G45" s="37" t="s">
        <v>22</v>
      </c>
      <c r="H45" s="37" t="s">
        <v>22</v>
      </c>
      <c r="I45" s="37" t="s">
        <v>18</v>
      </c>
      <c r="J45" s="37" t="s">
        <v>34</v>
      </c>
      <c r="K45" s="37" t="s">
        <v>21</v>
      </c>
      <c r="L45" s="37" t="s">
        <v>24</v>
      </c>
      <c r="M45" s="37" t="s">
        <v>24</v>
      </c>
      <c r="N45" s="37" t="s">
        <v>18</v>
      </c>
      <c r="O45" s="37" t="s">
        <v>23</v>
      </c>
      <c r="P45" s="37" t="s">
        <v>21</v>
      </c>
    </row>
    <row r="46" spans="1:16" ht="15" x14ac:dyDescent="0.25">
      <c r="A46" s="6">
        <v>19</v>
      </c>
      <c r="B46" s="1" t="s">
        <v>27</v>
      </c>
      <c r="C46" s="1" t="s">
        <v>21</v>
      </c>
      <c r="D46" s="1" t="s">
        <v>30</v>
      </c>
      <c r="E46" s="1" t="s">
        <v>18</v>
      </c>
      <c r="F46" s="1" t="s">
        <v>21</v>
      </c>
      <c r="G46" s="1" t="s">
        <v>28</v>
      </c>
      <c r="H46" s="1" t="s">
        <v>28</v>
      </c>
      <c r="I46" s="1" t="s">
        <v>21</v>
      </c>
      <c r="J46" s="1" t="s">
        <v>23</v>
      </c>
      <c r="K46" s="1" t="s">
        <v>21</v>
      </c>
      <c r="L46" s="1" t="s">
        <v>18</v>
      </c>
      <c r="M46" s="1" t="s">
        <v>18</v>
      </c>
      <c r="N46" s="1" t="s">
        <v>21</v>
      </c>
      <c r="O46" s="1" t="s">
        <v>18</v>
      </c>
      <c r="P46" s="1" t="s">
        <v>30</v>
      </c>
    </row>
    <row r="47" spans="1:16" ht="15" x14ac:dyDescent="0.25">
      <c r="A47" s="18">
        <v>21</v>
      </c>
      <c r="B47" s="37" t="s">
        <v>20</v>
      </c>
      <c r="C47" s="37" t="s">
        <v>18</v>
      </c>
      <c r="D47" s="37" t="s">
        <v>30</v>
      </c>
      <c r="E47" s="37" t="s">
        <v>21</v>
      </c>
      <c r="F47" s="37" t="s">
        <v>40</v>
      </c>
      <c r="G47" s="37" t="s">
        <v>28</v>
      </c>
      <c r="H47" s="37" t="s">
        <v>28</v>
      </c>
      <c r="I47" s="37" t="s">
        <v>21</v>
      </c>
      <c r="J47" s="37" t="s">
        <v>23</v>
      </c>
      <c r="K47" s="37" t="s">
        <v>18</v>
      </c>
      <c r="L47" s="37" t="s">
        <v>21</v>
      </c>
      <c r="M47" s="37" t="s">
        <v>18</v>
      </c>
      <c r="N47" s="37" t="s">
        <v>21</v>
      </c>
      <c r="O47" s="37" t="s">
        <v>18</v>
      </c>
      <c r="P47" s="37" t="s">
        <v>21</v>
      </c>
    </row>
    <row r="48" spans="1:16" ht="15" x14ac:dyDescent="0.25">
      <c r="A48" s="6">
        <v>21</v>
      </c>
      <c r="B48" s="1" t="s">
        <v>20</v>
      </c>
      <c r="C48" s="1" t="s">
        <v>18</v>
      </c>
      <c r="D48" s="1" t="s">
        <v>18</v>
      </c>
      <c r="E48" s="1" t="s">
        <v>30</v>
      </c>
      <c r="F48" s="1" t="s">
        <v>42</v>
      </c>
      <c r="G48" s="1" t="s">
        <v>22</v>
      </c>
      <c r="H48" s="1" t="s">
        <v>22</v>
      </c>
      <c r="I48" s="1" t="s">
        <v>18</v>
      </c>
      <c r="J48" s="1" t="s">
        <v>34</v>
      </c>
      <c r="K48" s="1" t="s">
        <v>21</v>
      </c>
      <c r="L48" s="1" t="s">
        <v>18</v>
      </c>
      <c r="M48" s="1" t="s">
        <v>21</v>
      </c>
      <c r="N48" s="1" t="s">
        <v>30</v>
      </c>
      <c r="O48" s="1" t="s">
        <v>21</v>
      </c>
      <c r="P48" s="1" t="s">
        <v>21</v>
      </c>
    </row>
    <row r="49" spans="1:16" ht="15" x14ac:dyDescent="0.25">
      <c r="A49" s="18">
        <v>20</v>
      </c>
      <c r="B49" s="37" t="s">
        <v>27</v>
      </c>
      <c r="C49" s="37" t="s">
        <v>21</v>
      </c>
      <c r="D49" s="37" t="s">
        <v>18</v>
      </c>
      <c r="E49" s="37" t="s">
        <v>21</v>
      </c>
      <c r="F49" s="37" t="s">
        <v>40</v>
      </c>
      <c r="G49" s="37" t="s">
        <v>24</v>
      </c>
      <c r="H49" s="37" t="s">
        <v>28</v>
      </c>
      <c r="I49" s="37" t="s">
        <v>18</v>
      </c>
      <c r="J49" s="37" t="s">
        <v>34</v>
      </c>
      <c r="K49" s="37" t="s">
        <v>21</v>
      </c>
      <c r="L49" s="37" t="s">
        <v>18</v>
      </c>
      <c r="M49" s="37" t="s">
        <v>18</v>
      </c>
      <c r="N49" s="37" t="s">
        <v>21</v>
      </c>
      <c r="O49" s="37" t="s">
        <v>18</v>
      </c>
      <c r="P49" s="37" t="s">
        <v>30</v>
      </c>
    </row>
    <row r="50" spans="1:16" ht="15" x14ac:dyDescent="0.25">
      <c r="A50" s="6">
        <v>20</v>
      </c>
      <c r="B50" s="1" t="s">
        <v>20</v>
      </c>
      <c r="C50" s="1" t="s">
        <v>30</v>
      </c>
      <c r="D50" s="1" t="s">
        <v>18</v>
      </c>
      <c r="E50" s="1" t="s">
        <v>21</v>
      </c>
      <c r="F50" s="1" t="s">
        <v>42</v>
      </c>
      <c r="G50" s="1" t="s">
        <v>24</v>
      </c>
      <c r="H50" s="1" t="s">
        <v>28</v>
      </c>
      <c r="I50" s="1" t="s">
        <v>18</v>
      </c>
      <c r="J50" s="1" t="s">
        <v>23</v>
      </c>
      <c r="K50" s="1" t="s">
        <v>21</v>
      </c>
      <c r="L50" s="1" t="s">
        <v>18</v>
      </c>
      <c r="M50" s="1" t="s">
        <v>21</v>
      </c>
      <c r="N50" s="1" t="s">
        <v>21</v>
      </c>
      <c r="O50" s="1" t="s">
        <v>21</v>
      </c>
      <c r="P50" s="1" t="s">
        <v>30</v>
      </c>
    </row>
    <row r="51" spans="1:16" ht="15" x14ac:dyDescent="0.25">
      <c r="A51" s="18">
        <v>21</v>
      </c>
      <c r="B51" s="37" t="s">
        <v>20</v>
      </c>
      <c r="C51" s="37" t="s">
        <v>21</v>
      </c>
      <c r="D51" s="37" t="s">
        <v>18</v>
      </c>
      <c r="E51" s="37" t="s">
        <v>21</v>
      </c>
      <c r="F51" s="37" t="s">
        <v>21</v>
      </c>
      <c r="G51" s="37" t="s">
        <v>37</v>
      </c>
      <c r="H51" s="37" t="s">
        <v>28</v>
      </c>
      <c r="I51" s="37" t="s">
        <v>21</v>
      </c>
      <c r="J51" s="37" t="s">
        <v>34</v>
      </c>
      <c r="K51" s="37" t="s">
        <v>21</v>
      </c>
      <c r="L51" s="37" t="s">
        <v>21</v>
      </c>
      <c r="M51" s="37" t="s">
        <v>18</v>
      </c>
      <c r="N51" s="37" t="s">
        <v>21</v>
      </c>
      <c r="O51" s="37" t="s">
        <v>18</v>
      </c>
      <c r="P51" s="37" t="s">
        <v>21</v>
      </c>
    </row>
    <row r="52" spans="1:16" ht="15" x14ac:dyDescent="0.25">
      <c r="A52" s="6">
        <v>25</v>
      </c>
      <c r="B52" s="1" t="s">
        <v>20</v>
      </c>
      <c r="C52" s="1" t="s">
        <v>18</v>
      </c>
      <c r="D52" s="1" t="s">
        <v>18</v>
      </c>
      <c r="E52" s="1" t="s">
        <v>21</v>
      </c>
      <c r="F52" s="1" t="s">
        <v>42</v>
      </c>
      <c r="G52" s="1" t="s">
        <v>24</v>
      </c>
      <c r="H52" s="1" t="s">
        <v>24</v>
      </c>
      <c r="I52" s="1" t="s">
        <v>18</v>
      </c>
      <c r="J52" s="1" t="s">
        <v>34</v>
      </c>
      <c r="K52" s="1" t="s">
        <v>21</v>
      </c>
      <c r="L52" s="1" t="s">
        <v>18</v>
      </c>
      <c r="M52" s="1" t="s">
        <v>21</v>
      </c>
      <c r="N52" s="1" t="s">
        <v>18</v>
      </c>
      <c r="O52" s="1" t="s">
        <v>21</v>
      </c>
      <c r="P52" s="1" t="s">
        <v>21</v>
      </c>
    </row>
    <row r="53" spans="1:16" ht="15" x14ac:dyDescent="0.25">
      <c r="A53" s="18">
        <v>22</v>
      </c>
      <c r="B53" s="37" t="s">
        <v>35</v>
      </c>
      <c r="C53" s="37" t="s">
        <v>18</v>
      </c>
      <c r="D53" s="37" t="s">
        <v>18</v>
      </c>
      <c r="E53" s="37" t="s">
        <v>21</v>
      </c>
      <c r="F53" s="37" t="s">
        <v>21</v>
      </c>
      <c r="G53" s="37" t="s">
        <v>37</v>
      </c>
      <c r="H53" s="37" t="s">
        <v>37</v>
      </c>
      <c r="I53" s="37" t="s">
        <v>18</v>
      </c>
      <c r="J53" s="37" t="s">
        <v>34</v>
      </c>
      <c r="K53" s="37" t="s">
        <v>18</v>
      </c>
      <c r="L53" s="37" t="s">
        <v>18</v>
      </c>
      <c r="M53" s="37" t="s">
        <v>24</v>
      </c>
      <c r="N53" s="37" t="s">
        <v>18</v>
      </c>
      <c r="O53" s="37" t="s">
        <v>23</v>
      </c>
      <c r="P53" s="37" t="s">
        <v>21</v>
      </c>
    </row>
    <row r="54" spans="1:16" ht="15" x14ac:dyDescent="0.25">
      <c r="A54" s="6">
        <v>19</v>
      </c>
      <c r="B54" s="1" t="s">
        <v>35</v>
      </c>
      <c r="C54" s="1" t="s">
        <v>18</v>
      </c>
      <c r="D54" s="1" t="s">
        <v>18</v>
      </c>
      <c r="E54" s="1" t="s">
        <v>21</v>
      </c>
      <c r="F54" s="1" t="s">
        <v>42</v>
      </c>
      <c r="G54" s="1" t="s">
        <v>22</v>
      </c>
      <c r="H54" s="1" t="s">
        <v>22</v>
      </c>
      <c r="I54" s="1" t="s">
        <v>18</v>
      </c>
      <c r="J54" s="1" t="s">
        <v>23</v>
      </c>
      <c r="K54" s="1" t="s">
        <v>21</v>
      </c>
      <c r="L54" s="1" t="s">
        <v>18</v>
      </c>
      <c r="M54" s="1" t="s">
        <v>18</v>
      </c>
      <c r="N54" s="1" t="s">
        <v>30</v>
      </c>
      <c r="O54" s="1" t="s">
        <v>18</v>
      </c>
      <c r="P54" s="1" t="s">
        <v>21</v>
      </c>
    </row>
    <row r="55" spans="1:16" ht="15" x14ac:dyDescent="0.25">
      <c r="A55" s="18">
        <v>20</v>
      </c>
      <c r="B55" s="37" t="s">
        <v>35</v>
      </c>
      <c r="C55" s="37" t="s">
        <v>21</v>
      </c>
      <c r="D55" s="37" t="s">
        <v>18</v>
      </c>
      <c r="E55" s="37" t="s">
        <v>21</v>
      </c>
      <c r="F55" s="37" t="s">
        <v>42</v>
      </c>
      <c r="G55" s="37" t="s">
        <v>22</v>
      </c>
      <c r="H55" s="37" t="s">
        <v>24</v>
      </c>
      <c r="I55" s="37" t="s">
        <v>18</v>
      </c>
      <c r="J55" s="37" t="s">
        <v>23</v>
      </c>
      <c r="K55" s="37" t="s">
        <v>18</v>
      </c>
      <c r="L55" s="37" t="s">
        <v>18</v>
      </c>
      <c r="M55" s="37" t="s">
        <v>24</v>
      </c>
      <c r="N55" s="37" t="s">
        <v>18</v>
      </c>
      <c r="O55" s="37" t="s">
        <v>21</v>
      </c>
      <c r="P55" s="37" t="s">
        <v>21</v>
      </c>
    </row>
    <row r="56" spans="1:16" ht="15" x14ac:dyDescent="0.25">
      <c r="A56" s="6">
        <v>25</v>
      </c>
      <c r="B56" s="1" t="s">
        <v>20</v>
      </c>
      <c r="C56" s="1" t="s">
        <v>30</v>
      </c>
      <c r="D56" s="1" t="s">
        <v>18</v>
      </c>
      <c r="E56" s="1" t="s">
        <v>21</v>
      </c>
      <c r="F56" s="1" t="s">
        <v>42</v>
      </c>
      <c r="G56" s="1" t="s">
        <v>22</v>
      </c>
      <c r="H56" s="1" t="s">
        <v>22</v>
      </c>
      <c r="I56" s="1" t="s">
        <v>18</v>
      </c>
      <c r="J56" s="1" t="s">
        <v>34</v>
      </c>
      <c r="K56" s="1" t="s">
        <v>21</v>
      </c>
      <c r="L56" s="1" t="s">
        <v>18</v>
      </c>
      <c r="M56" s="1" t="s">
        <v>18</v>
      </c>
      <c r="N56" s="1" t="s">
        <v>30</v>
      </c>
      <c r="O56" s="1" t="s">
        <v>21</v>
      </c>
      <c r="P56" s="1" t="s">
        <v>21</v>
      </c>
    </row>
    <row r="57" spans="1:16" ht="15" x14ac:dyDescent="0.25">
      <c r="A57" s="18">
        <v>19</v>
      </c>
      <c r="B57" s="37" t="s">
        <v>20</v>
      </c>
      <c r="C57" s="37" t="s">
        <v>18</v>
      </c>
      <c r="D57" s="37" t="s">
        <v>18</v>
      </c>
      <c r="E57" s="37" t="s">
        <v>18</v>
      </c>
      <c r="F57" s="37" t="s">
        <v>21</v>
      </c>
      <c r="G57" s="37" t="s">
        <v>24</v>
      </c>
      <c r="H57" s="37" t="s">
        <v>22</v>
      </c>
      <c r="I57" s="37" t="s">
        <v>18</v>
      </c>
      <c r="J57" s="37" t="s">
        <v>34</v>
      </c>
      <c r="K57" s="37" t="s">
        <v>18</v>
      </c>
      <c r="L57" s="37" t="s">
        <v>21</v>
      </c>
      <c r="M57" s="37" t="s">
        <v>18</v>
      </c>
      <c r="N57" s="37" t="s">
        <v>21</v>
      </c>
      <c r="O57" s="37" t="s">
        <v>21</v>
      </c>
      <c r="P57" s="37" t="s">
        <v>21</v>
      </c>
    </row>
    <row r="58" spans="1:16" ht="15" x14ac:dyDescent="0.25">
      <c r="A58" s="6">
        <v>19</v>
      </c>
      <c r="B58" s="1" t="s">
        <v>35</v>
      </c>
      <c r="C58" s="1" t="s">
        <v>18</v>
      </c>
      <c r="D58" s="1" t="s">
        <v>18</v>
      </c>
      <c r="E58" s="1" t="s">
        <v>21</v>
      </c>
      <c r="F58" s="1" t="s">
        <v>40</v>
      </c>
      <c r="G58" s="1" t="s">
        <v>22</v>
      </c>
      <c r="H58" s="1" t="s">
        <v>37</v>
      </c>
      <c r="I58" s="1" t="s">
        <v>18</v>
      </c>
      <c r="J58" s="1" t="s">
        <v>34</v>
      </c>
      <c r="K58" s="1" t="s">
        <v>18</v>
      </c>
      <c r="L58" s="1" t="s">
        <v>21</v>
      </c>
      <c r="M58" s="1" t="s">
        <v>21</v>
      </c>
      <c r="N58" s="1" t="s">
        <v>18</v>
      </c>
      <c r="O58" s="1" t="s">
        <v>23</v>
      </c>
      <c r="P58" s="1" t="s">
        <v>21</v>
      </c>
    </row>
    <row r="59" spans="1:16" ht="15" x14ac:dyDescent="0.25">
      <c r="A59" s="18">
        <v>19</v>
      </c>
      <c r="B59" s="37" t="s">
        <v>27</v>
      </c>
      <c r="C59" s="37" t="s">
        <v>18</v>
      </c>
      <c r="D59" s="37" t="s">
        <v>30</v>
      </c>
      <c r="E59" s="37" t="s">
        <v>21</v>
      </c>
      <c r="F59" s="37" t="s">
        <v>40</v>
      </c>
      <c r="G59" s="37" t="s">
        <v>22</v>
      </c>
      <c r="H59" s="37" t="s">
        <v>22</v>
      </c>
      <c r="I59" s="37" t="s">
        <v>18</v>
      </c>
      <c r="J59" s="37" t="s">
        <v>23</v>
      </c>
      <c r="K59" s="37" t="s">
        <v>21</v>
      </c>
      <c r="L59" s="37" t="s">
        <v>21</v>
      </c>
      <c r="M59" s="37" t="s">
        <v>24</v>
      </c>
      <c r="N59" s="37" t="s">
        <v>21</v>
      </c>
      <c r="O59" s="37" t="s">
        <v>21</v>
      </c>
      <c r="P59" s="37" t="s">
        <v>30</v>
      </c>
    </row>
    <row r="60" spans="1:16" ht="15" x14ac:dyDescent="0.25">
      <c r="A60" s="6">
        <v>19</v>
      </c>
      <c r="B60" s="1" t="s">
        <v>20</v>
      </c>
      <c r="C60" s="1" t="s">
        <v>21</v>
      </c>
      <c r="D60" s="1" t="s">
        <v>21</v>
      </c>
      <c r="E60" s="1" t="s">
        <v>21</v>
      </c>
      <c r="F60" s="1" t="s">
        <v>42</v>
      </c>
      <c r="G60" s="1" t="s">
        <v>22</v>
      </c>
      <c r="H60" s="1" t="s">
        <v>22</v>
      </c>
      <c r="I60" s="1" t="s">
        <v>18</v>
      </c>
      <c r="J60" s="1" t="s">
        <v>23</v>
      </c>
      <c r="K60" s="1" t="s">
        <v>21</v>
      </c>
      <c r="L60" s="1" t="s">
        <v>21</v>
      </c>
      <c r="M60" s="1" t="s">
        <v>24</v>
      </c>
      <c r="N60" s="1" t="s">
        <v>21</v>
      </c>
      <c r="O60" s="1" t="s">
        <v>23</v>
      </c>
      <c r="P60" s="1" t="s">
        <v>30</v>
      </c>
    </row>
    <row r="61" spans="1:16" ht="15" x14ac:dyDescent="0.25">
      <c r="A61" s="18">
        <v>19</v>
      </c>
      <c r="B61" s="37" t="s">
        <v>20</v>
      </c>
      <c r="C61" s="37" t="s">
        <v>30</v>
      </c>
      <c r="D61" s="37" t="s">
        <v>18</v>
      </c>
      <c r="E61" s="37" t="s">
        <v>21</v>
      </c>
      <c r="F61" s="37" t="s">
        <v>40</v>
      </c>
      <c r="G61" s="37" t="s">
        <v>22</v>
      </c>
      <c r="H61" s="37" t="s">
        <v>24</v>
      </c>
      <c r="I61" s="37" t="s">
        <v>18</v>
      </c>
      <c r="J61" s="37" t="s">
        <v>23</v>
      </c>
      <c r="K61" s="37" t="s">
        <v>21</v>
      </c>
      <c r="L61" s="37" t="s">
        <v>21</v>
      </c>
      <c r="M61" s="37" t="s">
        <v>21</v>
      </c>
      <c r="N61" s="37" t="s">
        <v>21</v>
      </c>
      <c r="O61" s="37" t="s">
        <v>23</v>
      </c>
      <c r="P61" s="37" t="s">
        <v>21</v>
      </c>
    </row>
    <row r="62" spans="1:16" ht="15" x14ac:dyDescent="0.25">
      <c r="A62" s="6">
        <v>18</v>
      </c>
      <c r="B62" s="1" t="s">
        <v>35</v>
      </c>
      <c r="C62" s="1" t="s">
        <v>18</v>
      </c>
      <c r="D62" s="1" t="s">
        <v>18</v>
      </c>
      <c r="E62" s="1" t="s">
        <v>21</v>
      </c>
      <c r="F62" s="1" t="s">
        <v>42</v>
      </c>
      <c r="G62" s="1" t="s">
        <v>22</v>
      </c>
      <c r="H62" s="1" t="s">
        <v>24</v>
      </c>
      <c r="I62" s="1" t="s">
        <v>18</v>
      </c>
      <c r="J62" s="1" t="s">
        <v>34</v>
      </c>
      <c r="K62" s="1" t="s">
        <v>21</v>
      </c>
      <c r="L62" s="1" t="s">
        <v>18</v>
      </c>
      <c r="M62" s="1" t="s">
        <v>18</v>
      </c>
      <c r="N62" s="1" t="s">
        <v>18</v>
      </c>
      <c r="O62" s="1" t="s">
        <v>21</v>
      </c>
      <c r="P62" s="1" t="s">
        <v>18</v>
      </c>
    </row>
    <row r="63" spans="1:16" ht="15" x14ac:dyDescent="0.25">
      <c r="A63" s="18">
        <v>19</v>
      </c>
      <c r="B63" s="37" t="s">
        <v>35</v>
      </c>
      <c r="C63" s="37" t="s">
        <v>30</v>
      </c>
      <c r="D63" s="37" t="s">
        <v>18</v>
      </c>
      <c r="E63" s="37" t="s">
        <v>21</v>
      </c>
      <c r="F63" s="37" t="s">
        <v>42</v>
      </c>
      <c r="G63" s="37" t="s">
        <v>22</v>
      </c>
      <c r="H63" s="37" t="s">
        <v>22</v>
      </c>
      <c r="I63" s="37" t="s">
        <v>18</v>
      </c>
      <c r="J63" s="37" t="s">
        <v>23</v>
      </c>
      <c r="K63" s="37" t="s">
        <v>31</v>
      </c>
      <c r="L63" s="37" t="s">
        <v>18</v>
      </c>
      <c r="M63" s="37" t="s">
        <v>21</v>
      </c>
      <c r="N63" s="37" t="s">
        <v>21</v>
      </c>
      <c r="O63" s="37" t="s">
        <v>21</v>
      </c>
      <c r="P63" s="37" t="s">
        <v>30</v>
      </c>
    </row>
    <row r="64" spans="1:16" ht="15" x14ac:dyDescent="0.25">
      <c r="A64" s="6">
        <v>22</v>
      </c>
      <c r="B64" s="1" t="s">
        <v>27</v>
      </c>
      <c r="C64" s="1" t="s">
        <v>30</v>
      </c>
      <c r="D64" s="1" t="s">
        <v>18</v>
      </c>
      <c r="E64" s="1" t="s">
        <v>18</v>
      </c>
      <c r="F64" s="1" t="s">
        <v>40</v>
      </c>
      <c r="G64" s="1" t="s">
        <v>24</v>
      </c>
      <c r="H64" s="1" t="s">
        <v>24</v>
      </c>
      <c r="I64" s="1" t="s">
        <v>18</v>
      </c>
      <c r="J64" s="1" t="s">
        <v>34</v>
      </c>
      <c r="K64" s="1" t="s">
        <v>21</v>
      </c>
      <c r="L64" s="1" t="s">
        <v>18</v>
      </c>
      <c r="M64" s="1" t="s">
        <v>24</v>
      </c>
      <c r="N64" s="1" t="s">
        <v>18</v>
      </c>
      <c r="O64" s="1" t="s">
        <v>23</v>
      </c>
      <c r="P64" s="1" t="s">
        <v>21</v>
      </c>
    </row>
    <row r="65" spans="1:16" ht="15" x14ac:dyDescent="0.25">
      <c r="A65" s="19">
        <v>26</v>
      </c>
      <c r="B65" s="38" t="s">
        <v>27</v>
      </c>
      <c r="C65" s="38" t="s">
        <v>18</v>
      </c>
      <c r="D65" s="38" t="s">
        <v>18</v>
      </c>
      <c r="E65" s="38" t="s">
        <v>21</v>
      </c>
      <c r="F65" s="38" t="s">
        <v>40</v>
      </c>
      <c r="G65" s="38" t="s">
        <v>24</v>
      </c>
      <c r="H65" s="38" t="s">
        <v>28</v>
      </c>
      <c r="I65" s="38" t="s">
        <v>21</v>
      </c>
      <c r="J65" s="38" t="s">
        <v>23</v>
      </c>
      <c r="K65" s="38" t="s">
        <v>18</v>
      </c>
      <c r="L65" s="38" t="s">
        <v>21</v>
      </c>
      <c r="M65" s="38" t="s">
        <v>18</v>
      </c>
      <c r="N65" s="38" t="s">
        <v>30</v>
      </c>
      <c r="O65" s="38" t="s">
        <v>18</v>
      </c>
      <c r="P65" s="38" t="s">
        <v>21</v>
      </c>
    </row>
    <row r="66" spans="1:16" ht="15" x14ac:dyDescent="0.25">
      <c r="A66" s="7">
        <v>21</v>
      </c>
      <c r="B66" s="2" t="s">
        <v>35</v>
      </c>
      <c r="C66" s="2" t="s">
        <v>21</v>
      </c>
      <c r="D66" s="2" t="s">
        <v>18</v>
      </c>
      <c r="E66" s="2" t="s">
        <v>21</v>
      </c>
      <c r="F66" s="2" t="s">
        <v>42</v>
      </c>
      <c r="G66" s="2" t="s">
        <v>24</v>
      </c>
      <c r="H66" s="2" t="s">
        <v>22</v>
      </c>
      <c r="I66" s="2" t="s">
        <v>18</v>
      </c>
      <c r="J66" s="2" t="s">
        <v>25</v>
      </c>
      <c r="K66" s="2" t="s">
        <v>21</v>
      </c>
      <c r="L66" s="2" t="s">
        <v>24</v>
      </c>
      <c r="M66" s="2" t="s">
        <v>24</v>
      </c>
      <c r="N66" s="2" t="s">
        <v>21</v>
      </c>
      <c r="O66" s="2" t="s">
        <v>23</v>
      </c>
      <c r="P66" s="2" t="s">
        <v>30</v>
      </c>
    </row>
    <row r="67" spans="1:16" x14ac:dyDescent="0.25">
      <c r="C67" s="43">
        <f>COUNTIF($C$2:$C$66,"Sí")</f>
        <v>32</v>
      </c>
      <c r="D67" s="43">
        <f>COUNTIF(D2:D66,"Sí")</f>
        <v>48</v>
      </c>
      <c r="E67" s="43">
        <f>COUNTIF(E2:E66,"Sí")</f>
        <v>6</v>
      </c>
      <c r="F67" s="43">
        <f>COUNTIF(F2:F66,"Sí, conozco a una persona")</f>
        <v>20</v>
      </c>
      <c r="G67" s="43">
        <f>COUNTIF(G2:G66,"Nunca")</f>
        <v>7</v>
      </c>
      <c r="H67" s="43">
        <f>COUNTIF(H2:H66,"Nunca")</f>
        <v>13</v>
      </c>
      <c r="I67" s="43">
        <f>COUNTIF(I2:I66,"Sí")</f>
        <v>44</v>
      </c>
      <c r="J67" s="43">
        <f>COUNTIF(J2:J66,"Sí, todas")</f>
        <v>18</v>
      </c>
      <c r="K67" s="43">
        <f t="shared" ref="K67:P67" si="0">COUNTIF(K2:K66,"Sí")</f>
        <v>8</v>
      </c>
      <c r="L67" s="43">
        <f t="shared" si="0"/>
        <v>35</v>
      </c>
      <c r="M67" s="43">
        <f t="shared" si="0"/>
        <v>23</v>
      </c>
      <c r="N67" s="43">
        <f t="shared" si="0"/>
        <v>23</v>
      </c>
      <c r="O67" s="43">
        <f t="shared" si="0"/>
        <v>15</v>
      </c>
      <c r="P67" s="43">
        <f t="shared" si="0"/>
        <v>4</v>
      </c>
    </row>
    <row r="68" spans="1:16" x14ac:dyDescent="0.25">
      <c r="C68" s="43">
        <f>COUNTIF($C$2:$C$66,"No")</f>
        <v>24</v>
      </c>
      <c r="D68" s="43">
        <f>COUNTIF(D2:D66,"No")</f>
        <v>7</v>
      </c>
      <c r="E68" s="43">
        <f>COUNTIF(E2:E66,"No")</f>
        <v>55</v>
      </c>
      <c r="F68" s="43">
        <f>COUNTIF(F2:F66,"No")</f>
        <v>16</v>
      </c>
      <c r="G68" s="43">
        <f>COUNTIF(G2:G66,"Casi nunca")</f>
        <v>29</v>
      </c>
      <c r="H68" s="43">
        <f>COUNTIF(H2:H66,"Casi nunca")</f>
        <v>28</v>
      </c>
      <c r="I68" s="43">
        <f t="shared" ref="I68:P68" si="1">COUNTIF(I2:I66,"No")</f>
        <v>21</v>
      </c>
      <c r="J68" s="43">
        <f>COUNTIF(J2:J66,"No, ninguna")</f>
        <v>4</v>
      </c>
      <c r="K68" s="43">
        <f t="shared" si="1"/>
        <v>52</v>
      </c>
      <c r="L68" s="43">
        <f t="shared" si="1"/>
        <v>15</v>
      </c>
      <c r="M68" s="43">
        <f t="shared" ref="M68" si="2">COUNTIF(M2:M66,"No")</f>
        <v>20</v>
      </c>
      <c r="N68" s="43">
        <f t="shared" si="1"/>
        <v>31</v>
      </c>
      <c r="O68" s="43">
        <f t="shared" si="1"/>
        <v>31</v>
      </c>
      <c r="P68" s="43">
        <f t="shared" si="1"/>
        <v>51</v>
      </c>
    </row>
    <row r="69" spans="1:16" x14ac:dyDescent="0.25">
      <c r="C69" s="43">
        <f>COUNTIF($C$2:$C$66,"No estoy seguro/a")</f>
        <v>9</v>
      </c>
      <c r="D69" s="43">
        <f>COUNTIF(D2:D66,"No estoy seguro/a")</f>
        <v>10</v>
      </c>
      <c r="E69" s="43">
        <f>COUNTIF(E2:E66,"No estoy seguro/a")</f>
        <v>4</v>
      </c>
      <c r="F69" s="43">
        <f>COUNTIF(F2:F66,"Sí, conozco a más de una persona")</f>
        <v>29</v>
      </c>
      <c r="G69" s="43">
        <f>COUNTIF(G2:G66,"A veces")</f>
        <v>23</v>
      </c>
      <c r="H69" s="43">
        <f>COUNTIF(H2:H66,"A veces")</f>
        <v>20</v>
      </c>
      <c r="I69" s="43"/>
      <c r="J69" s="43">
        <f>COUNTIF(J2:J66,"Sólo algunas")</f>
        <v>42</v>
      </c>
      <c r="K69" s="43">
        <f>COUNTIF(K2:K66,"Sólo algunos")</f>
        <v>5</v>
      </c>
      <c r="L69" s="43">
        <f>COUNTIF(L2:L66,"A veces")</f>
        <v>15</v>
      </c>
      <c r="M69" s="43">
        <f>COUNTIF(M2:M66,"A veces")</f>
        <v>22</v>
      </c>
      <c r="N69" s="43">
        <f>COUNTIF(N2:N66,"No estoy seguro/a")</f>
        <v>11</v>
      </c>
      <c r="O69" s="43">
        <f>COUNTIF(O2:O66,"Sólo algunas")</f>
        <v>19</v>
      </c>
      <c r="P69" s="43">
        <f>COUNTIF(P2:P66,"No estoy seguro/a")</f>
        <v>10</v>
      </c>
    </row>
    <row r="70" spans="1:16" x14ac:dyDescent="0.25">
      <c r="C70" s="42" t="s">
        <v>18</v>
      </c>
      <c r="F70" s="42" t="s">
        <v>40</v>
      </c>
      <c r="G70" s="43">
        <f>COUNTIF(G3:G67,"Frecuentemente")</f>
        <v>6</v>
      </c>
      <c r="H70" s="43">
        <f>COUNTIF(H3:H67,"Frecuentemente")</f>
        <v>4</v>
      </c>
      <c r="I70" s="42" t="s">
        <v>18</v>
      </c>
      <c r="J70" s="42" t="s">
        <v>34</v>
      </c>
      <c r="K70" s="42" t="s">
        <v>18</v>
      </c>
      <c r="L70" s="42" t="s">
        <v>18</v>
      </c>
      <c r="M70" s="42" t="s">
        <v>18</v>
      </c>
      <c r="N70" s="42" t="s">
        <v>18</v>
      </c>
      <c r="O70" s="42" t="s">
        <v>18</v>
      </c>
      <c r="P70" s="42" t="s">
        <v>18</v>
      </c>
    </row>
    <row r="71" spans="1:16" x14ac:dyDescent="0.25">
      <c r="C71" s="42" t="s">
        <v>21</v>
      </c>
      <c r="F71" s="42" t="s">
        <v>21</v>
      </c>
      <c r="G71" s="42" t="s">
        <v>28</v>
      </c>
      <c r="I71" s="42" t="s">
        <v>21</v>
      </c>
      <c r="J71" s="42" t="s">
        <v>25</v>
      </c>
      <c r="K71" s="42" t="s">
        <v>21</v>
      </c>
      <c r="L71" s="42" t="s">
        <v>21</v>
      </c>
      <c r="M71" s="42" t="s">
        <v>21</v>
      </c>
      <c r="N71" s="42" t="s">
        <v>21</v>
      </c>
      <c r="O71" s="42" t="s">
        <v>21</v>
      </c>
      <c r="P71" s="42" t="s">
        <v>21</v>
      </c>
    </row>
    <row r="72" spans="1:16" x14ac:dyDescent="0.25">
      <c r="C72" s="42" t="s">
        <v>30</v>
      </c>
      <c r="F72" s="42" t="s">
        <v>42</v>
      </c>
      <c r="G72" s="42" t="s">
        <v>22</v>
      </c>
      <c r="J72" s="42" t="s">
        <v>23</v>
      </c>
      <c r="K72" s="42" t="s">
        <v>31</v>
      </c>
      <c r="L72" s="42" t="s">
        <v>24</v>
      </c>
      <c r="M72" s="42" t="s">
        <v>24</v>
      </c>
      <c r="N72" s="42" t="s">
        <v>30</v>
      </c>
      <c r="O72" s="42" t="s">
        <v>23</v>
      </c>
      <c r="P72" s="42" t="s">
        <v>30</v>
      </c>
    </row>
    <row r="73" spans="1:16" x14ac:dyDescent="0.25">
      <c r="G73" s="42" t="s">
        <v>24</v>
      </c>
      <c r="J73" s="42"/>
    </row>
    <row r="74" spans="1:16" x14ac:dyDescent="0.25">
      <c r="G74" s="42" t="s">
        <v>37</v>
      </c>
      <c r="J74" s="4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97FF-48A2-4DFB-BBDE-5849B62FF86C}">
  <dimension ref="A1:K66"/>
  <sheetViews>
    <sheetView topLeftCell="A33" zoomScale="85" zoomScaleNormal="85" workbookViewId="0">
      <selection activeCell="U2" sqref="U2"/>
    </sheetView>
  </sheetViews>
  <sheetFormatPr defaultRowHeight="13.2" x14ac:dyDescent="0.25"/>
  <cols>
    <col min="1" max="1" width="6.33203125" style="9" bestFit="1" customWidth="1"/>
    <col min="2" max="2" width="11.6640625" style="9" bestFit="1" customWidth="1"/>
    <col min="3" max="3" width="16.109375" style="9" bestFit="1" customWidth="1"/>
    <col min="4" max="4" width="19.77734375" style="9" customWidth="1"/>
    <col min="5" max="5" width="28.6640625" bestFit="1" customWidth="1"/>
    <col min="6" max="6" width="38.5546875" style="9" bestFit="1" customWidth="1"/>
    <col min="7" max="7" width="23.33203125" bestFit="1" customWidth="1"/>
    <col min="8" max="8" width="46" bestFit="1" customWidth="1"/>
    <col min="9" max="9" width="30" bestFit="1" customWidth="1"/>
    <col min="10" max="10" width="44.5546875" bestFit="1" customWidth="1"/>
    <col min="11" max="11" width="34.5546875" bestFit="1" customWidth="1"/>
  </cols>
  <sheetData>
    <row r="1" spans="1:11" ht="15" x14ac:dyDescent="0.25">
      <c r="A1" s="10" t="s">
        <v>1</v>
      </c>
      <c r="B1" s="11" t="s">
        <v>100</v>
      </c>
      <c r="C1" s="11" t="s">
        <v>94</v>
      </c>
      <c r="D1" s="11" t="s">
        <v>87</v>
      </c>
      <c r="E1" s="10" t="s">
        <v>93</v>
      </c>
      <c r="F1" s="16" t="s">
        <v>95</v>
      </c>
      <c r="G1" s="16" t="s">
        <v>88</v>
      </c>
      <c r="H1" s="16" t="s">
        <v>96</v>
      </c>
      <c r="I1" s="16" t="s">
        <v>89</v>
      </c>
      <c r="J1" s="16" t="s">
        <v>92</v>
      </c>
      <c r="K1" s="17" t="s">
        <v>90</v>
      </c>
    </row>
    <row r="2" spans="1:11" ht="15" x14ac:dyDescent="0.25">
      <c r="A2" s="6">
        <v>21</v>
      </c>
      <c r="B2" s="29" t="s">
        <v>18</v>
      </c>
      <c r="C2" s="23" t="str">
        <f>IF(OR(Form_Responses1[[#This Row],[Carrera]]="Ing. IA",Form_Responses1[[#This Row],[Carrera]]="Ing. Informática"),"Sí","No")</f>
        <v>No</v>
      </c>
      <c r="D2" s="24">
        <f>IF(C2="No",0,1)</f>
        <v>0</v>
      </c>
      <c r="E2" s="18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2</v>
      </c>
      <c r="F2" s="20" t="s">
        <v>21</v>
      </c>
      <c r="G2" s="22">
        <f>IF(F2="No",0,IF(F2="Sí",1,2))</f>
        <v>0</v>
      </c>
      <c r="H2" s="25" t="s">
        <v>42</v>
      </c>
      <c r="I2" s="27">
        <f>IF(H2="No",0,1)</f>
        <v>1</v>
      </c>
      <c r="J2" s="25" t="s">
        <v>25</v>
      </c>
      <c r="K2" s="28">
        <f>IF(J2="No, ninguna",0,1)</f>
        <v>0</v>
      </c>
    </row>
    <row r="3" spans="1:11" ht="15" x14ac:dyDescent="0.25">
      <c r="A3" s="6">
        <v>23</v>
      </c>
      <c r="B3" s="29" t="s">
        <v>18</v>
      </c>
      <c r="C3" s="23" t="str">
        <f>IF(OR(Form_Responses1[[#This Row],[Carrera]]="Ing. IA",Form_Responses1[[#This Row],[Carrera]]="Ing. Informática"),"Sí","No")</f>
        <v>No</v>
      </c>
      <c r="D3" s="24">
        <f>IF(C3="No",0,1)</f>
        <v>0</v>
      </c>
      <c r="E3" s="18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1</v>
      </c>
      <c r="F3" s="20" t="s">
        <v>21</v>
      </c>
      <c r="G3" s="22">
        <f t="shared" ref="G3:G66" si="0">IF(F3="No",0,IF(F3="Sí",1,2))</f>
        <v>0</v>
      </c>
      <c r="H3" s="25" t="s">
        <v>42</v>
      </c>
      <c r="I3" s="27">
        <f t="shared" ref="I3:I66" si="1">IF(H3="No",0,1)</f>
        <v>1</v>
      </c>
      <c r="J3" s="25"/>
      <c r="K3" s="28">
        <f t="shared" ref="K3:K66" si="2">IF(J3="No, ninguna",0,1)</f>
        <v>1</v>
      </c>
    </row>
    <row r="4" spans="1:11" ht="15" x14ac:dyDescent="0.25">
      <c r="A4" s="6">
        <v>28</v>
      </c>
      <c r="B4" s="29" t="s">
        <v>18</v>
      </c>
      <c r="C4" s="23" t="str">
        <f>IF(OR(Form_Responses1[[#This Row],[Carrera]]="Ing. IA",Form_Responses1[[#This Row],[Carrera]]="Ing. Informática"),"Sí","No")</f>
        <v>No</v>
      </c>
      <c r="D4" s="24">
        <f t="shared" ref="D4:D66" si="3">IF(C4="No",0,1)</f>
        <v>0</v>
      </c>
      <c r="E4" s="18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1</v>
      </c>
      <c r="F4" s="20" t="s">
        <v>30</v>
      </c>
      <c r="G4" s="22">
        <f t="shared" si="0"/>
        <v>2</v>
      </c>
      <c r="H4" s="25" t="s">
        <v>21</v>
      </c>
      <c r="I4" s="27">
        <f t="shared" si="1"/>
        <v>0</v>
      </c>
      <c r="J4" s="25" t="s">
        <v>25</v>
      </c>
      <c r="K4" s="28">
        <f t="shared" si="2"/>
        <v>0</v>
      </c>
    </row>
    <row r="5" spans="1:11" ht="15" x14ac:dyDescent="0.25">
      <c r="A5" s="6">
        <v>24</v>
      </c>
      <c r="B5" s="29" t="s">
        <v>18</v>
      </c>
      <c r="C5" s="23" t="str">
        <f>IF(OR(Form_Responses1[[#This Row],[Carrera]]="Ing. IA",Form_Responses1[[#This Row],[Carrera]]="Ing. Informática"),"Sí","No")</f>
        <v>No</v>
      </c>
      <c r="D5" s="24">
        <f t="shared" si="3"/>
        <v>0</v>
      </c>
      <c r="E5" s="18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1</v>
      </c>
      <c r="F5" s="20" t="s">
        <v>21</v>
      </c>
      <c r="G5" s="22">
        <f t="shared" si="0"/>
        <v>0</v>
      </c>
      <c r="H5" s="25" t="s">
        <v>42</v>
      </c>
      <c r="I5" s="27">
        <f t="shared" si="1"/>
        <v>1</v>
      </c>
      <c r="J5" s="25" t="s">
        <v>25</v>
      </c>
      <c r="K5" s="28">
        <f t="shared" si="2"/>
        <v>0</v>
      </c>
    </row>
    <row r="6" spans="1:11" ht="15" x14ac:dyDescent="0.25">
      <c r="A6" s="6">
        <v>23</v>
      </c>
      <c r="B6" s="29" t="s">
        <v>18</v>
      </c>
      <c r="C6" s="23" t="str">
        <f>IF(OR(Form_Responses1[[#This Row],[Carrera]]="Ing. IA",Form_Responses1[[#This Row],[Carrera]]="Ing. Informática"),"Sí","No")</f>
        <v>Sí</v>
      </c>
      <c r="D6" s="24">
        <f t="shared" si="3"/>
        <v>1</v>
      </c>
      <c r="E6" s="18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4</v>
      </c>
      <c r="F6" s="20" t="s">
        <v>18</v>
      </c>
      <c r="G6" s="22">
        <f t="shared" si="0"/>
        <v>1</v>
      </c>
      <c r="H6" s="25" t="s">
        <v>42</v>
      </c>
      <c r="I6" s="27">
        <f t="shared" si="1"/>
        <v>1</v>
      </c>
      <c r="J6" s="25" t="s">
        <v>34</v>
      </c>
      <c r="K6" s="28">
        <f t="shared" si="2"/>
        <v>1</v>
      </c>
    </row>
    <row r="7" spans="1:11" ht="15" x14ac:dyDescent="0.25">
      <c r="A7" s="6">
        <v>28</v>
      </c>
      <c r="B7" s="29" t="s">
        <v>18</v>
      </c>
      <c r="C7" s="23" t="str">
        <f>IF(OR(Form_Responses1[[#This Row],[Carrera]]="Ing. IA",Form_Responses1[[#This Row],[Carrera]]="Ing. Informática"),"Sí","No")</f>
        <v>Sí</v>
      </c>
      <c r="D7" s="24">
        <f t="shared" si="3"/>
        <v>1</v>
      </c>
      <c r="E7" s="18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3</v>
      </c>
      <c r="F7" s="20" t="s">
        <v>21</v>
      </c>
      <c r="G7" s="22">
        <f t="shared" si="0"/>
        <v>0</v>
      </c>
      <c r="H7" s="25" t="s">
        <v>42</v>
      </c>
      <c r="I7" s="27">
        <f t="shared" si="1"/>
        <v>1</v>
      </c>
      <c r="J7" s="25" t="s">
        <v>25</v>
      </c>
      <c r="K7" s="28">
        <f t="shared" si="2"/>
        <v>0</v>
      </c>
    </row>
    <row r="8" spans="1:11" ht="15" x14ac:dyDescent="0.25">
      <c r="A8" s="6">
        <v>30</v>
      </c>
      <c r="B8" s="29" t="s">
        <v>21</v>
      </c>
      <c r="C8" s="23" t="str">
        <f>IF(OR(Form_Responses1[[#This Row],[Carrera]]="Ing. IA",Form_Responses1[[#This Row],[Carrera]]="Ing. Informática"),"Sí","No")</f>
        <v>No</v>
      </c>
      <c r="D8" s="24">
        <f t="shared" si="3"/>
        <v>0</v>
      </c>
      <c r="E8" s="19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2</v>
      </c>
      <c r="F8" s="20" t="s">
        <v>21</v>
      </c>
      <c r="G8" s="22">
        <f t="shared" si="0"/>
        <v>0</v>
      </c>
      <c r="H8" s="25" t="s">
        <v>42</v>
      </c>
      <c r="I8" s="27">
        <f t="shared" si="1"/>
        <v>1</v>
      </c>
      <c r="J8" s="25" t="s">
        <v>25</v>
      </c>
      <c r="K8" s="28">
        <f t="shared" si="2"/>
        <v>0</v>
      </c>
    </row>
    <row r="9" spans="1:11" ht="15" x14ac:dyDescent="0.25">
      <c r="A9" s="6">
        <v>28</v>
      </c>
      <c r="B9" s="29" t="s">
        <v>18</v>
      </c>
      <c r="C9" s="23" t="str">
        <f>IF(OR(Form_Responses1[[#This Row],[Carrera]]="Ing. IA",Form_Responses1[[#This Row],[Carrera]]="Ing. Informática"),"Sí","No")</f>
        <v>No</v>
      </c>
      <c r="D9" s="24">
        <f t="shared" si="3"/>
        <v>0</v>
      </c>
      <c r="E9" s="18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1</v>
      </c>
      <c r="F9" s="20" t="s">
        <v>21</v>
      </c>
      <c r="G9" s="22">
        <f t="shared" si="0"/>
        <v>0</v>
      </c>
      <c r="H9" s="25" t="s">
        <v>21</v>
      </c>
      <c r="I9" s="27">
        <f t="shared" si="1"/>
        <v>0</v>
      </c>
      <c r="J9" s="26"/>
      <c r="K9" s="28">
        <f t="shared" si="2"/>
        <v>1</v>
      </c>
    </row>
    <row r="10" spans="1:11" ht="15" x14ac:dyDescent="0.25">
      <c r="A10" s="6">
        <v>23</v>
      </c>
      <c r="B10" s="29" t="s">
        <v>18</v>
      </c>
      <c r="C10" s="23" t="str">
        <f>IF(OR(Form_Responses1[[#This Row],[Carrera]]="Ing. IA",Form_Responses1[[#This Row],[Carrera]]="Ing. Informática"),"Sí","No")</f>
        <v>No</v>
      </c>
      <c r="D10" s="24">
        <f t="shared" si="3"/>
        <v>0</v>
      </c>
      <c r="E10" s="18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3</v>
      </c>
      <c r="F10" s="20" t="s">
        <v>21</v>
      </c>
      <c r="G10" s="22">
        <f t="shared" si="0"/>
        <v>0</v>
      </c>
      <c r="H10" s="25" t="s">
        <v>42</v>
      </c>
      <c r="I10" s="27">
        <f t="shared" si="1"/>
        <v>1</v>
      </c>
      <c r="J10" s="25" t="s">
        <v>25</v>
      </c>
      <c r="K10" s="28">
        <f t="shared" si="2"/>
        <v>0</v>
      </c>
    </row>
    <row r="11" spans="1:11" ht="15" x14ac:dyDescent="0.25">
      <c r="A11" s="6">
        <v>26</v>
      </c>
      <c r="B11" s="29" t="s">
        <v>18</v>
      </c>
      <c r="C11" s="23" t="str">
        <f>IF(OR(Form_Responses1[[#This Row],[Carrera]]="Ing. IA",Form_Responses1[[#This Row],[Carrera]]="Ing. Informática"),"Sí","No")</f>
        <v>No</v>
      </c>
      <c r="D11" s="24">
        <f t="shared" si="3"/>
        <v>0</v>
      </c>
      <c r="E11" s="18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3</v>
      </c>
      <c r="F11" s="20" t="s">
        <v>21</v>
      </c>
      <c r="G11" s="22">
        <f t="shared" si="0"/>
        <v>0</v>
      </c>
      <c r="H11" s="25" t="s">
        <v>42</v>
      </c>
      <c r="I11" s="27">
        <f t="shared" si="1"/>
        <v>1</v>
      </c>
      <c r="J11" s="25" t="s">
        <v>38</v>
      </c>
      <c r="K11" s="28">
        <f t="shared" si="2"/>
        <v>1</v>
      </c>
    </row>
    <row r="12" spans="1:11" ht="15" x14ac:dyDescent="0.25">
      <c r="A12" s="6">
        <v>27</v>
      </c>
      <c r="B12" s="29" t="s">
        <v>18</v>
      </c>
      <c r="C12" s="23" t="str">
        <f>IF(OR(Form_Responses1[[#This Row],[Carrera]]="Ing. IA",Form_Responses1[[#This Row],[Carrera]]="Ing. Informática"),"Sí","No")</f>
        <v>No</v>
      </c>
      <c r="D12" s="24">
        <f t="shared" si="3"/>
        <v>0</v>
      </c>
      <c r="E12" s="18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2</v>
      </c>
      <c r="F12" s="20" t="s">
        <v>21</v>
      </c>
      <c r="G12" s="22">
        <f t="shared" si="0"/>
        <v>0</v>
      </c>
      <c r="H12" s="25" t="s">
        <v>40</v>
      </c>
      <c r="I12" s="27">
        <f t="shared" si="1"/>
        <v>1</v>
      </c>
      <c r="J12" s="25" t="s">
        <v>25</v>
      </c>
      <c r="K12" s="28">
        <f t="shared" si="2"/>
        <v>0</v>
      </c>
    </row>
    <row r="13" spans="1:11" ht="15" x14ac:dyDescent="0.25">
      <c r="A13" s="6">
        <v>23</v>
      </c>
      <c r="B13" s="29" t="s">
        <v>21</v>
      </c>
      <c r="C13" s="23" t="str">
        <f>IF(OR(Form_Responses1[[#This Row],[Carrera]]="Ing. IA",Form_Responses1[[#This Row],[Carrera]]="Ing. Informática"),"Sí","No")</f>
        <v>No</v>
      </c>
      <c r="D13" s="24">
        <f t="shared" si="3"/>
        <v>0</v>
      </c>
      <c r="E13" s="19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1</v>
      </c>
      <c r="F13" s="20" t="s">
        <v>21</v>
      </c>
      <c r="G13" s="22">
        <f t="shared" si="0"/>
        <v>0</v>
      </c>
      <c r="H13" s="25" t="s">
        <v>40</v>
      </c>
      <c r="I13" s="27">
        <f t="shared" si="1"/>
        <v>1</v>
      </c>
      <c r="J13" s="25" t="s">
        <v>25</v>
      </c>
      <c r="K13" s="28">
        <f t="shared" si="2"/>
        <v>0</v>
      </c>
    </row>
    <row r="14" spans="1:11" ht="15" x14ac:dyDescent="0.25">
      <c r="A14" s="6">
        <v>23</v>
      </c>
      <c r="B14" s="29" t="s">
        <v>18</v>
      </c>
      <c r="C14" s="23" t="str">
        <f>IF(OR(Form_Responses1[[#This Row],[Carrera]]="Ing. IA",Form_Responses1[[#This Row],[Carrera]]="Ing. Informática"),"Sí","No")</f>
        <v>No</v>
      </c>
      <c r="D14" s="24">
        <f t="shared" si="3"/>
        <v>0</v>
      </c>
      <c r="E14" s="18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2</v>
      </c>
      <c r="F14" s="20" t="s">
        <v>21</v>
      </c>
      <c r="G14" s="22">
        <f t="shared" si="0"/>
        <v>0</v>
      </c>
      <c r="H14" s="25" t="s">
        <v>40</v>
      </c>
      <c r="I14" s="27">
        <f t="shared" si="1"/>
        <v>1</v>
      </c>
      <c r="J14" s="25" t="s">
        <v>25</v>
      </c>
      <c r="K14" s="28">
        <f t="shared" si="2"/>
        <v>0</v>
      </c>
    </row>
    <row r="15" spans="1:11" ht="15" x14ac:dyDescent="0.25">
      <c r="A15" s="6">
        <v>24</v>
      </c>
      <c r="B15" s="29" t="s">
        <v>18</v>
      </c>
      <c r="C15" s="23" t="str">
        <f>IF(OR(Form_Responses1[[#This Row],[Carrera]]="Ing. IA",Form_Responses1[[#This Row],[Carrera]]="Ing. Informática"),"Sí","No")</f>
        <v>No</v>
      </c>
      <c r="D15" s="24">
        <f t="shared" si="3"/>
        <v>0</v>
      </c>
      <c r="E15" s="18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1</v>
      </c>
      <c r="F15" s="20" t="s">
        <v>21</v>
      </c>
      <c r="G15" s="22">
        <f t="shared" si="0"/>
        <v>0</v>
      </c>
      <c r="H15" s="25" t="s">
        <v>42</v>
      </c>
      <c r="I15" s="27">
        <f t="shared" si="1"/>
        <v>1</v>
      </c>
      <c r="J15" s="25" t="s">
        <v>38</v>
      </c>
      <c r="K15" s="28">
        <f t="shared" si="2"/>
        <v>1</v>
      </c>
    </row>
    <row r="16" spans="1:11" ht="15" x14ac:dyDescent="0.25">
      <c r="A16" s="6">
        <v>24</v>
      </c>
      <c r="B16" s="29" t="s">
        <v>18</v>
      </c>
      <c r="C16" s="23" t="str">
        <f>IF(OR(Form_Responses1[[#This Row],[Carrera]]="Ing. IA",Form_Responses1[[#This Row],[Carrera]]="Ing. Informática"),"Sí","No")</f>
        <v>Sí</v>
      </c>
      <c r="D16" s="24">
        <f t="shared" si="3"/>
        <v>1</v>
      </c>
      <c r="E16" s="18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2</v>
      </c>
      <c r="F16" s="20" t="s">
        <v>21</v>
      </c>
      <c r="G16" s="22">
        <f t="shared" si="0"/>
        <v>0</v>
      </c>
      <c r="H16" s="25" t="s">
        <v>40</v>
      </c>
      <c r="I16" s="27">
        <f t="shared" si="1"/>
        <v>1</v>
      </c>
      <c r="J16" s="25" t="s">
        <v>25</v>
      </c>
      <c r="K16" s="28">
        <f t="shared" si="2"/>
        <v>0</v>
      </c>
    </row>
    <row r="17" spans="1:11" ht="15" x14ac:dyDescent="0.25">
      <c r="A17" s="6">
        <v>46</v>
      </c>
      <c r="B17" s="29" t="s">
        <v>21</v>
      </c>
      <c r="C17" s="23" t="str">
        <f>IF(OR(Form_Responses1[[#This Row],[Carrera]]="Ing. IA",Form_Responses1[[#This Row],[Carrera]]="Ing. Informática"),"Sí","No")</f>
        <v>No</v>
      </c>
      <c r="D17" s="24">
        <f t="shared" si="3"/>
        <v>0</v>
      </c>
      <c r="E17" s="19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1</v>
      </c>
      <c r="F17" s="20" t="s">
        <v>21</v>
      </c>
      <c r="G17" s="22">
        <f t="shared" si="0"/>
        <v>0</v>
      </c>
      <c r="H17" s="25" t="s">
        <v>21</v>
      </c>
      <c r="I17" s="27">
        <f t="shared" si="1"/>
        <v>0</v>
      </c>
      <c r="J17" s="26"/>
      <c r="K17" s="28">
        <f t="shared" si="2"/>
        <v>1</v>
      </c>
    </row>
    <row r="18" spans="1:11" ht="15" x14ac:dyDescent="0.25">
      <c r="A18" s="6">
        <v>48</v>
      </c>
      <c r="B18" s="29" t="s">
        <v>21</v>
      </c>
      <c r="C18" s="23" t="str">
        <f>IF(OR(Form_Responses1[[#This Row],[Carrera]]="Ing. IA",Form_Responses1[[#This Row],[Carrera]]="Ing. Informática"),"Sí","No")</f>
        <v>No</v>
      </c>
      <c r="D18" s="24">
        <f t="shared" si="3"/>
        <v>0</v>
      </c>
      <c r="E18" s="19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1</v>
      </c>
      <c r="F18" s="20" t="s">
        <v>30</v>
      </c>
      <c r="G18" s="22">
        <f t="shared" si="0"/>
        <v>2</v>
      </c>
      <c r="H18" s="25" t="s">
        <v>21</v>
      </c>
      <c r="I18" s="27">
        <f t="shared" si="1"/>
        <v>0</v>
      </c>
      <c r="J18" s="26"/>
      <c r="K18" s="28">
        <f t="shared" si="2"/>
        <v>1</v>
      </c>
    </row>
    <row r="19" spans="1:11" ht="15" x14ac:dyDescent="0.25">
      <c r="A19" s="6">
        <v>68</v>
      </c>
      <c r="B19" s="29" t="s">
        <v>21</v>
      </c>
      <c r="C19" s="23" t="str">
        <f>IF(OR(Form_Responses1[[#This Row],[Carrera]]="Ing. IA",Form_Responses1[[#This Row],[Carrera]]="Ing. Informática"),"Sí","No")</f>
        <v>No</v>
      </c>
      <c r="D19" s="24">
        <f t="shared" si="3"/>
        <v>0</v>
      </c>
      <c r="E19" s="19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3</v>
      </c>
      <c r="F19" s="20" t="s">
        <v>21</v>
      </c>
      <c r="G19" s="22">
        <f t="shared" si="0"/>
        <v>0</v>
      </c>
      <c r="H19" s="25" t="s">
        <v>21</v>
      </c>
      <c r="I19" s="27">
        <f t="shared" si="1"/>
        <v>0</v>
      </c>
      <c r="J19" s="26"/>
      <c r="K19" s="28">
        <f t="shared" si="2"/>
        <v>1</v>
      </c>
    </row>
    <row r="20" spans="1:11" ht="15" x14ac:dyDescent="0.25">
      <c r="A20" s="6">
        <v>35</v>
      </c>
      <c r="B20" s="29" t="s">
        <v>21</v>
      </c>
      <c r="C20" s="23" t="str">
        <f>IF(OR(Form_Responses1[[#This Row],[Carrera]]="Ing. IA",Form_Responses1[[#This Row],[Carrera]]="Ing. Informática"),"Sí","No")</f>
        <v>No</v>
      </c>
      <c r="D20" s="24">
        <f t="shared" si="3"/>
        <v>0</v>
      </c>
      <c r="E20" s="19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2</v>
      </c>
      <c r="F20" s="20" t="s">
        <v>21</v>
      </c>
      <c r="G20" s="22">
        <f t="shared" si="0"/>
        <v>0</v>
      </c>
      <c r="H20" s="25" t="s">
        <v>40</v>
      </c>
      <c r="I20" s="27">
        <f t="shared" si="1"/>
        <v>1</v>
      </c>
      <c r="J20" s="25" t="s">
        <v>25</v>
      </c>
      <c r="K20" s="28">
        <f t="shared" si="2"/>
        <v>0</v>
      </c>
    </row>
    <row r="21" spans="1:11" ht="15" x14ac:dyDescent="0.25">
      <c r="A21" s="6">
        <v>22</v>
      </c>
      <c r="B21" s="29" t="s">
        <v>18</v>
      </c>
      <c r="C21" s="23" t="str">
        <f>IF(OR(Form_Responses1[[#This Row],[Carrera]]="Ing. IA",Form_Responses1[[#This Row],[Carrera]]="Ing. Informática"),"Sí","No")</f>
        <v>No</v>
      </c>
      <c r="D21" s="24">
        <f t="shared" si="3"/>
        <v>0</v>
      </c>
      <c r="E21" s="18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3</v>
      </c>
      <c r="F21" s="20" t="s">
        <v>21</v>
      </c>
      <c r="G21" s="22">
        <f t="shared" si="0"/>
        <v>0</v>
      </c>
      <c r="H21" s="25" t="s">
        <v>42</v>
      </c>
      <c r="I21" s="27">
        <f t="shared" si="1"/>
        <v>1</v>
      </c>
      <c r="J21" s="25" t="s">
        <v>25</v>
      </c>
      <c r="K21" s="28">
        <f t="shared" si="2"/>
        <v>0</v>
      </c>
    </row>
    <row r="22" spans="1:11" ht="15" x14ac:dyDescent="0.25">
      <c r="A22" s="6">
        <v>24</v>
      </c>
      <c r="B22" s="29" t="s">
        <v>18</v>
      </c>
      <c r="C22" s="23" t="str">
        <f>IF(OR(Form_Responses1[[#This Row],[Carrera]]="Ing. IA",Form_Responses1[[#This Row],[Carrera]]="Ing. Informática"),"Sí","No")</f>
        <v>No</v>
      </c>
      <c r="D22" s="24">
        <f t="shared" si="3"/>
        <v>0</v>
      </c>
      <c r="E22" s="18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2</v>
      </c>
      <c r="F22" s="20" t="s">
        <v>21</v>
      </c>
      <c r="G22" s="22">
        <f t="shared" si="0"/>
        <v>0</v>
      </c>
      <c r="H22" s="25" t="s">
        <v>21</v>
      </c>
      <c r="I22" s="27">
        <f t="shared" si="1"/>
        <v>0</v>
      </c>
      <c r="J22" s="26"/>
      <c r="K22" s="28">
        <f t="shared" si="2"/>
        <v>1</v>
      </c>
    </row>
    <row r="23" spans="1:11" ht="15" x14ac:dyDescent="0.25">
      <c r="A23" s="6">
        <v>58</v>
      </c>
      <c r="B23" s="29" t="s">
        <v>21</v>
      </c>
      <c r="C23" s="23" t="str">
        <f>IF(OR(Form_Responses1[[#This Row],[Carrera]]="Ing. IA",Form_Responses1[[#This Row],[Carrera]]="Ing. Informática"),"Sí","No")</f>
        <v>No</v>
      </c>
      <c r="D23" s="24">
        <f t="shared" si="3"/>
        <v>0</v>
      </c>
      <c r="E23" s="19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3</v>
      </c>
      <c r="F23" s="20" t="s">
        <v>21</v>
      </c>
      <c r="G23" s="22">
        <f t="shared" si="0"/>
        <v>0</v>
      </c>
      <c r="H23" s="25" t="s">
        <v>40</v>
      </c>
      <c r="I23" s="27">
        <f t="shared" si="1"/>
        <v>1</v>
      </c>
      <c r="J23" s="25" t="s">
        <v>38</v>
      </c>
      <c r="K23" s="28">
        <f t="shared" si="2"/>
        <v>1</v>
      </c>
    </row>
    <row r="24" spans="1:11" ht="15" x14ac:dyDescent="0.25">
      <c r="A24" s="6">
        <v>62</v>
      </c>
      <c r="B24" s="29" t="s">
        <v>21</v>
      </c>
      <c r="C24" s="23" t="str">
        <f>IF(OR(Form_Responses1[[#This Row],[Carrera]]="Ing. IA",Form_Responses1[[#This Row],[Carrera]]="Ing. Informática"),"Sí","No")</f>
        <v>No</v>
      </c>
      <c r="D24" s="24">
        <f t="shared" si="3"/>
        <v>0</v>
      </c>
      <c r="E24" s="19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1</v>
      </c>
      <c r="F24" s="20" t="s">
        <v>21</v>
      </c>
      <c r="G24" s="22">
        <f t="shared" si="0"/>
        <v>0</v>
      </c>
      <c r="H24" s="25" t="s">
        <v>40</v>
      </c>
      <c r="I24" s="27">
        <f t="shared" si="1"/>
        <v>1</v>
      </c>
      <c r="J24" s="25" t="s">
        <v>25</v>
      </c>
      <c r="K24" s="28">
        <f t="shared" si="2"/>
        <v>0</v>
      </c>
    </row>
    <row r="25" spans="1:11" ht="15" x14ac:dyDescent="0.25">
      <c r="A25" s="6">
        <v>25</v>
      </c>
      <c r="B25" s="29" t="s">
        <v>18</v>
      </c>
      <c r="C25" s="23" t="str">
        <f>IF(OR(Form_Responses1[[#This Row],[Carrera]]="Ing. IA",Form_Responses1[[#This Row],[Carrera]]="Ing. Informática"),"Sí","No")</f>
        <v>No</v>
      </c>
      <c r="D25" s="24">
        <f t="shared" si="3"/>
        <v>0</v>
      </c>
      <c r="E25" s="18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3</v>
      </c>
      <c r="F25" s="20" t="s">
        <v>21</v>
      </c>
      <c r="G25" s="22">
        <f t="shared" si="0"/>
        <v>0</v>
      </c>
      <c r="H25" s="25" t="s">
        <v>42</v>
      </c>
      <c r="I25" s="27">
        <f t="shared" si="1"/>
        <v>1</v>
      </c>
      <c r="J25" s="25" t="s">
        <v>38</v>
      </c>
      <c r="K25" s="28">
        <f t="shared" si="2"/>
        <v>1</v>
      </c>
    </row>
    <row r="26" spans="1:11" ht="15" x14ac:dyDescent="0.25">
      <c r="A26" s="6">
        <v>24</v>
      </c>
      <c r="B26" s="29" t="s">
        <v>18</v>
      </c>
      <c r="C26" s="23" t="str">
        <f>IF(OR(Form_Responses1[[#This Row],[Carrera]]="Ing. IA",Form_Responses1[[#This Row],[Carrera]]="Ing. Informática"),"Sí","No")</f>
        <v>No</v>
      </c>
      <c r="D26" s="24">
        <f t="shared" si="3"/>
        <v>0</v>
      </c>
      <c r="E26" s="18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3</v>
      </c>
      <c r="F26" s="20" t="s">
        <v>21</v>
      </c>
      <c r="G26" s="22">
        <f t="shared" si="0"/>
        <v>0</v>
      </c>
      <c r="H26" s="25" t="s">
        <v>42</v>
      </c>
      <c r="I26" s="27">
        <f t="shared" si="1"/>
        <v>1</v>
      </c>
      <c r="J26" s="25" t="s">
        <v>25</v>
      </c>
      <c r="K26" s="28">
        <f t="shared" si="2"/>
        <v>0</v>
      </c>
    </row>
    <row r="27" spans="1:11" ht="15" x14ac:dyDescent="0.25">
      <c r="A27" s="6">
        <v>20</v>
      </c>
      <c r="B27" s="29" t="s">
        <v>18</v>
      </c>
      <c r="C27" s="23" t="str">
        <f>IF(OR(Form_Responses1[[#This Row],[Carrera]]="Ing. IA",Form_Responses1[[#This Row],[Carrera]]="Ing. Informática"),"Sí","No")</f>
        <v>No</v>
      </c>
      <c r="D27" s="24">
        <f t="shared" si="3"/>
        <v>0</v>
      </c>
      <c r="E27" s="18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3</v>
      </c>
      <c r="F27" s="20" t="s">
        <v>21</v>
      </c>
      <c r="G27" s="22">
        <f t="shared" si="0"/>
        <v>0</v>
      </c>
      <c r="H27" s="25" t="s">
        <v>40</v>
      </c>
      <c r="I27" s="27">
        <f t="shared" si="1"/>
        <v>1</v>
      </c>
      <c r="J27" s="25" t="s">
        <v>38</v>
      </c>
      <c r="K27" s="28">
        <f t="shared" si="2"/>
        <v>1</v>
      </c>
    </row>
    <row r="28" spans="1:11" ht="15" x14ac:dyDescent="0.25">
      <c r="A28" s="6">
        <v>27</v>
      </c>
      <c r="B28" s="29" t="s">
        <v>18</v>
      </c>
      <c r="C28" s="23" t="str">
        <f>IF(OR(Form_Responses1[[#This Row],[Carrera]]="Ing. IA",Form_Responses1[[#This Row],[Carrera]]="Ing. Informática"),"Sí","No")</f>
        <v>No</v>
      </c>
      <c r="D28" s="24">
        <f t="shared" si="3"/>
        <v>0</v>
      </c>
      <c r="E28" s="18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3</v>
      </c>
      <c r="F28" s="20" t="s">
        <v>21</v>
      </c>
      <c r="G28" s="22">
        <f t="shared" si="0"/>
        <v>0</v>
      </c>
      <c r="H28" s="25" t="s">
        <v>21</v>
      </c>
      <c r="I28" s="27">
        <f t="shared" si="1"/>
        <v>0</v>
      </c>
      <c r="J28" s="26"/>
      <c r="K28" s="28">
        <f t="shared" si="2"/>
        <v>1</v>
      </c>
    </row>
    <row r="29" spans="1:11" ht="15" x14ac:dyDescent="0.25">
      <c r="A29" s="6">
        <v>27</v>
      </c>
      <c r="B29" s="29" t="s">
        <v>18</v>
      </c>
      <c r="C29" s="23" t="s">
        <v>18</v>
      </c>
      <c r="D29" s="24">
        <f t="shared" si="3"/>
        <v>1</v>
      </c>
      <c r="E29" s="18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4</v>
      </c>
      <c r="F29" s="20" t="s">
        <v>21</v>
      </c>
      <c r="G29" s="22">
        <f t="shared" si="0"/>
        <v>0</v>
      </c>
      <c r="H29" s="25" t="s">
        <v>42</v>
      </c>
      <c r="I29" s="27">
        <f t="shared" si="1"/>
        <v>1</v>
      </c>
      <c r="J29" s="25" t="s">
        <v>25</v>
      </c>
      <c r="K29" s="28">
        <f t="shared" si="2"/>
        <v>0</v>
      </c>
    </row>
    <row r="30" spans="1:11" ht="15" x14ac:dyDescent="0.25">
      <c r="A30" s="6">
        <v>27</v>
      </c>
      <c r="B30" s="29" t="s">
        <v>21</v>
      </c>
      <c r="C30" s="23" t="str">
        <f>IF(OR(Form_Responses1[[#This Row],[Carrera]]="Ing. IA",Form_Responses1[[#This Row],[Carrera]]="Ing. Informática"),"Sí","No")</f>
        <v>No</v>
      </c>
      <c r="D30" s="24">
        <f t="shared" si="3"/>
        <v>0</v>
      </c>
      <c r="E30" s="19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2</v>
      </c>
      <c r="F30" s="20" t="s">
        <v>21</v>
      </c>
      <c r="G30" s="22">
        <f t="shared" si="0"/>
        <v>0</v>
      </c>
      <c r="H30" s="25" t="s">
        <v>40</v>
      </c>
      <c r="I30" s="27">
        <f t="shared" si="1"/>
        <v>1</v>
      </c>
      <c r="J30" s="25" t="s">
        <v>25</v>
      </c>
      <c r="K30" s="28">
        <f t="shared" si="2"/>
        <v>0</v>
      </c>
    </row>
    <row r="31" spans="1:11" ht="15" x14ac:dyDescent="0.25">
      <c r="A31" s="6">
        <v>29</v>
      </c>
      <c r="B31" s="29" t="s">
        <v>18</v>
      </c>
      <c r="C31" s="23" t="str">
        <f>IF(OR(Form_Responses1[[#This Row],[Carrera]]="Ing. IA",Form_Responses1[[#This Row],[Carrera]]="Ing. Informática"),"Sí","No")</f>
        <v>No</v>
      </c>
      <c r="D31" s="24">
        <f t="shared" si="3"/>
        <v>0</v>
      </c>
      <c r="E31" s="18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1</v>
      </c>
      <c r="F31" s="20" t="s">
        <v>21</v>
      </c>
      <c r="G31" s="22">
        <f t="shared" si="0"/>
        <v>0</v>
      </c>
      <c r="H31" s="25" t="s">
        <v>42</v>
      </c>
      <c r="I31" s="27">
        <f t="shared" si="1"/>
        <v>1</v>
      </c>
      <c r="J31" s="25" t="s">
        <v>25</v>
      </c>
      <c r="K31" s="28">
        <f t="shared" si="2"/>
        <v>0</v>
      </c>
    </row>
    <row r="32" spans="1:11" ht="15" x14ac:dyDescent="0.25">
      <c r="A32" s="6">
        <v>20</v>
      </c>
      <c r="B32" s="29" t="s">
        <v>18</v>
      </c>
      <c r="C32" s="23" t="str">
        <f>IF(OR(Form_Responses1[[#This Row],[Carrera]]="Ing. IA",Form_Responses1[[#This Row],[Carrera]]="Ing. Informática"),"Sí","No")</f>
        <v>No</v>
      </c>
      <c r="D32" s="24">
        <f t="shared" si="3"/>
        <v>0</v>
      </c>
      <c r="E32" s="18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3</v>
      </c>
      <c r="F32" s="20" t="s">
        <v>21</v>
      </c>
      <c r="G32" s="22">
        <f t="shared" si="0"/>
        <v>0</v>
      </c>
      <c r="H32" s="25" t="s">
        <v>21</v>
      </c>
      <c r="I32" s="27">
        <f t="shared" si="1"/>
        <v>0</v>
      </c>
      <c r="J32" s="26"/>
      <c r="K32" s="28">
        <f t="shared" si="2"/>
        <v>1</v>
      </c>
    </row>
    <row r="33" spans="1:11" ht="15" x14ac:dyDescent="0.25">
      <c r="A33" s="6">
        <v>21</v>
      </c>
      <c r="B33" s="29" t="s">
        <v>18</v>
      </c>
      <c r="C33" s="23" t="str">
        <f>IF(OR(Form_Responses1[[#This Row],[Carrera]]="Ing. IA",Form_Responses1[[#This Row],[Carrera]]="Ing. Informática"),"Sí","No")</f>
        <v>No</v>
      </c>
      <c r="D33" s="24">
        <f t="shared" si="3"/>
        <v>0</v>
      </c>
      <c r="E33" s="18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3</v>
      </c>
      <c r="F33" s="20" t="s">
        <v>21</v>
      </c>
      <c r="G33" s="22">
        <f t="shared" si="0"/>
        <v>0</v>
      </c>
      <c r="H33" s="25" t="s">
        <v>21</v>
      </c>
      <c r="I33" s="27">
        <f t="shared" si="1"/>
        <v>0</v>
      </c>
      <c r="J33" s="26"/>
      <c r="K33" s="28">
        <f t="shared" si="2"/>
        <v>1</v>
      </c>
    </row>
    <row r="34" spans="1:11" ht="15" x14ac:dyDescent="0.25">
      <c r="A34" s="6">
        <v>21</v>
      </c>
      <c r="B34" s="29" t="s">
        <v>18</v>
      </c>
      <c r="C34" s="23" t="str">
        <f>IF(OR(Form_Responses1[[#This Row],[Carrera]]="Ing. IA",Form_Responses1[[#This Row],[Carrera]]="Ing. Informática"),"Sí","No")</f>
        <v>Sí</v>
      </c>
      <c r="D34" s="24">
        <f t="shared" si="3"/>
        <v>1</v>
      </c>
      <c r="E34" s="18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3</v>
      </c>
      <c r="F34" s="20" t="s">
        <v>21</v>
      </c>
      <c r="G34" s="22">
        <f t="shared" si="0"/>
        <v>0</v>
      </c>
      <c r="H34" s="25" t="s">
        <v>40</v>
      </c>
      <c r="I34" s="27">
        <f t="shared" si="1"/>
        <v>1</v>
      </c>
      <c r="J34" s="25" t="s">
        <v>38</v>
      </c>
      <c r="K34" s="28">
        <f t="shared" si="2"/>
        <v>1</v>
      </c>
    </row>
    <row r="35" spans="1:11" ht="15" x14ac:dyDescent="0.25">
      <c r="A35" s="6">
        <v>20</v>
      </c>
      <c r="B35" s="29" t="s">
        <v>18</v>
      </c>
      <c r="C35" s="23" t="str">
        <f>IF(OR(Form_Responses1[[#This Row],[Carrera]]="Ing. IA",Form_Responses1[[#This Row],[Carrera]]="Ing. Informática"),"Sí","No")</f>
        <v>Sí</v>
      </c>
      <c r="D35" s="24">
        <f t="shared" si="3"/>
        <v>1</v>
      </c>
      <c r="E35" s="18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3</v>
      </c>
      <c r="F35" s="20" t="s">
        <v>21</v>
      </c>
      <c r="G35" s="22">
        <f t="shared" si="0"/>
        <v>0</v>
      </c>
      <c r="H35" s="25" t="s">
        <v>21</v>
      </c>
      <c r="I35" s="27">
        <f t="shared" si="1"/>
        <v>0</v>
      </c>
      <c r="J35" s="26"/>
      <c r="K35" s="28">
        <f t="shared" si="2"/>
        <v>1</v>
      </c>
    </row>
    <row r="36" spans="1:11" ht="15" x14ac:dyDescent="0.25">
      <c r="A36" s="6">
        <v>20</v>
      </c>
      <c r="B36" s="29" t="s">
        <v>18</v>
      </c>
      <c r="C36" s="23" t="str">
        <f>IF(OR(Form_Responses1[[#This Row],[Carrera]]="Ing. IA",Form_Responses1[[#This Row],[Carrera]]="Ing. Informática"),"Sí","No")</f>
        <v>Sí</v>
      </c>
      <c r="D36" s="24">
        <f t="shared" si="3"/>
        <v>1</v>
      </c>
      <c r="E36" s="18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1</v>
      </c>
      <c r="F36" s="20" t="s">
        <v>30</v>
      </c>
      <c r="G36" s="22">
        <f t="shared" si="0"/>
        <v>2</v>
      </c>
      <c r="H36" s="25" t="s">
        <v>21</v>
      </c>
      <c r="I36" s="27">
        <f t="shared" si="1"/>
        <v>0</v>
      </c>
      <c r="J36" s="26"/>
      <c r="K36" s="28">
        <f t="shared" si="2"/>
        <v>1</v>
      </c>
    </row>
    <row r="37" spans="1:11" ht="15" x14ac:dyDescent="0.25">
      <c r="A37" s="6">
        <v>21</v>
      </c>
      <c r="B37" s="29" t="s">
        <v>18</v>
      </c>
      <c r="C37" s="23" t="str">
        <f>IF(OR(Form_Responses1[[#This Row],[Carrera]]="Ing. IA",Form_Responses1[[#This Row],[Carrera]]="Ing. Informática"),"Sí","No")</f>
        <v>Sí</v>
      </c>
      <c r="D37" s="24">
        <f t="shared" si="3"/>
        <v>1</v>
      </c>
      <c r="E37" s="18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3</v>
      </c>
      <c r="F37" s="20" t="s">
        <v>21</v>
      </c>
      <c r="G37" s="22">
        <f t="shared" si="0"/>
        <v>0</v>
      </c>
      <c r="H37" s="25" t="s">
        <v>42</v>
      </c>
      <c r="I37" s="27">
        <f t="shared" si="1"/>
        <v>1</v>
      </c>
      <c r="J37" s="25" t="s">
        <v>25</v>
      </c>
      <c r="K37" s="28">
        <f t="shared" si="2"/>
        <v>0</v>
      </c>
    </row>
    <row r="38" spans="1:11" ht="15" x14ac:dyDescent="0.25">
      <c r="A38" s="6">
        <v>20</v>
      </c>
      <c r="B38" s="29" t="s">
        <v>18</v>
      </c>
      <c r="C38" s="23" t="str">
        <f>IF(OR(Form_Responses1[[#This Row],[Carrera]]="Ing. IA",Form_Responses1[[#This Row],[Carrera]]="Ing. Informática"),"Sí","No")</f>
        <v>Sí</v>
      </c>
      <c r="D38" s="24">
        <f t="shared" si="3"/>
        <v>1</v>
      </c>
      <c r="E38" s="18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1</v>
      </c>
      <c r="F38" s="20" t="s">
        <v>21</v>
      </c>
      <c r="G38" s="22">
        <f t="shared" si="0"/>
        <v>0</v>
      </c>
      <c r="H38" s="25" t="s">
        <v>40</v>
      </c>
      <c r="I38" s="27">
        <f t="shared" si="1"/>
        <v>1</v>
      </c>
      <c r="J38" s="25" t="s">
        <v>25</v>
      </c>
      <c r="K38" s="28">
        <f t="shared" si="2"/>
        <v>0</v>
      </c>
    </row>
    <row r="39" spans="1:11" ht="15" x14ac:dyDescent="0.25">
      <c r="A39" s="6">
        <v>26</v>
      </c>
      <c r="B39" s="29" t="s">
        <v>18</v>
      </c>
      <c r="C39" s="23" t="str">
        <f>IF(OR(Form_Responses1[[#This Row],[Carrera]]="Ing. IA",Form_Responses1[[#This Row],[Carrera]]="Ing. Informática"),"Sí","No")</f>
        <v>Sí</v>
      </c>
      <c r="D39" s="24">
        <f t="shared" si="3"/>
        <v>1</v>
      </c>
      <c r="E39" s="18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3</v>
      </c>
      <c r="F39" s="20" t="s">
        <v>21</v>
      </c>
      <c r="G39" s="22">
        <f t="shared" si="0"/>
        <v>0</v>
      </c>
      <c r="H39" s="25" t="s">
        <v>40</v>
      </c>
      <c r="I39" s="27">
        <f t="shared" si="1"/>
        <v>1</v>
      </c>
      <c r="J39" s="25" t="s">
        <v>25</v>
      </c>
      <c r="K39" s="28">
        <f t="shared" si="2"/>
        <v>0</v>
      </c>
    </row>
    <row r="40" spans="1:11" ht="15" x14ac:dyDescent="0.25">
      <c r="A40" s="6">
        <v>20</v>
      </c>
      <c r="B40" s="29" t="s">
        <v>18</v>
      </c>
      <c r="C40" s="23" t="str">
        <f>IF(OR(Form_Responses1[[#This Row],[Carrera]]="Ing. IA",Form_Responses1[[#This Row],[Carrera]]="Ing. Informática"),"Sí","No")</f>
        <v>Sí</v>
      </c>
      <c r="D40" s="24">
        <f t="shared" si="3"/>
        <v>1</v>
      </c>
      <c r="E40" s="18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3</v>
      </c>
      <c r="F40" s="20" t="s">
        <v>18</v>
      </c>
      <c r="G40" s="22">
        <f t="shared" si="0"/>
        <v>1</v>
      </c>
      <c r="H40" s="25" t="s">
        <v>40</v>
      </c>
      <c r="I40" s="27">
        <f t="shared" si="1"/>
        <v>1</v>
      </c>
      <c r="J40" s="25" t="s">
        <v>25</v>
      </c>
      <c r="K40" s="28">
        <f t="shared" si="2"/>
        <v>0</v>
      </c>
    </row>
    <row r="41" spans="1:11" ht="15" x14ac:dyDescent="0.25">
      <c r="A41" s="6">
        <v>33</v>
      </c>
      <c r="B41" s="29" t="s">
        <v>18</v>
      </c>
      <c r="C41" s="23" t="str">
        <f>IF(OR(Form_Responses1[[#This Row],[Carrera]]="Ing. IA",Form_Responses1[[#This Row],[Carrera]]="Ing. Informática"),"Sí","No")</f>
        <v>No</v>
      </c>
      <c r="D41" s="24">
        <f t="shared" si="3"/>
        <v>0</v>
      </c>
      <c r="E41" s="18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2</v>
      </c>
      <c r="F41" s="20" t="s">
        <v>21</v>
      </c>
      <c r="G41" s="22">
        <f t="shared" si="0"/>
        <v>0</v>
      </c>
      <c r="H41" s="25" t="s">
        <v>42</v>
      </c>
      <c r="I41" s="27">
        <f t="shared" si="1"/>
        <v>1</v>
      </c>
      <c r="J41" s="25" t="s">
        <v>25</v>
      </c>
      <c r="K41" s="28">
        <f t="shared" si="2"/>
        <v>0</v>
      </c>
    </row>
    <row r="42" spans="1:11" ht="15" x14ac:dyDescent="0.25">
      <c r="A42" s="6">
        <v>21</v>
      </c>
      <c r="B42" s="29" t="s">
        <v>18</v>
      </c>
      <c r="C42" s="23" t="str">
        <f>IF(OR(Form_Responses1[[#This Row],[Carrera]]="Ing. IA",Form_Responses1[[#This Row],[Carrera]]="Ing. Informática"),"Sí","No")</f>
        <v>Sí</v>
      </c>
      <c r="D42" s="24">
        <f t="shared" si="3"/>
        <v>1</v>
      </c>
      <c r="E42" s="18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2</v>
      </c>
      <c r="F42" s="20" t="s">
        <v>21</v>
      </c>
      <c r="G42" s="22">
        <f t="shared" si="0"/>
        <v>0</v>
      </c>
      <c r="H42" s="25" t="s">
        <v>21</v>
      </c>
      <c r="I42" s="27">
        <f t="shared" si="1"/>
        <v>0</v>
      </c>
      <c r="J42" s="26"/>
      <c r="K42" s="28">
        <f t="shared" si="2"/>
        <v>1</v>
      </c>
    </row>
    <row r="43" spans="1:11" ht="15" x14ac:dyDescent="0.25">
      <c r="A43" s="6">
        <v>20</v>
      </c>
      <c r="B43" s="29" t="s">
        <v>18</v>
      </c>
      <c r="C43" s="23" t="str">
        <f>IF(OR(Form_Responses1[[#This Row],[Carrera]]="Ing. IA",Form_Responses1[[#This Row],[Carrera]]="Ing. Informática"),"Sí","No")</f>
        <v>Sí</v>
      </c>
      <c r="D43" s="24">
        <f t="shared" si="3"/>
        <v>1</v>
      </c>
      <c r="E43" s="18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2</v>
      </c>
      <c r="F43" s="20" t="s">
        <v>21</v>
      </c>
      <c r="G43" s="22">
        <f t="shared" si="0"/>
        <v>0</v>
      </c>
      <c r="H43" s="25" t="s">
        <v>42</v>
      </c>
      <c r="I43" s="27">
        <f t="shared" si="1"/>
        <v>1</v>
      </c>
      <c r="J43" s="25" t="s">
        <v>25</v>
      </c>
      <c r="K43" s="28">
        <f t="shared" si="2"/>
        <v>0</v>
      </c>
    </row>
    <row r="44" spans="1:11" ht="15" x14ac:dyDescent="0.25">
      <c r="A44" s="6">
        <v>21</v>
      </c>
      <c r="B44" s="29" t="s">
        <v>18</v>
      </c>
      <c r="C44" s="23" t="str">
        <f>IF(OR(Form_Responses1[[#This Row],[Carrera]]="Ing. IA",Form_Responses1[[#This Row],[Carrera]]="Ing. Informática"),"Sí","No")</f>
        <v>Sí</v>
      </c>
      <c r="D44" s="24">
        <f t="shared" si="3"/>
        <v>1</v>
      </c>
      <c r="E44" s="18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2</v>
      </c>
      <c r="F44" s="20" t="s">
        <v>21</v>
      </c>
      <c r="G44" s="22">
        <f t="shared" si="0"/>
        <v>0</v>
      </c>
      <c r="H44" s="25" t="s">
        <v>42</v>
      </c>
      <c r="I44" s="27">
        <f t="shared" si="1"/>
        <v>1</v>
      </c>
      <c r="J44" s="25" t="s">
        <v>25</v>
      </c>
      <c r="K44" s="28">
        <f t="shared" si="2"/>
        <v>0</v>
      </c>
    </row>
    <row r="45" spans="1:11" ht="15" x14ac:dyDescent="0.25">
      <c r="A45" s="6">
        <v>20</v>
      </c>
      <c r="B45" s="29" t="s">
        <v>18</v>
      </c>
      <c r="C45" s="23" t="str">
        <f>IF(OR(Form_Responses1[[#This Row],[Carrera]]="Ing. IA",Form_Responses1[[#This Row],[Carrera]]="Ing. Informática"),"Sí","No")</f>
        <v>Sí</v>
      </c>
      <c r="D45" s="24">
        <f t="shared" si="3"/>
        <v>1</v>
      </c>
      <c r="E45" s="18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3</v>
      </c>
      <c r="F45" s="20" t="s">
        <v>18</v>
      </c>
      <c r="G45" s="22">
        <f t="shared" si="0"/>
        <v>1</v>
      </c>
      <c r="H45" s="25" t="s">
        <v>42</v>
      </c>
      <c r="I45" s="27">
        <f t="shared" si="1"/>
        <v>1</v>
      </c>
      <c r="J45" s="25" t="s">
        <v>38</v>
      </c>
      <c r="K45" s="28">
        <f t="shared" si="2"/>
        <v>1</v>
      </c>
    </row>
    <row r="46" spans="1:11" ht="15" x14ac:dyDescent="0.25">
      <c r="A46" s="6">
        <v>19</v>
      </c>
      <c r="B46" s="29" t="s">
        <v>18</v>
      </c>
      <c r="C46" s="23" t="str">
        <f>IF(OR(Form_Responses1[[#This Row],[Carrera]]="Ing. IA",Form_Responses1[[#This Row],[Carrera]]="Ing. Informática"),"Sí","No")</f>
        <v>Sí</v>
      </c>
      <c r="D46" s="24">
        <f t="shared" si="3"/>
        <v>1</v>
      </c>
      <c r="E46" s="18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1</v>
      </c>
      <c r="F46" s="20" t="s">
        <v>18</v>
      </c>
      <c r="G46" s="22">
        <f t="shared" si="0"/>
        <v>1</v>
      </c>
      <c r="H46" s="25" t="s">
        <v>21</v>
      </c>
      <c r="I46" s="27">
        <f t="shared" si="1"/>
        <v>0</v>
      </c>
      <c r="J46" s="26"/>
      <c r="K46" s="28">
        <f t="shared" si="2"/>
        <v>1</v>
      </c>
    </row>
    <row r="47" spans="1:11" ht="15" x14ac:dyDescent="0.25">
      <c r="A47" s="6">
        <v>21</v>
      </c>
      <c r="B47" s="29" t="s">
        <v>18</v>
      </c>
      <c r="C47" s="23" t="str">
        <f>IF(OR(Form_Responses1[[#This Row],[Carrera]]="Ing. IA",Form_Responses1[[#This Row],[Carrera]]="Ing. Informática"),"Sí","No")</f>
        <v>No</v>
      </c>
      <c r="D47" s="24">
        <f t="shared" si="3"/>
        <v>0</v>
      </c>
      <c r="E47" s="18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2</v>
      </c>
      <c r="F47" s="20" t="s">
        <v>21</v>
      </c>
      <c r="G47" s="22">
        <f t="shared" si="0"/>
        <v>0</v>
      </c>
      <c r="H47" s="25" t="s">
        <v>40</v>
      </c>
      <c r="I47" s="27">
        <f t="shared" si="1"/>
        <v>1</v>
      </c>
      <c r="J47" s="25" t="s">
        <v>34</v>
      </c>
      <c r="K47" s="28">
        <f t="shared" si="2"/>
        <v>1</v>
      </c>
    </row>
    <row r="48" spans="1:11" ht="15" x14ac:dyDescent="0.25">
      <c r="A48" s="6">
        <v>21</v>
      </c>
      <c r="B48" s="29" t="s">
        <v>18</v>
      </c>
      <c r="C48" s="23" t="str">
        <f>IF(OR(Form_Responses1[[#This Row],[Carrera]]="Ing. IA",Form_Responses1[[#This Row],[Carrera]]="Ing. Informática"),"Sí","No")</f>
        <v>Sí</v>
      </c>
      <c r="D48" s="24">
        <f t="shared" si="3"/>
        <v>1</v>
      </c>
      <c r="E48" s="18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2</v>
      </c>
      <c r="F48" s="20" t="s">
        <v>30</v>
      </c>
      <c r="G48" s="22">
        <f t="shared" si="0"/>
        <v>2</v>
      </c>
      <c r="H48" s="25" t="s">
        <v>42</v>
      </c>
      <c r="I48" s="27">
        <f t="shared" si="1"/>
        <v>1</v>
      </c>
      <c r="J48" s="25" t="s">
        <v>38</v>
      </c>
      <c r="K48" s="28">
        <f t="shared" si="2"/>
        <v>1</v>
      </c>
    </row>
    <row r="49" spans="1:11" ht="15" x14ac:dyDescent="0.25">
      <c r="A49" s="6">
        <v>20</v>
      </c>
      <c r="B49" s="29" t="s">
        <v>18</v>
      </c>
      <c r="C49" s="23" t="str">
        <f>IF(OR(Form_Responses1[[#This Row],[Carrera]]="Ing. IA",Form_Responses1[[#This Row],[Carrera]]="Ing. Informática"),"Sí","No")</f>
        <v>No</v>
      </c>
      <c r="D49" s="24">
        <f t="shared" si="3"/>
        <v>0</v>
      </c>
      <c r="E49" s="18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1</v>
      </c>
      <c r="F49" s="20" t="s">
        <v>21</v>
      </c>
      <c r="G49" s="22">
        <f t="shared" si="0"/>
        <v>0</v>
      </c>
      <c r="H49" s="25" t="s">
        <v>40</v>
      </c>
      <c r="I49" s="27">
        <f t="shared" si="1"/>
        <v>1</v>
      </c>
      <c r="J49" s="25" t="s">
        <v>25</v>
      </c>
      <c r="K49" s="28">
        <f t="shared" si="2"/>
        <v>0</v>
      </c>
    </row>
    <row r="50" spans="1:11" ht="15" x14ac:dyDescent="0.25">
      <c r="A50" s="6">
        <v>20</v>
      </c>
      <c r="B50" s="29" t="s">
        <v>18</v>
      </c>
      <c r="C50" s="23" t="str">
        <f>IF(OR(Form_Responses1[[#This Row],[Carrera]]="Ing. IA",Form_Responses1[[#This Row],[Carrera]]="Ing. Informática"),"Sí","No")</f>
        <v>Sí</v>
      </c>
      <c r="D50" s="24">
        <f t="shared" si="3"/>
        <v>1</v>
      </c>
      <c r="E50" s="18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2</v>
      </c>
      <c r="F50" s="20" t="s">
        <v>21</v>
      </c>
      <c r="G50" s="22">
        <f t="shared" si="0"/>
        <v>0</v>
      </c>
      <c r="H50" s="25" t="s">
        <v>42</v>
      </c>
      <c r="I50" s="27">
        <f t="shared" si="1"/>
        <v>1</v>
      </c>
      <c r="J50" s="25" t="s">
        <v>38</v>
      </c>
      <c r="K50" s="28">
        <f t="shared" si="2"/>
        <v>1</v>
      </c>
    </row>
    <row r="51" spans="1:11" ht="15" x14ac:dyDescent="0.25">
      <c r="A51" s="6">
        <v>21</v>
      </c>
      <c r="B51" s="29" t="s">
        <v>18</v>
      </c>
      <c r="C51" s="23" t="str">
        <f>IF(OR(Form_Responses1[[#This Row],[Carrera]]="Ing. IA",Form_Responses1[[#This Row],[Carrera]]="Ing. Informática"),"Sí","No")</f>
        <v>Sí</v>
      </c>
      <c r="D51" s="24">
        <f t="shared" si="3"/>
        <v>1</v>
      </c>
      <c r="E51" s="18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2</v>
      </c>
      <c r="F51" s="20" t="s">
        <v>21</v>
      </c>
      <c r="G51" s="22">
        <f t="shared" si="0"/>
        <v>0</v>
      </c>
      <c r="H51" s="25" t="s">
        <v>21</v>
      </c>
      <c r="I51" s="27">
        <f t="shared" si="1"/>
        <v>0</v>
      </c>
      <c r="J51" s="26"/>
      <c r="K51" s="28">
        <f t="shared" si="2"/>
        <v>1</v>
      </c>
    </row>
    <row r="52" spans="1:11" ht="15" x14ac:dyDescent="0.25">
      <c r="A52" s="6">
        <v>25</v>
      </c>
      <c r="B52" s="29" t="s">
        <v>18</v>
      </c>
      <c r="C52" s="23" t="str">
        <f>IF(OR(Form_Responses1[[#This Row],[Carrera]]="Ing. IA",Form_Responses1[[#This Row],[Carrera]]="Ing. Informática"),"Sí","No")</f>
        <v>Sí</v>
      </c>
      <c r="D52" s="24">
        <f t="shared" si="3"/>
        <v>1</v>
      </c>
      <c r="E52" s="18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2</v>
      </c>
      <c r="F52" s="20" t="s">
        <v>21</v>
      </c>
      <c r="G52" s="22">
        <f t="shared" si="0"/>
        <v>0</v>
      </c>
      <c r="H52" s="25" t="s">
        <v>42</v>
      </c>
      <c r="I52" s="27">
        <f t="shared" si="1"/>
        <v>1</v>
      </c>
      <c r="J52" s="25" t="s">
        <v>25</v>
      </c>
      <c r="K52" s="28">
        <f t="shared" si="2"/>
        <v>0</v>
      </c>
    </row>
    <row r="53" spans="1:11" ht="15" x14ac:dyDescent="0.25">
      <c r="A53" s="6">
        <v>22</v>
      </c>
      <c r="B53" s="29" t="s">
        <v>18</v>
      </c>
      <c r="C53" s="23" t="str">
        <f>IF(OR(Form_Responses1[[#This Row],[Carrera]]="Ing. IA",Form_Responses1[[#This Row],[Carrera]]="Ing. Informática"),"Sí","No")</f>
        <v>No</v>
      </c>
      <c r="D53" s="24">
        <f t="shared" si="3"/>
        <v>0</v>
      </c>
      <c r="E53" s="18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3</v>
      </c>
      <c r="F53" s="20" t="s">
        <v>21</v>
      </c>
      <c r="G53" s="22">
        <f t="shared" si="0"/>
        <v>0</v>
      </c>
      <c r="H53" s="25" t="s">
        <v>21</v>
      </c>
      <c r="I53" s="27">
        <f t="shared" si="1"/>
        <v>0</v>
      </c>
      <c r="J53" s="26"/>
      <c r="K53" s="28">
        <f t="shared" si="2"/>
        <v>1</v>
      </c>
    </row>
    <row r="54" spans="1:11" ht="15" x14ac:dyDescent="0.25">
      <c r="A54" s="6">
        <v>19</v>
      </c>
      <c r="B54" s="29" t="s">
        <v>18</v>
      </c>
      <c r="C54" s="23" t="str">
        <f>IF(OR(Form_Responses1[[#This Row],[Carrera]]="Ing. IA",Form_Responses1[[#This Row],[Carrera]]="Ing. Informática"),"Sí","No")</f>
        <v>Sí</v>
      </c>
      <c r="D54" s="24">
        <f t="shared" si="3"/>
        <v>1</v>
      </c>
      <c r="E54" s="18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3</v>
      </c>
      <c r="F54" s="20" t="s">
        <v>21</v>
      </c>
      <c r="G54" s="22">
        <f t="shared" si="0"/>
        <v>0</v>
      </c>
      <c r="H54" s="25" t="s">
        <v>42</v>
      </c>
      <c r="I54" s="27">
        <f t="shared" si="1"/>
        <v>1</v>
      </c>
      <c r="J54" s="25" t="s">
        <v>38</v>
      </c>
      <c r="K54" s="28">
        <f t="shared" si="2"/>
        <v>1</v>
      </c>
    </row>
    <row r="55" spans="1:11" ht="15" x14ac:dyDescent="0.25">
      <c r="A55" s="6">
        <v>20</v>
      </c>
      <c r="B55" s="29" t="s">
        <v>18</v>
      </c>
      <c r="C55" s="23" t="str">
        <f>IF(OR(Form_Responses1[[#This Row],[Carrera]]="Ing. IA",Form_Responses1[[#This Row],[Carrera]]="Ing. Informática"),"Sí","No")</f>
        <v>Sí</v>
      </c>
      <c r="D55" s="24">
        <f t="shared" si="3"/>
        <v>1</v>
      </c>
      <c r="E55" s="18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3</v>
      </c>
      <c r="F55" s="20" t="s">
        <v>21</v>
      </c>
      <c r="G55" s="22">
        <f t="shared" si="0"/>
        <v>0</v>
      </c>
      <c r="H55" s="25" t="s">
        <v>42</v>
      </c>
      <c r="I55" s="27">
        <f t="shared" si="1"/>
        <v>1</v>
      </c>
      <c r="J55" s="25" t="s">
        <v>25</v>
      </c>
      <c r="K55" s="28">
        <f t="shared" si="2"/>
        <v>0</v>
      </c>
    </row>
    <row r="56" spans="1:11" ht="15" x14ac:dyDescent="0.25">
      <c r="A56" s="6">
        <v>25</v>
      </c>
      <c r="B56" s="29" t="s">
        <v>18</v>
      </c>
      <c r="C56" s="23" t="str">
        <f>IF(OR(Form_Responses1[[#This Row],[Carrera]]="Ing. IA",Form_Responses1[[#This Row],[Carrera]]="Ing. Informática"),"Sí","No")</f>
        <v>No</v>
      </c>
      <c r="D56" s="24">
        <f t="shared" si="3"/>
        <v>0</v>
      </c>
      <c r="E56" s="18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2</v>
      </c>
      <c r="F56" s="20" t="s">
        <v>21</v>
      </c>
      <c r="G56" s="22">
        <f t="shared" si="0"/>
        <v>0</v>
      </c>
      <c r="H56" s="25" t="s">
        <v>42</v>
      </c>
      <c r="I56" s="27">
        <f t="shared" si="1"/>
        <v>1</v>
      </c>
      <c r="J56" s="25" t="s">
        <v>25</v>
      </c>
      <c r="K56" s="28">
        <f t="shared" si="2"/>
        <v>0</v>
      </c>
    </row>
    <row r="57" spans="1:11" ht="15" x14ac:dyDescent="0.25">
      <c r="A57" s="6">
        <v>19</v>
      </c>
      <c r="B57" s="29" t="s">
        <v>18</v>
      </c>
      <c r="C57" s="23" t="str">
        <f>IF(OR(Form_Responses1[[#This Row],[Carrera]]="Ing. IA",Form_Responses1[[#This Row],[Carrera]]="Ing. Informática"),"Sí","No")</f>
        <v>Sí</v>
      </c>
      <c r="D57" s="24">
        <f t="shared" si="3"/>
        <v>1</v>
      </c>
      <c r="E57" s="18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2</v>
      </c>
      <c r="F57" s="20" t="s">
        <v>18</v>
      </c>
      <c r="G57" s="22">
        <f t="shared" si="0"/>
        <v>1</v>
      </c>
      <c r="H57" s="25" t="s">
        <v>21</v>
      </c>
      <c r="I57" s="27">
        <f t="shared" si="1"/>
        <v>0</v>
      </c>
      <c r="J57" s="26"/>
      <c r="K57" s="28">
        <f t="shared" si="2"/>
        <v>1</v>
      </c>
    </row>
    <row r="58" spans="1:11" ht="15" x14ac:dyDescent="0.25">
      <c r="A58" s="6">
        <v>19</v>
      </c>
      <c r="B58" s="29" t="s">
        <v>18</v>
      </c>
      <c r="C58" s="23" t="str">
        <f>IF(OR(Form_Responses1[[#This Row],[Carrera]]="Ing. IA",Form_Responses1[[#This Row],[Carrera]]="Ing. Informática"),"Sí","No")</f>
        <v>Sí</v>
      </c>
      <c r="D58" s="24">
        <f t="shared" si="3"/>
        <v>1</v>
      </c>
      <c r="E58" s="18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3</v>
      </c>
      <c r="F58" s="20" t="s">
        <v>21</v>
      </c>
      <c r="G58" s="22">
        <f t="shared" si="0"/>
        <v>0</v>
      </c>
      <c r="H58" s="25" t="s">
        <v>40</v>
      </c>
      <c r="I58" s="27">
        <f t="shared" si="1"/>
        <v>1</v>
      </c>
      <c r="J58" s="25" t="s">
        <v>34</v>
      </c>
      <c r="K58" s="28">
        <f t="shared" si="2"/>
        <v>1</v>
      </c>
    </row>
    <row r="59" spans="1:11" ht="15" x14ac:dyDescent="0.25">
      <c r="A59" s="6">
        <v>19</v>
      </c>
      <c r="B59" s="29" t="s">
        <v>18</v>
      </c>
      <c r="C59" s="23" t="str">
        <f>IF(OR(Form_Responses1[[#This Row],[Carrera]]="Ing. IA",Form_Responses1[[#This Row],[Carrera]]="Ing. Informática"),"Sí","No")</f>
        <v>Sí</v>
      </c>
      <c r="D59" s="24">
        <f t="shared" si="3"/>
        <v>1</v>
      </c>
      <c r="E59" s="18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1</v>
      </c>
      <c r="F59" s="20" t="s">
        <v>21</v>
      </c>
      <c r="G59" s="22">
        <f t="shared" si="0"/>
        <v>0</v>
      </c>
      <c r="H59" s="25" t="s">
        <v>40</v>
      </c>
      <c r="I59" s="27">
        <f t="shared" si="1"/>
        <v>1</v>
      </c>
      <c r="J59" s="25" t="s">
        <v>25</v>
      </c>
      <c r="K59" s="28">
        <f t="shared" si="2"/>
        <v>0</v>
      </c>
    </row>
    <row r="60" spans="1:11" ht="15" x14ac:dyDescent="0.25">
      <c r="A60" s="6">
        <v>19</v>
      </c>
      <c r="B60" s="29" t="s">
        <v>18</v>
      </c>
      <c r="C60" s="23" t="str">
        <f>IF(OR(Form_Responses1[[#This Row],[Carrera]]="Ing. IA",Form_Responses1[[#This Row],[Carrera]]="Ing. Informática"),"Sí","No")</f>
        <v>Sí</v>
      </c>
      <c r="D60" s="24">
        <f t="shared" si="3"/>
        <v>1</v>
      </c>
      <c r="E60" s="18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2</v>
      </c>
      <c r="F60" s="20" t="s">
        <v>21</v>
      </c>
      <c r="G60" s="22">
        <f t="shared" si="0"/>
        <v>0</v>
      </c>
      <c r="H60" s="25" t="s">
        <v>42</v>
      </c>
      <c r="I60" s="27">
        <f t="shared" si="1"/>
        <v>1</v>
      </c>
      <c r="J60" s="25" t="s">
        <v>25</v>
      </c>
      <c r="K60" s="28">
        <f t="shared" si="2"/>
        <v>0</v>
      </c>
    </row>
    <row r="61" spans="1:11" ht="15" x14ac:dyDescent="0.25">
      <c r="A61" s="6">
        <v>19</v>
      </c>
      <c r="B61" s="29" t="s">
        <v>18</v>
      </c>
      <c r="C61" s="23" t="str">
        <f>IF(OR(Form_Responses1[[#This Row],[Carrera]]="Ing. IA",Form_Responses1[[#This Row],[Carrera]]="Ing. Informática"),"Sí","No")</f>
        <v>Sí</v>
      </c>
      <c r="D61" s="24">
        <f t="shared" si="3"/>
        <v>1</v>
      </c>
      <c r="E61" s="18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2</v>
      </c>
      <c r="F61" s="20" t="s">
        <v>21</v>
      </c>
      <c r="G61" s="22">
        <f t="shared" si="0"/>
        <v>0</v>
      </c>
      <c r="H61" s="25" t="s">
        <v>40</v>
      </c>
      <c r="I61" s="27">
        <f t="shared" si="1"/>
        <v>1</v>
      </c>
      <c r="J61" s="25" t="s">
        <v>25</v>
      </c>
      <c r="K61" s="28">
        <f t="shared" si="2"/>
        <v>0</v>
      </c>
    </row>
    <row r="62" spans="1:11" ht="15" x14ac:dyDescent="0.25">
      <c r="A62" s="6">
        <v>18</v>
      </c>
      <c r="B62" s="29" t="s">
        <v>21</v>
      </c>
      <c r="C62" s="23" t="str">
        <f>IF(OR(Form_Responses1[[#This Row],[Carrera]]="Ing. IA",Form_Responses1[[#This Row],[Carrera]]="Ing. Informática"),"Sí","No")</f>
        <v>No</v>
      </c>
      <c r="D62" s="24">
        <f t="shared" si="3"/>
        <v>0</v>
      </c>
      <c r="E62" s="19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3</v>
      </c>
      <c r="F62" s="20" t="s">
        <v>21</v>
      </c>
      <c r="G62" s="22">
        <f t="shared" si="0"/>
        <v>0</v>
      </c>
      <c r="H62" s="25" t="s">
        <v>42</v>
      </c>
      <c r="I62" s="27">
        <f t="shared" si="1"/>
        <v>1</v>
      </c>
      <c r="J62" s="25" t="s">
        <v>38</v>
      </c>
      <c r="K62" s="28">
        <f t="shared" si="2"/>
        <v>1</v>
      </c>
    </row>
    <row r="63" spans="1:11" ht="15" x14ac:dyDescent="0.25">
      <c r="A63" s="6">
        <v>19</v>
      </c>
      <c r="B63" s="29" t="s">
        <v>18</v>
      </c>
      <c r="C63" s="23" t="str">
        <f>IF(OR(Form_Responses1[[#This Row],[Carrera]]="Ing. IA",Form_Responses1[[#This Row],[Carrera]]="Ing. Informática"),"Sí","No")</f>
        <v>Sí</v>
      </c>
      <c r="D63" s="24">
        <f t="shared" si="3"/>
        <v>1</v>
      </c>
      <c r="E63" s="18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3</v>
      </c>
      <c r="F63" s="20" t="s">
        <v>21</v>
      </c>
      <c r="G63" s="22">
        <f t="shared" si="0"/>
        <v>0</v>
      </c>
      <c r="H63" s="25" t="s">
        <v>42</v>
      </c>
      <c r="I63" s="27">
        <f t="shared" si="1"/>
        <v>1</v>
      </c>
      <c r="J63" s="25" t="s">
        <v>25</v>
      </c>
      <c r="K63" s="28">
        <f t="shared" si="2"/>
        <v>0</v>
      </c>
    </row>
    <row r="64" spans="1:11" ht="15" x14ac:dyDescent="0.25">
      <c r="A64" s="6">
        <v>22</v>
      </c>
      <c r="B64" s="29" t="s">
        <v>18</v>
      </c>
      <c r="C64" s="23" t="str">
        <f>IF(OR(Form_Responses1[[#This Row],[Carrera]]="Ing. IA",Form_Responses1[[#This Row],[Carrera]]="Ing. Informática"),"Sí","No")</f>
        <v>Sí</v>
      </c>
      <c r="D64" s="24">
        <f t="shared" si="3"/>
        <v>1</v>
      </c>
      <c r="E64" s="18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1</v>
      </c>
      <c r="F64" s="20" t="s">
        <v>18</v>
      </c>
      <c r="G64" s="22">
        <f t="shared" si="0"/>
        <v>1</v>
      </c>
      <c r="H64" s="25" t="s">
        <v>40</v>
      </c>
      <c r="I64" s="27">
        <f t="shared" si="1"/>
        <v>1</v>
      </c>
      <c r="J64" s="25" t="s">
        <v>38</v>
      </c>
      <c r="K64" s="28">
        <f t="shared" si="2"/>
        <v>1</v>
      </c>
    </row>
    <row r="65" spans="1:11" ht="15" x14ac:dyDescent="0.25">
      <c r="A65" s="7">
        <v>26</v>
      </c>
      <c r="B65" s="30" t="s">
        <v>18</v>
      </c>
      <c r="C65" s="23" t="str">
        <f>IF(OR(Form_Responses1[[#This Row],[Carrera]]="Ing. IA",Form_Responses1[[#This Row],[Carrera]]="Ing. Informática"),"Sí","No")</f>
        <v>No</v>
      </c>
      <c r="D65" s="24">
        <f t="shared" si="3"/>
        <v>0</v>
      </c>
      <c r="E65" s="19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1</v>
      </c>
      <c r="F65" s="21" t="s">
        <v>21</v>
      </c>
      <c r="G65" s="22">
        <f t="shared" si="0"/>
        <v>0</v>
      </c>
      <c r="H65" s="26" t="s">
        <v>40</v>
      </c>
      <c r="I65" s="27">
        <f t="shared" si="1"/>
        <v>1</v>
      </c>
      <c r="J65" s="26" t="s">
        <v>25</v>
      </c>
      <c r="K65" s="28">
        <f t="shared" si="2"/>
        <v>0</v>
      </c>
    </row>
    <row r="66" spans="1:11" ht="15" x14ac:dyDescent="0.25">
      <c r="A66" s="7">
        <v>21</v>
      </c>
      <c r="B66" s="30" t="s">
        <v>18</v>
      </c>
      <c r="C66" s="23" t="str">
        <f>IF(OR(Form_Responses1[[#This Row],[Carrera]]="Ing. IA",Form_Responses1[[#This Row],[Carrera]]="Ing. Informática"),"Sí","No")</f>
        <v>Sí</v>
      </c>
      <c r="D66" s="24">
        <f t="shared" si="3"/>
        <v>1</v>
      </c>
      <c r="E66" s="19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3</v>
      </c>
      <c r="F66" s="21" t="s">
        <v>21</v>
      </c>
      <c r="G66" s="22">
        <f t="shared" si="0"/>
        <v>0</v>
      </c>
      <c r="H66" s="26" t="s">
        <v>42</v>
      </c>
      <c r="I66" s="27">
        <f t="shared" si="1"/>
        <v>1</v>
      </c>
      <c r="J66" s="26" t="s">
        <v>25</v>
      </c>
      <c r="K66" s="28">
        <f t="shared" si="2"/>
        <v>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D9C0E-3A54-4A9F-89EA-01F7EBA8F33A}">
  <dimension ref="A1:I89"/>
  <sheetViews>
    <sheetView zoomScale="145" zoomScaleNormal="145" workbookViewId="0">
      <selection activeCell="C10" sqref="C10"/>
    </sheetView>
  </sheetViews>
  <sheetFormatPr defaultRowHeight="13.2" x14ac:dyDescent="0.25"/>
  <cols>
    <col min="1" max="1" width="20.5546875" bestFit="1" customWidth="1"/>
    <col min="3" max="3" width="14" bestFit="1" customWidth="1"/>
    <col min="4" max="4" width="12.6640625" bestFit="1" customWidth="1"/>
    <col min="5" max="5" width="12.33203125" bestFit="1" customWidth="1"/>
    <col min="6" max="6" width="13.44140625" bestFit="1" customWidth="1"/>
    <col min="7" max="7" width="12" bestFit="1" customWidth="1"/>
    <col min="8" max="8" width="12.6640625" bestFit="1" customWidth="1"/>
    <col min="9" max="9" width="12.44140625" bestFit="1" customWidth="1"/>
  </cols>
  <sheetData>
    <row r="1" spans="1:9" x14ac:dyDescent="0.25">
      <c r="A1" t="s">
        <v>62</v>
      </c>
    </row>
    <row r="2" spans="1:9" ht="13.8" thickBot="1" x14ac:dyDescent="0.3"/>
    <row r="3" spans="1:9" x14ac:dyDescent="0.25">
      <c r="A3" s="46" t="s">
        <v>63</v>
      </c>
      <c r="B3" s="46"/>
    </row>
    <row r="4" spans="1:9" x14ac:dyDescent="0.25">
      <c r="A4" t="s">
        <v>64</v>
      </c>
      <c r="B4">
        <v>0.46960859615320183</v>
      </c>
    </row>
    <row r="5" spans="1:9" x14ac:dyDescent="0.25">
      <c r="A5" t="s">
        <v>65</v>
      </c>
      <c r="B5">
        <v>0.22053223358098101</v>
      </c>
    </row>
    <row r="6" spans="1:9" x14ac:dyDescent="0.25">
      <c r="A6" t="s">
        <v>66</v>
      </c>
      <c r="B6">
        <v>0.20815972935210769</v>
      </c>
    </row>
    <row r="7" spans="1:9" x14ac:dyDescent="0.25">
      <c r="A7" t="s">
        <v>67</v>
      </c>
      <c r="B7">
        <v>0.768905297108323</v>
      </c>
    </row>
    <row r="8" spans="1:9" ht="13.8" thickBot="1" x14ac:dyDescent="0.3">
      <c r="A8" s="44" t="s">
        <v>68</v>
      </c>
      <c r="B8" s="44">
        <v>65</v>
      </c>
    </row>
    <row r="10" spans="1:9" ht="13.8" thickBot="1" x14ac:dyDescent="0.3">
      <c r="A10" t="s">
        <v>69</v>
      </c>
    </row>
    <row r="11" spans="1:9" x14ac:dyDescent="0.25">
      <c r="A11" s="45"/>
      <c r="B11" s="45" t="s">
        <v>74</v>
      </c>
      <c r="C11" s="45" t="s">
        <v>75</v>
      </c>
      <c r="D11" s="45" t="s">
        <v>76</v>
      </c>
      <c r="E11" s="45" t="s">
        <v>77</v>
      </c>
      <c r="F11" s="45" t="s">
        <v>78</v>
      </c>
    </row>
    <row r="12" spans="1:9" x14ac:dyDescent="0.25">
      <c r="A12" t="s">
        <v>70</v>
      </c>
      <c r="B12">
        <v>1</v>
      </c>
      <c r="C12">
        <v>10.538047961577334</v>
      </c>
      <c r="D12">
        <v>10.538047961577334</v>
      </c>
      <c r="E12">
        <v>17.824381346044078</v>
      </c>
      <c r="F12">
        <v>7.9313811947586888E-5</v>
      </c>
    </row>
    <row r="13" spans="1:9" x14ac:dyDescent="0.25">
      <c r="A13" t="s">
        <v>71</v>
      </c>
      <c r="B13">
        <v>63</v>
      </c>
      <c r="C13">
        <v>37.24656742303803</v>
      </c>
      <c r="D13">
        <v>0.59121535592123853</v>
      </c>
    </row>
    <row r="14" spans="1:9" ht="13.8" thickBot="1" x14ac:dyDescent="0.3">
      <c r="A14" s="44" t="s">
        <v>72</v>
      </c>
      <c r="B14" s="44">
        <v>64</v>
      </c>
      <c r="C14" s="44">
        <v>47.784615384615364</v>
      </c>
      <c r="D14" s="44"/>
      <c r="E14" s="44"/>
      <c r="F14" s="44"/>
    </row>
    <row r="15" spans="1:9" ht="13.8" thickBot="1" x14ac:dyDescent="0.3"/>
    <row r="16" spans="1:9" x14ac:dyDescent="0.25">
      <c r="A16" s="45"/>
      <c r="B16" s="45" t="s">
        <v>79</v>
      </c>
      <c r="C16" s="45" t="s">
        <v>67</v>
      </c>
      <c r="D16" s="45" t="s">
        <v>80</v>
      </c>
      <c r="E16" s="45" t="s">
        <v>81</v>
      </c>
      <c r="F16" s="45" t="s">
        <v>82</v>
      </c>
      <c r="G16" s="45" t="s">
        <v>83</v>
      </c>
      <c r="H16" s="45" t="s">
        <v>84</v>
      </c>
      <c r="I16" s="45" t="s">
        <v>85</v>
      </c>
    </row>
    <row r="17" spans="1:9" x14ac:dyDescent="0.25">
      <c r="A17" t="s">
        <v>73</v>
      </c>
      <c r="B17">
        <v>-0.4805607746784204</v>
      </c>
      <c r="C17">
        <v>0.40578131467270556</v>
      </c>
      <c r="D17">
        <v>-1.1842851242818568</v>
      </c>
      <c r="E17">
        <v>0.24074907315123262</v>
      </c>
      <c r="F17">
        <v>-1.2914500271862543</v>
      </c>
      <c r="G17">
        <v>0.33032847782941366</v>
      </c>
      <c r="H17">
        <v>-1.2914500271862543</v>
      </c>
      <c r="I17">
        <v>0.33032847782941366</v>
      </c>
    </row>
    <row r="18" spans="1:9" ht="13.8" thickBot="1" x14ac:dyDescent="0.3">
      <c r="A18" s="44" t="s">
        <v>86</v>
      </c>
      <c r="B18" s="44">
        <v>0.15732042202630425</v>
      </c>
      <c r="C18" s="44">
        <v>3.7263004606671576E-2</v>
      </c>
      <c r="D18" s="44">
        <v>4.2218930997887805</v>
      </c>
      <c r="E18" s="44">
        <v>7.9313811947585817E-5</v>
      </c>
      <c r="F18" s="44">
        <v>8.2856249184655298E-2</v>
      </c>
      <c r="G18" s="44">
        <v>0.23178459486795322</v>
      </c>
      <c r="H18" s="44">
        <v>8.2856249184655298E-2</v>
      </c>
      <c r="I18" s="44">
        <v>0.23178459486795322</v>
      </c>
    </row>
    <row r="22" spans="1:9" x14ac:dyDescent="0.25">
      <c r="A22" t="s">
        <v>116</v>
      </c>
    </row>
    <row r="23" spans="1:9" ht="13.8" thickBot="1" x14ac:dyDescent="0.3"/>
    <row r="24" spans="1:9" x14ac:dyDescent="0.25">
      <c r="A24" s="45" t="s">
        <v>117</v>
      </c>
      <c r="B24" s="45" t="s">
        <v>118</v>
      </c>
    </row>
    <row r="25" spans="1:9" x14ac:dyDescent="0.25">
      <c r="A25">
        <v>0.76923076923076927</v>
      </c>
      <c r="B25">
        <v>0</v>
      </c>
    </row>
    <row r="26" spans="1:9" x14ac:dyDescent="0.25">
      <c r="A26">
        <v>2.3076923076923079</v>
      </c>
      <c r="B26">
        <v>0</v>
      </c>
    </row>
    <row r="27" spans="1:9" x14ac:dyDescent="0.25">
      <c r="A27">
        <v>3.8461538461538463</v>
      </c>
      <c r="B27">
        <v>0</v>
      </c>
    </row>
    <row r="28" spans="1:9" x14ac:dyDescent="0.25">
      <c r="A28">
        <v>5.384615384615385</v>
      </c>
      <c r="B28">
        <v>0</v>
      </c>
    </row>
    <row r="29" spans="1:9" x14ac:dyDescent="0.25">
      <c r="A29">
        <v>6.9230769230769234</v>
      </c>
      <c r="B29">
        <v>0</v>
      </c>
    </row>
    <row r="30" spans="1:9" x14ac:dyDescent="0.25">
      <c r="A30">
        <v>8.4615384615384617</v>
      </c>
      <c r="B30">
        <v>0</v>
      </c>
    </row>
    <row r="31" spans="1:9" x14ac:dyDescent="0.25">
      <c r="A31">
        <v>10.000000000000002</v>
      </c>
      <c r="B31">
        <v>0</v>
      </c>
    </row>
    <row r="32" spans="1:9" x14ac:dyDescent="0.25">
      <c r="A32">
        <v>11.53846153846154</v>
      </c>
      <c r="B32">
        <v>0</v>
      </c>
    </row>
    <row r="33" spans="1:2" x14ac:dyDescent="0.25">
      <c r="A33">
        <v>13.076923076923078</v>
      </c>
      <c r="B33">
        <v>0</v>
      </c>
    </row>
    <row r="34" spans="1:2" x14ac:dyDescent="0.25">
      <c r="A34">
        <v>14.615384615384617</v>
      </c>
      <c r="B34">
        <v>0</v>
      </c>
    </row>
    <row r="35" spans="1:2" x14ac:dyDescent="0.25">
      <c r="A35">
        <v>16.153846153846153</v>
      </c>
      <c r="B35">
        <v>0</v>
      </c>
    </row>
    <row r="36" spans="1:2" x14ac:dyDescent="0.25">
      <c r="A36">
        <v>17.692307692307693</v>
      </c>
      <c r="B36">
        <v>0</v>
      </c>
    </row>
    <row r="37" spans="1:2" x14ac:dyDescent="0.25">
      <c r="A37">
        <v>19.230769230769234</v>
      </c>
      <c r="B37">
        <v>0</v>
      </c>
    </row>
    <row r="38" spans="1:2" x14ac:dyDescent="0.25">
      <c r="A38">
        <v>20.76923076923077</v>
      </c>
      <c r="B38">
        <v>0</v>
      </c>
    </row>
    <row r="39" spans="1:2" x14ac:dyDescent="0.25">
      <c r="A39">
        <v>22.30769230769231</v>
      </c>
      <c r="B39">
        <v>0</v>
      </c>
    </row>
    <row r="40" spans="1:2" x14ac:dyDescent="0.25">
      <c r="A40">
        <v>23.846153846153847</v>
      </c>
      <c r="B40">
        <v>0</v>
      </c>
    </row>
    <row r="41" spans="1:2" x14ac:dyDescent="0.25">
      <c r="A41">
        <v>25.384615384615387</v>
      </c>
      <c r="B41">
        <v>0</v>
      </c>
    </row>
    <row r="42" spans="1:2" x14ac:dyDescent="0.25">
      <c r="A42">
        <v>26.923076923076927</v>
      </c>
      <c r="B42">
        <v>1</v>
      </c>
    </row>
    <row r="43" spans="1:2" x14ac:dyDescent="0.25">
      <c r="A43">
        <v>28.461538461538463</v>
      </c>
      <c r="B43">
        <v>1</v>
      </c>
    </row>
    <row r="44" spans="1:2" x14ac:dyDescent="0.25">
      <c r="A44">
        <v>30.000000000000004</v>
      </c>
      <c r="B44">
        <v>1</v>
      </c>
    </row>
    <row r="45" spans="1:2" x14ac:dyDescent="0.25">
      <c r="A45">
        <v>31.53846153846154</v>
      </c>
      <c r="B45">
        <v>1</v>
      </c>
    </row>
    <row r="46" spans="1:2" x14ac:dyDescent="0.25">
      <c r="A46">
        <v>33.076923076923073</v>
      </c>
      <c r="B46">
        <v>1</v>
      </c>
    </row>
    <row r="47" spans="1:2" x14ac:dyDescent="0.25">
      <c r="A47">
        <v>34.615384615384613</v>
      </c>
      <c r="B47">
        <v>1</v>
      </c>
    </row>
    <row r="48" spans="1:2" x14ac:dyDescent="0.25">
      <c r="A48">
        <v>36.153846153846153</v>
      </c>
      <c r="B48">
        <v>1</v>
      </c>
    </row>
    <row r="49" spans="1:2" x14ac:dyDescent="0.25">
      <c r="A49">
        <v>37.692307692307693</v>
      </c>
      <c r="B49">
        <v>1</v>
      </c>
    </row>
    <row r="50" spans="1:2" x14ac:dyDescent="0.25">
      <c r="A50">
        <v>39.230769230769234</v>
      </c>
      <c r="B50">
        <v>1</v>
      </c>
    </row>
    <row r="51" spans="1:2" x14ac:dyDescent="0.25">
      <c r="A51">
        <v>40.769230769230766</v>
      </c>
      <c r="B51">
        <v>1</v>
      </c>
    </row>
    <row r="52" spans="1:2" x14ac:dyDescent="0.25">
      <c r="A52">
        <v>42.307692307692307</v>
      </c>
      <c r="B52">
        <v>1</v>
      </c>
    </row>
    <row r="53" spans="1:2" x14ac:dyDescent="0.25">
      <c r="A53">
        <v>43.846153846153847</v>
      </c>
      <c r="B53">
        <v>1</v>
      </c>
    </row>
    <row r="54" spans="1:2" x14ac:dyDescent="0.25">
      <c r="A54">
        <v>45.384615384615387</v>
      </c>
      <c r="B54">
        <v>1</v>
      </c>
    </row>
    <row r="55" spans="1:2" x14ac:dyDescent="0.25">
      <c r="A55">
        <v>46.92307692307692</v>
      </c>
      <c r="B55">
        <v>1</v>
      </c>
    </row>
    <row r="56" spans="1:2" x14ac:dyDescent="0.25">
      <c r="A56">
        <v>48.46153846153846</v>
      </c>
      <c r="B56">
        <v>1</v>
      </c>
    </row>
    <row r="57" spans="1:2" x14ac:dyDescent="0.25">
      <c r="A57">
        <v>50</v>
      </c>
      <c r="B57">
        <v>1</v>
      </c>
    </row>
    <row r="58" spans="1:2" x14ac:dyDescent="0.25">
      <c r="A58">
        <v>51.53846153846154</v>
      </c>
      <c r="B58">
        <v>1</v>
      </c>
    </row>
    <row r="59" spans="1:2" x14ac:dyDescent="0.25">
      <c r="A59">
        <v>53.07692307692308</v>
      </c>
      <c r="B59">
        <v>1</v>
      </c>
    </row>
    <row r="60" spans="1:2" x14ac:dyDescent="0.25">
      <c r="A60">
        <v>54.615384615384613</v>
      </c>
      <c r="B60">
        <v>1</v>
      </c>
    </row>
    <row r="61" spans="1:2" x14ac:dyDescent="0.25">
      <c r="A61">
        <v>56.153846153846153</v>
      </c>
      <c r="B61">
        <v>1</v>
      </c>
    </row>
    <row r="62" spans="1:2" x14ac:dyDescent="0.25">
      <c r="A62">
        <v>57.692307692307693</v>
      </c>
      <c r="B62">
        <v>1</v>
      </c>
    </row>
    <row r="63" spans="1:2" x14ac:dyDescent="0.25">
      <c r="A63">
        <v>59.230769230769234</v>
      </c>
      <c r="B63">
        <v>2</v>
      </c>
    </row>
    <row r="64" spans="1:2" x14ac:dyDescent="0.25">
      <c r="A64">
        <v>60.769230769230766</v>
      </c>
      <c r="B64">
        <v>2</v>
      </c>
    </row>
    <row r="65" spans="1:2" x14ac:dyDescent="0.25">
      <c r="A65">
        <v>62.307692307692307</v>
      </c>
      <c r="B65">
        <v>2</v>
      </c>
    </row>
    <row r="66" spans="1:2" x14ac:dyDescent="0.25">
      <c r="A66">
        <v>63.846153846153847</v>
      </c>
      <c r="B66">
        <v>2</v>
      </c>
    </row>
    <row r="67" spans="1:2" x14ac:dyDescent="0.25">
      <c r="A67">
        <v>65.384615384615387</v>
      </c>
      <c r="B67">
        <v>2</v>
      </c>
    </row>
    <row r="68" spans="1:2" x14ac:dyDescent="0.25">
      <c r="A68">
        <v>66.923076923076934</v>
      </c>
      <c r="B68">
        <v>2</v>
      </c>
    </row>
    <row r="69" spans="1:2" x14ac:dyDescent="0.25">
      <c r="A69">
        <v>68.461538461538467</v>
      </c>
      <c r="B69">
        <v>2</v>
      </c>
    </row>
    <row r="70" spans="1:2" x14ac:dyDescent="0.25">
      <c r="A70">
        <v>70.000000000000014</v>
      </c>
      <c r="B70">
        <v>2</v>
      </c>
    </row>
    <row r="71" spans="1:2" x14ac:dyDescent="0.25">
      <c r="A71">
        <v>71.538461538461547</v>
      </c>
      <c r="B71">
        <v>2</v>
      </c>
    </row>
    <row r="72" spans="1:2" x14ac:dyDescent="0.25">
      <c r="A72">
        <v>73.07692307692308</v>
      </c>
      <c r="B72">
        <v>2</v>
      </c>
    </row>
    <row r="73" spans="1:2" x14ac:dyDescent="0.25">
      <c r="A73">
        <v>74.615384615384627</v>
      </c>
      <c r="B73">
        <v>2</v>
      </c>
    </row>
    <row r="74" spans="1:2" x14ac:dyDescent="0.25">
      <c r="A74">
        <v>76.15384615384616</v>
      </c>
      <c r="B74">
        <v>2</v>
      </c>
    </row>
    <row r="75" spans="1:2" x14ac:dyDescent="0.25">
      <c r="A75">
        <v>77.692307692307708</v>
      </c>
      <c r="B75">
        <v>2</v>
      </c>
    </row>
    <row r="76" spans="1:2" x14ac:dyDescent="0.25">
      <c r="A76">
        <v>79.230769230769241</v>
      </c>
      <c r="B76">
        <v>2</v>
      </c>
    </row>
    <row r="77" spans="1:2" x14ac:dyDescent="0.25">
      <c r="A77">
        <v>80.769230769230774</v>
      </c>
      <c r="B77">
        <v>2</v>
      </c>
    </row>
    <row r="78" spans="1:2" x14ac:dyDescent="0.25">
      <c r="A78">
        <v>82.307692307692321</v>
      </c>
      <c r="B78">
        <v>2</v>
      </c>
    </row>
    <row r="79" spans="1:2" x14ac:dyDescent="0.25">
      <c r="A79">
        <v>83.846153846153854</v>
      </c>
      <c r="B79">
        <v>2</v>
      </c>
    </row>
    <row r="80" spans="1:2" x14ac:dyDescent="0.25">
      <c r="A80">
        <v>85.384615384615387</v>
      </c>
      <c r="B80">
        <v>2</v>
      </c>
    </row>
    <row r="81" spans="1:2" x14ac:dyDescent="0.25">
      <c r="A81">
        <v>86.923076923076934</v>
      </c>
      <c r="B81">
        <v>2</v>
      </c>
    </row>
    <row r="82" spans="1:2" x14ac:dyDescent="0.25">
      <c r="A82">
        <v>88.461538461538467</v>
      </c>
      <c r="B82">
        <v>2</v>
      </c>
    </row>
    <row r="83" spans="1:2" x14ac:dyDescent="0.25">
      <c r="A83">
        <v>90.000000000000014</v>
      </c>
      <c r="B83">
        <v>2</v>
      </c>
    </row>
    <row r="84" spans="1:2" x14ac:dyDescent="0.25">
      <c r="A84">
        <v>91.538461538461547</v>
      </c>
      <c r="B84">
        <v>2</v>
      </c>
    </row>
    <row r="85" spans="1:2" x14ac:dyDescent="0.25">
      <c r="A85">
        <v>93.07692307692308</v>
      </c>
      <c r="B85">
        <v>2</v>
      </c>
    </row>
    <row r="86" spans="1:2" x14ac:dyDescent="0.25">
      <c r="A86">
        <v>94.615384615384627</v>
      </c>
      <c r="B86">
        <v>2</v>
      </c>
    </row>
    <row r="87" spans="1:2" x14ac:dyDescent="0.25">
      <c r="A87">
        <v>96.15384615384616</v>
      </c>
      <c r="B87">
        <v>2</v>
      </c>
    </row>
    <row r="88" spans="1:2" x14ac:dyDescent="0.25">
      <c r="A88">
        <v>97.692307692307708</v>
      </c>
      <c r="B88">
        <v>3</v>
      </c>
    </row>
    <row r="89" spans="1:2" ht="13.8" thickBot="1" x14ac:dyDescent="0.3">
      <c r="A89" s="44">
        <v>99.230769230769241</v>
      </c>
      <c r="B89" s="44">
        <v>3</v>
      </c>
    </row>
  </sheetData>
  <sortState xmlns:xlrd2="http://schemas.microsoft.com/office/spreadsheetml/2017/richdata2" ref="B25:B89">
    <sortCondition ref="B25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8E5CB-0845-47CC-9124-B7B5ACE5B803}">
  <dimension ref="A1:D66"/>
  <sheetViews>
    <sheetView workbookViewId="0">
      <selection activeCell="J15" sqref="J15"/>
    </sheetView>
  </sheetViews>
  <sheetFormatPr defaultRowHeight="13.2" x14ac:dyDescent="0.25"/>
  <cols>
    <col min="1" max="1" width="18.21875" bestFit="1" customWidth="1"/>
    <col min="3" max="3" width="17.5546875" bestFit="1" customWidth="1"/>
  </cols>
  <sheetData>
    <row r="1" spans="1:4" ht="15" x14ac:dyDescent="0.25">
      <c r="A1" s="16" t="s">
        <v>3</v>
      </c>
    </row>
    <row r="2" spans="1:4" ht="15" x14ac:dyDescent="0.25">
      <c r="A2" s="6" t="s">
        <v>18</v>
      </c>
      <c r="C2" s="49" t="s">
        <v>119</v>
      </c>
      <c r="D2" s="50">
        <f>COUNTIF(A2:A66,"Sí")</f>
        <v>55</v>
      </c>
    </row>
    <row r="3" spans="1:4" ht="15" x14ac:dyDescent="0.25">
      <c r="A3" s="18" t="s">
        <v>18</v>
      </c>
      <c r="C3" s="49" t="s">
        <v>120</v>
      </c>
      <c r="D3" s="50">
        <f>COUNTIF(A2:A66,"No")</f>
        <v>10</v>
      </c>
    </row>
    <row r="4" spans="1:4" ht="15" x14ac:dyDescent="0.25">
      <c r="A4" s="6" t="s">
        <v>18</v>
      </c>
    </row>
    <row r="5" spans="1:4" ht="15" x14ac:dyDescent="0.25">
      <c r="A5" s="18" t="s">
        <v>18</v>
      </c>
    </row>
    <row r="6" spans="1:4" ht="15" x14ac:dyDescent="0.25">
      <c r="A6" s="6" t="s">
        <v>18</v>
      </c>
    </row>
    <row r="7" spans="1:4" ht="15" x14ac:dyDescent="0.25">
      <c r="A7" s="18" t="s">
        <v>18</v>
      </c>
    </row>
    <row r="8" spans="1:4" ht="15" x14ac:dyDescent="0.25">
      <c r="A8" s="6" t="s">
        <v>21</v>
      </c>
    </row>
    <row r="9" spans="1:4" ht="15" x14ac:dyDescent="0.25">
      <c r="A9" s="18" t="s">
        <v>18</v>
      </c>
    </row>
    <row r="10" spans="1:4" ht="15" x14ac:dyDescent="0.25">
      <c r="A10" s="6" t="s">
        <v>18</v>
      </c>
    </row>
    <row r="11" spans="1:4" ht="15" x14ac:dyDescent="0.25">
      <c r="A11" s="18" t="s">
        <v>18</v>
      </c>
    </row>
    <row r="12" spans="1:4" ht="15" x14ac:dyDescent="0.25">
      <c r="A12" s="6" t="s">
        <v>18</v>
      </c>
    </row>
    <row r="13" spans="1:4" ht="15" x14ac:dyDescent="0.25">
      <c r="A13" s="18" t="s">
        <v>21</v>
      </c>
    </row>
    <row r="14" spans="1:4" ht="15" x14ac:dyDescent="0.25">
      <c r="A14" s="6" t="s">
        <v>18</v>
      </c>
    </row>
    <row r="15" spans="1:4" ht="15" x14ac:dyDescent="0.25">
      <c r="A15" s="18" t="s">
        <v>18</v>
      </c>
    </row>
    <row r="16" spans="1:4" ht="15" x14ac:dyDescent="0.25">
      <c r="A16" s="6" t="s">
        <v>18</v>
      </c>
    </row>
    <row r="17" spans="1:1" ht="15" x14ac:dyDescent="0.25">
      <c r="A17" s="18" t="s">
        <v>21</v>
      </c>
    </row>
    <row r="18" spans="1:1" ht="15" x14ac:dyDescent="0.25">
      <c r="A18" s="6" t="s">
        <v>21</v>
      </c>
    </row>
    <row r="19" spans="1:1" ht="15" x14ac:dyDescent="0.25">
      <c r="A19" s="18" t="s">
        <v>21</v>
      </c>
    </row>
    <row r="20" spans="1:1" ht="15" x14ac:dyDescent="0.25">
      <c r="A20" s="6" t="s">
        <v>21</v>
      </c>
    </row>
    <row r="21" spans="1:1" ht="15" x14ac:dyDescent="0.25">
      <c r="A21" s="18" t="s">
        <v>18</v>
      </c>
    </row>
    <row r="22" spans="1:1" ht="15" x14ac:dyDescent="0.25">
      <c r="A22" s="6" t="s">
        <v>18</v>
      </c>
    </row>
    <row r="23" spans="1:1" ht="15" x14ac:dyDescent="0.25">
      <c r="A23" s="18" t="s">
        <v>21</v>
      </c>
    </row>
    <row r="24" spans="1:1" ht="15" x14ac:dyDescent="0.25">
      <c r="A24" s="6" t="s">
        <v>21</v>
      </c>
    </row>
    <row r="25" spans="1:1" ht="15" x14ac:dyDescent="0.25">
      <c r="A25" s="18" t="s">
        <v>18</v>
      </c>
    </row>
    <row r="26" spans="1:1" ht="15" x14ac:dyDescent="0.25">
      <c r="A26" s="6" t="s">
        <v>18</v>
      </c>
    </row>
    <row r="27" spans="1:1" ht="15" x14ac:dyDescent="0.25">
      <c r="A27" s="18" t="s">
        <v>18</v>
      </c>
    </row>
    <row r="28" spans="1:1" ht="15" x14ac:dyDescent="0.25">
      <c r="A28" s="6" t="s">
        <v>18</v>
      </c>
    </row>
    <row r="29" spans="1:1" ht="15" x14ac:dyDescent="0.25">
      <c r="A29" s="18" t="s">
        <v>18</v>
      </c>
    </row>
    <row r="30" spans="1:1" ht="15" x14ac:dyDescent="0.25">
      <c r="A30" s="6" t="s">
        <v>21</v>
      </c>
    </row>
    <row r="31" spans="1:1" ht="15" x14ac:dyDescent="0.25">
      <c r="A31" s="18" t="s">
        <v>18</v>
      </c>
    </row>
    <row r="32" spans="1:1" ht="15" x14ac:dyDescent="0.25">
      <c r="A32" s="6" t="s">
        <v>18</v>
      </c>
    </row>
    <row r="33" spans="1:1" ht="15" x14ac:dyDescent="0.25">
      <c r="A33" s="18" t="s">
        <v>18</v>
      </c>
    </row>
    <row r="34" spans="1:1" ht="15" x14ac:dyDescent="0.25">
      <c r="A34" s="6" t="s">
        <v>18</v>
      </c>
    </row>
    <row r="35" spans="1:1" ht="15" x14ac:dyDescent="0.25">
      <c r="A35" s="18" t="s">
        <v>18</v>
      </c>
    </row>
    <row r="36" spans="1:1" ht="15" x14ac:dyDescent="0.25">
      <c r="A36" s="6" t="s">
        <v>18</v>
      </c>
    </row>
    <row r="37" spans="1:1" ht="15" x14ac:dyDescent="0.25">
      <c r="A37" s="18" t="s">
        <v>18</v>
      </c>
    </row>
    <row r="38" spans="1:1" ht="15" x14ac:dyDescent="0.25">
      <c r="A38" s="6" t="s">
        <v>18</v>
      </c>
    </row>
    <row r="39" spans="1:1" ht="15" x14ac:dyDescent="0.25">
      <c r="A39" s="18" t="s">
        <v>18</v>
      </c>
    </row>
    <row r="40" spans="1:1" ht="15" x14ac:dyDescent="0.25">
      <c r="A40" s="6" t="s">
        <v>18</v>
      </c>
    </row>
    <row r="41" spans="1:1" ht="15" x14ac:dyDescent="0.25">
      <c r="A41" s="18" t="s">
        <v>18</v>
      </c>
    </row>
    <row r="42" spans="1:1" ht="15" x14ac:dyDescent="0.25">
      <c r="A42" s="6" t="s">
        <v>18</v>
      </c>
    </row>
    <row r="43" spans="1:1" ht="15" x14ac:dyDescent="0.25">
      <c r="A43" s="18" t="s">
        <v>18</v>
      </c>
    </row>
    <row r="44" spans="1:1" ht="15" x14ac:dyDescent="0.25">
      <c r="A44" s="6" t="s">
        <v>18</v>
      </c>
    </row>
    <row r="45" spans="1:1" ht="15" x14ac:dyDescent="0.25">
      <c r="A45" s="18" t="s">
        <v>18</v>
      </c>
    </row>
    <row r="46" spans="1:1" ht="15" x14ac:dyDescent="0.25">
      <c r="A46" s="6" t="s">
        <v>18</v>
      </c>
    </row>
    <row r="47" spans="1:1" ht="15" x14ac:dyDescent="0.25">
      <c r="A47" s="18" t="s">
        <v>18</v>
      </c>
    </row>
    <row r="48" spans="1:1" ht="15" x14ac:dyDescent="0.25">
      <c r="A48" s="6" t="s">
        <v>18</v>
      </c>
    </row>
    <row r="49" spans="1:1" ht="15" x14ac:dyDescent="0.25">
      <c r="A49" s="18" t="s">
        <v>18</v>
      </c>
    </row>
    <row r="50" spans="1:1" ht="15" x14ac:dyDescent="0.25">
      <c r="A50" s="6" t="s">
        <v>18</v>
      </c>
    </row>
    <row r="51" spans="1:1" ht="15" x14ac:dyDescent="0.25">
      <c r="A51" s="18" t="s">
        <v>18</v>
      </c>
    </row>
    <row r="52" spans="1:1" ht="15" x14ac:dyDescent="0.25">
      <c r="A52" s="6" t="s">
        <v>18</v>
      </c>
    </row>
    <row r="53" spans="1:1" ht="15" x14ac:dyDescent="0.25">
      <c r="A53" s="18" t="s">
        <v>18</v>
      </c>
    </row>
    <row r="54" spans="1:1" ht="15" x14ac:dyDescent="0.25">
      <c r="A54" s="6" t="s">
        <v>18</v>
      </c>
    </row>
    <row r="55" spans="1:1" ht="15" x14ac:dyDescent="0.25">
      <c r="A55" s="18" t="s">
        <v>18</v>
      </c>
    </row>
    <row r="56" spans="1:1" ht="15" x14ac:dyDescent="0.25">
      <c r="A56" s="6" t="s">
        <v>18</v>
      </c>
    </row>
    <row r="57" spans="1:1" ht="15" x14ac:dyDescent="0.25">
      <c r="A57" s="18" t="s">
        <v>18</v>
      </c>
    </row>
    <row r="58" spans="1:1" ht="15" x14ac:dyDescent="0.25">
      <c r="A58" s="6" t="s">
        <v>18</v>
      </c>
    </row>
    <row r="59" spans="1:1" ht="15" x14ac:dyDescent="0.25">
      <c r="A59" s="18" t="s">
        <v>18</v>
      </c>
    </row>
    <row r="60" spans="1:1" ht="15" x14ac:dyDescent="0.25">
      <c r="A60" s="6" t="s">
        <v>18</v>
      </c>
    </row>
    <row r="61" spans="1:1" ht="15" x14ac:dyDescent="0.25">
      <c r="A61" s="18" t="s">
        <v>18</v>
      </c>
    </row>
    <row r="62" spans="1:1" ht="15" x14ac:dyDescent="0.25">
      <c r="A62" s="6" t="s">
        <v>21</v>
      </c>
    </row>
    <row r="63" spans="1:1" ht="15" x14ac:dyDescent="0.25">
      <c r="A63" s="18" t="s">
        <v>18</v>
      </c>
    </row>
    <row r="64" spans="1:1" ht="15" x14ac:dyDescent="0.25">
      <c r="A64" s="6" t="s">
        <v>18</v>
      </c>
    </row>
    <row r="65" spans="1:1" ht="15" x14ac:dyDescent="0.25">
      <c r="A65" s="19" t="s">
        <v>18</v>
      </c>
    </row>
    <row r="66" spans="1:1" ht="15" x14ac:dyDescent="0.25">
      <c r="A66" s="7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RESPUESTAS</vt:lpstr>
      <vt:lpstr>PONDERACIÓN (CUANTO SABEN)</vt:lpstr>
      <vt:lpstr>GRÁFICOS</vt:lpstr>
      <vt:lpstr>Sheet6</vt:lpstr>
      <vt:lpstr>ANÁLISIS DE CORRELACIÓN</vt:lpstr>
      <vt:lpstr>SUMMARY OUTPUT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Luciana Villa</cp:lastModifiedBy>
  <dcterms:created xsi:type="dcterms:W3CDTF">2025-06-18T02:43:40Z</dcterms:created>
  <dcterms:modified xsi:type="dcterms:W3CDTF">2025-06-25T04:09:39Z</dcterms:modified>
</cp:coreProperties>
</file>