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iit\School\MSBA\204\MSBA-204\"/>
    </mc:Choice>
  </mc:AlternateContent>
  <xr:revisionPtr revIDLastSave="0" documentId="13_ncr:1_{2F56907A-2DF0-472A-AFA9-48AC19B78F74}" xr6:coauthVersionLast="47" xr6:coauthVersionMax="47" xr10:uidLastSave="{00000000-0000-0000-0000-000000000000}"/>
  <bookViews>
    <workbookView xWindow="-28920" yWindow="2715" windowWidth="29040" windowHeight="16440" xr2:uid="{39CFE03D-845A-433B-82AF-571E9E2E6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32" i="1"/>
  <c r="AA13" i="1"/>
  <c r="AA14" i="1"/>
  <c r="AA12" i="1"/>
  <c r="Z13" i="1"/>
  <c r="Z14" i="1"/>
  <c r="Z12" i="1"/>
  <c r="Y13" i="1"/>
  <c r="Y14" i="1"/>
  <c r="Y12" i="1"/>
  <c r="I45" i="1"/>
  <c r="G46" i="1"/>
  <c r="G43" i="1"/>
  <c r="J43" i="1" s="1"/>
  <c r="G49" i="1"/>
  <c r="Y40" i="1"/>
  <c r="Y39" i="1"/>
  <c r="Y37" i="1"/>
  <c r="X37" i="1"/>
  <c r="Y36" i="1"/>
  <c r="X36" i="1"/>
  <c r="Y35" i="1"/>
  <c r="X35" i="1"/>
  <c r="Y34" i="1"/>
  <c r="X34" i="1"/>
  <c r="Y32" i="1"/>
  <c r="Y31" i="1"/>
  <c r="V29" i="1"/>
  <c r="X40" i="1" s="1"/>
  <c r="U29" i="1"/>
  <c r="X39" i="1" s="1"/>
  <c r="Z39" i="1" s="1"/>
  <c r="W28" i="1"/>
  <c r="X32" i="1" s="1"/>
  <c r="W27" i="1"/>
  <c r="X31" i="1" s="1"/>
  <c r="Q40" i="1"/>
  <c r="Q39" i="1"/>
  <c r="Q37" i="1"/>
  <c r="P37" i="1"/>
  <c r="Q36" i="1"/>
  <c r="P36" i="1"/>
  <c r="Q35" i="1"/>
  <c r="P35" i="1"/>
  <c r="Q34" i="1"/>
  <c r="P34" i="1"/>
  <c r="Q32" i="1"/>
  <c r="Q31" i="1"/>
  <c r="N29" i="1"/>
  <c r="P40" i="1" s="1"/>
  <c r="M29" i="1"/>
  <c r="P39" i="1" s="1"/>
  <c r="O28" i="1"/>
  <c r="P32" i="1" s="1"/>
  <c r="O27" i="1"/>
  <c r="P31" i="1" s="1"/>
  <c r="I40" i="1"/>
  <c r="I39" i="1"/>
  <c r="I37" i="1"/>
  <c r="I36" i="1"/>
  <c r="I35" i="1"/>
  <c r="I34" i="1"/>
  <c r="I31" i="1"/>
  <c r="H37" i="1"/>
  <c r="H36" i="1"/>
  <c r="H35" i="1"/>
  <c r="H34" i="1"/>
  <c r="F29" i="1"/>
  <c r="H40" i="1" s="1"/>
  <c r="E29" i="1"/>
  <c r="H39" i="1" s="1"/>
  <c r="G28" i="1"/>
  <c r="H32" i="1" s="1"/>
  <c r="G27" i="1"/>
  <c r="H31" i="1" s="1"/>
  <c r="I23" i="1"/>
  <c r="I22" i="1"/>
  <c r="I20" i="1"/>
  <c r="I21" i="1"/>
  <c r="H23" i="1"/>
  <c r="H22" i="1"/>
  <c r="H21" i="1"/>
  <c r="H20" i="1"/>
  <c r="K10" i="1"/>
  <c r="K14" i="1" s="1"/>
  <c r="N14" i="1" s="1"/>
  <c r="Q14" i="1" s="1"/>
  <c r="J10" i="1"/>
  <c r="J13" i="1" s="1"/>
  <c r="M13" i="1" s="1"/>
  <c r="P13" i="1" s="1"/>
  <c r="I10" i="1"/>
  <c r="I12" i="1" s="1"/>
  <c r="L12" i="1" s="1"/>
  <c r="O12" i="1" s="1"/>
  <c r="H12" i="1"/>
  <c r="H13" i="1"/>
  <c r="L6" i="1"/>
  <c r="K6" i="1"/>
  <c r="J6" i="1"/>
  <c r="L5" i="1"/>
  <c r="K5" i="1"/>
  <c r="J5" i="1"/>
  <c r="I6" i="1"/>
  <c r="I5" i="1"/>
  <c r="H6" i="1"/>
  <c r="H5" i="1"/>
  <c r="J31" i="1" l="1"/>
  <c r="J34" i="1"/>
  <c r="J39" i="1"/>
  <c r="Z34" i="1"/>
  <c r="I46" i="1"/>
  <c r="I47" i="1" s="1"/>
  <c r="R39" i="1"/>
  <c r="R31" i="1"/>
  <c r="R34" i="1"/>
  <c r="Z31" i="1"/>
  <c r="M6" i="1"/>
  <c r="T13" i="1"/>
  <c r="M5" i="1"/>
  <c r="U14" i="1"/>
  <c r="I14" i="1"/>
  <c r="L14" i="1" s="1"/>
  <c r="O14" i="1" s="1"/>
  <c r="S14" i="1" s="1"/>
  <c r="I13" i="1"/>
  <c r="L13" i="1" s="1"/>
  <c r="O13" i="1" s="1"/>
  <c r="S13" i="1" s="1"/>
  <c r="J14" i="1"/>
  <c r="M14" i="1" s="1"/>
  <c r="P14" i="1" s="1"/>
  <c r="T14" i="1" s="1"/>
  <c r="K12" i="1"/>
  <c r="N12" i="1" s="1"/>
  <c r="Q12" i="1" s="1"/>
  <c r="U12" i="1" s="1"/>
  <c r="J12" i="1"/>
  <c r="M12" i="1" s="1"/>
  <c r="P12" i="1" s="1"/>
  <c r="T12" i="1" s="1"/>
  <c r="K13" i="1"/>
  <c r="N13" i="1" s="1"/>
  <c r="Q13" i="1" s="1"/>
  <c r="U13" i="1" s="1"/>
  <c r="S12" i="1"/>
  <c r="AD12" i="1" l="1"/>
  <c r="AC12" i="1"/>
  <c r="AD14" i="1"/>
  <c r="AC14" i="1"/>
  <c r="AD13" i="1"/>
  <c r="AC13" i="1"/>
  <c r="W12" i="1"/>
  <c r="AB14" i="1"/>
  <c r="X12" i="1"/>
  <c r="X13" i="1"/>
  <c r="W13" i="1"/>
  <c r="W14" i="1"/>
  <c r="X14" i="1"/>
  <c r="AB13" i="1" l="1"/>
  <c r="AB12" i="1"/>
</calcChain>
</file>

<file path=xl/sharedStrings.xml><?xml version="1.0" encoding="utf-8"?>
<sst xmlns="http://schemas.openxmlformats.org/spreadsheetml/2006/main" count="208" uniqueCount="77">
  <si>
    <t>Long-Run Demand</t>
  </si>
  <si>
    <t>Payoff Table</t>
  </si>
  <si>
    <t>Plant Size</t>
  </si>
  <si>
    <t xml:space="preserve">Low </t>
  </si>
  <si>
    <t>Medium</t>
  </si>
  <si>
    <t>High</t>
  </si>
  <si>
    <t>Small</t>
  </si>
  <si>
    <t>Large</t>
  </si>
  <si>
    <t>Max</t>
  </si>
  <si>
    <t>Min</t>
  </si>
  <si>
    <t>Minimax</t>
  </si>
  <si>
    <t>Decision</t>
  </si>
  <si>
    <t>Low</t>
  </si>
  <si>
    <t>Opticon Approach</t>
  </si>
  <si>
    <t>Regret Table</t>
  </si>
  <si>
    <t>Dealer</t>
  </si>
  <si>
    <t>A</t>
  </si>
  <si>
    <t>B</t>
  </si>
  <si>
    <t>C</t>
  </si>
  <si>
    <t>Monthly</t>
  </si>
  <si>
    <t>Mileage</t>
  </si>
  <si>
    <t>Base</t>
  </si>
  <si>
    <t>Extra Cost</t>
  </si>
  <si>
    <t>Extra Per</t>
  </si>
  <si>
    <t>Extra Miles 2</t>
  </si>
  <si>
    <t>Extra Miles 1</t>
  </si>
  <si>
    <t>Opticon</t>
  </si>
  <si>
    <t>Regret</t>
  </si>
  <si>
    <t>MiniMax</t>
  </si>
  <si>
    <t>Q1-2</t>
  </si>
  <si>
    <t>Prob</t>
  </si>
  <si>
    <t>EV</t>
  </si>
  <si>
    <t>EV1</t>
  </si>
  <si>
    <t>EV2</t>
  </si>
  <si>
    <t>Prob 1</t>
  </si>
  <si>
    <t>Prob 2</t>
  </si>
  <si>
    <t>Q3-5</t>
  </si>
  <si>
    <t>Economic Condition</t>
  </si>
  <si>
    <t>Market Segment</t>
  </si>
  <si>
    <t>Computers</t>
  </si>
  <si>
    <t>Financial</t>
  </si>
  <si>
    <t>Manufacturing</t>
  </si>
  <si>
    <t>Pharmaceuticals</t>
  </si>
  <si>
    <t>Improving</t>
  </si>
  <si>
    <t>Stable</t>
  </si>
  <si>
    <t>Declining</t>
  </si>
  <si>
    <t>Annual Miles</t>
  </si>
  <si>
    <t>Contract Miles</t>
  </si>
  <si>
    <t>Lease</t>
  </si>
  <si>
    <t>Return 1</t>
  </si>
  <si>
    <t>Q6</t>
  </si>
  <si>
    <t>R</t>
  </si>
  <si>
    <t>W</t>
  </si>
  <si>
    <t>S</t>
  </si>
  <si>
    <t>T</t>
  </si>
  <si>
    <t>WC, WR</t>
  </si>
  <si>
    <t>WC, SR</t>
  </si>
  <si>
    <t>SC, WR</t>
  </si>
  <si>
    <t>SC, SR</t>
  </si>
  <si>
    <t>WC</t>
  </si>
  <si>
    <t>SC</t>
  </si>
  <si>
    <t>Profit</t>
  </si>
  <si>
    <t>WR</t>
  </si>
  <si>
    <t>SR</t>
  </si>
  <si>
    <t>C+R</t>
  </si>
  <si>
    <t>State of Nature</t>
  </si>
  <si>
    <t>Value 1</t>
  </si>
  <si>
    <t>Value 2</t>
  </si>
  <si>
    <t>Q7-8</t>
  </si>
  <si>
    <t>Success</t>
  </si>
  <si>
    <t>Failure</t>
  </si>
  <si>
    <t>Unfavorable</t>
  </si>
  <si>
    <t>Favorable</t>
  </si>
  <si>
    <t>EVwPI</t>
  </si>
  <si>
    <t>EVwoPI</t>
  </si>
  <si>
    <t>EVPI</t>
  </si>
  <si>
    <t>Q9-10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</si>
</sst>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5" xfId="0" applyFill="1" applyBorder="1"/>
  </cellXfs>
  <cellStyles count="1">
    <cellStyle name="Normal" xfId="0" builtinId="0"/>
  </cellStyles>
  <dxfs count="2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A16D-0CBF-4539-AF77-AF30ED2BE51A}">
  <dimension ref="A1:AE51"/>
  <sheetViews>
    <sheetView tabSelected="1" topLeftCell="A18" workbookViewId="0">
      <selection activeCell="I47" sqref="I47"/>
    </sheetView>
  </sheetViews>
  <sheetFormatPr defaultRowHeight="15" x14ac:dyDescent="0.25"/>
  <cols>
    <col min="1" max="1" width="9.140625" style="24"/>
    <col min="7" max="7" width="10.7109375" customWidth="1"/>
    <col min="8" max="8" width="14.28515625" customWidth="1"/>
    <col min="9" max="9" width="10" customWidth="1"/>
    <col min="10" max="10" width="13.140625" customWidth="1"/>
    <col min="12" max="12" width="11.7109375" customWidth="1"/>
    <col min="16" max="16" width="12.7109375" customWidth="1"/>
  </cols>
  <sheetData>
    <row r="1" spans="2:31" s="24" customFormat="1" x14ac:dyDescent="0.25"/>
    <row r="2" spans="2:31" ht="15" customHeight="1" x14ac:dyDescent="0.25">
      <c r="B2" s="22" t="s">
        <v>29</v>
      </c>
      <c r="C2" s="23"/>
      <c r="D2" s="6" t="s">
        <v>1</v>
      </c>
      <c r="E2" s="7"/>
      <c r="F2" s="7"/>
      <c r="G2" s="8"/>
      <c r="H2" s="18" t="s">
        <v>13</v>
      </c>
      <c r="I2" s="19"/>
      <c r="J2" s="18" t="s">
        <v>14</v>
      </c>
      <c r="K2" s="21"/>
      <c r="L2" s="21"/>
      <c r="M2" s="19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2:31" ht="15" customHeight="1" x14ac:dyDescent="0.25">
      <c r="B3" s="22"/>
      <c r="C3" s="23"/>
      <c r="D3" s="29"/>
      <c r="E3" s="3" t="s">
        <v>0</v>
      </c>
      <c r="F3" s="4"/>
      <c r="G3" s="5"/>
      <c r="H3" s="12"/>
      <c r="I3" s="20"/>
      <c r="J3" s="12"/>
      <c r="K3" s="13"/>
      <c r="L3" s="13"/>
      <c r="M3" s="2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2:31" ht="15" customHeight="1" x14ac:dyDescent="0.25">
      <c r="B4" s="22"/>
      <c r="C4" s="23"/>
      <c r="D4" s="2" t="s">
        <v>2</v>
      </c>
      <c r="E4" s="2" t="s">
        <v>3</v>
      </c>
      <c r="F4" s="2" t="s">
        <v>4</v>
      </c>
      <c r="G4" s="2" t="s">
        <v>5</v>
      </c>
      <c r="H4" s="9" t="s">
        <v>8</v>
      </c>
      <c r="I4" s="9" t="s">
        <v>9</v>
      </c>
      <c r="J4" s="16" t="s">
        <v>12</v>
      </c>
      <c r="K4" s="16" t="s">
        <v>4</v>
      </c>
      <c r="L4" s="16" t="s">
        <v>5</v>
      </c>
      <c r="M4" s="17" t="s">
        <v>10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2:31" ht="15" customHeight="1" x14ac:dyDescent="0.25">
      <c r="B5" s="22"/>
      <c r="C5" s="23"/>
      <c r="D5" s="1" t="s">
        <v>6</v>
      </c>
      <c r="E5" s="1">
        <v>350</v>
      </c>
      <c r="F5" s="1">
        <v>400</v>
      </c>
      <c r="G5" s="1">
        <v>400</v>
      </c>
      <c r="H5" s="1">
        <f>MAX(E5:G5)</f>
        <v>400</v>
      </c>
      <c r="I5" s="1">
        <f>MIN(E5:G5)</f>
        <v>350</v>
      </c>
      <c r="J5" s="1">
        <f>MAX(E5:E6)-E5</f>
        <v>0</v>
      </c>
      <c r="K5" s="1">
        <f>MAX(F5:F6)-F5</f>
        <v>0</v>
      </c>
      <c r="L5" s="1">
        <f>MAX(G5:G6)-G5</f>
        <v>300</v>
      </c>
      <c r="M5" s="1">
        <f>MAX(J5:L5)</f>
        <v>300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2:31" ht="15" customHeight="1" x14ac:dyDescent="0.25">
      <c r="B6" s="22"/>
      <c r="C6" s="23"/>
      <c r="D6" s="1" t="s">
        <v>7</v>
      </c>
      <c r="E6" s="1">
        <v>250</v>
      </c>
      <c r="F6" s="1">
        <v>400</v>
      </c>
      <c r="G6" s="1">
        <v>700</v>
      </c>
      <c r="H6" s="1">
        <f>MAX(E6:G6)</f>
        <v>700</v>
      </c>
      <c r="I6" s="1">
        <f>MIN(E6:G6)</f>
        <v>250</v>
      </c>
      <c r="J6" s="1">
        <f>MAX(E5:E6)-E6</f>
        <v>100</v>
      </c>
      <c r="K6" s="1">
        <f>MAX(F5:F6)-F6</f>
        <v>0</v>
      </c>
      <c r="L6" s="1">
        <f>MAX(G5:G6)-G6</f>
        <v>0</v>
      </c>
      <c r="M6" s="1">
        <f>MAX(J6:L6)</f>
        <v>100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2:31" s="24" customFormat="1" ht="15" customHeight="1" x14ac:dyDescent="0.25">
      <c r="B7" s="25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2:31" x14ac:dyDescent="0.25">
      <c r="B8" s="22" t="s">
        <v>36</v>
      </c>
      <c r="C8" s="22"/>
      <c r="D8" s="27"/>
      <c r="E8" s="27"/>
      <c r="F8" s="27"/>
      <c r="G8" s="27"/>
      <c r="H8" s="24"/>
      <c r="I8" s="24"/>
      <c r="J8" s="24"/>
      <c r="K8" s="24"/>
      <c r="L8" s="24"/>
      <c r="M8" s="24"/>
      <c r="N8" s="24"/>
      <c r="O8" s="24"/>
      <c r="P8" s="24"/>
      <c r="Q8" s="24"/>
      <c r="R8" s="9" t="s">
        <v>35</v>
      </c>
      <c r="S8" s="1">
        <v>0.3</v>
      </c>
      <c r="T8" s="1">
        <v>0.4</v>
      </c>
      <c r="U8" s="1">
        <v>0.3</v>
      </c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2:31" x14ac:dyDescent="0.25">
      <c r="B9" s="22"/>
      <c r="C9" s="22"/>
      <c r="D9" s="9" t="s">
        <v>48</v>
      </c>
      <c r="E9" s="24"/>
      <c r="F9" s="24"/>
      <c r="G9" s="24"/>
      <c r="H9" s="30" t="s">
        <v>46</v>
      </c>
      <c r="I9" s="1">
        <v>12000</v>
      </c>
      <c r="J9" s="1">
        <v>15000</v>
      </c>
      <c r="K9" s="1">
        <v>18000</v>
      </c>
      <c r="L9" s="24"/>
      <c r="M9" s="24"/>
      <c r="N9" s="24"/>
      <c r="O9" s="24"/>
      <c r="P9" s="24"/>
      <c r="Q9" s="24"/>
      <c r="R9" s="9" t="s">
        <v>34</v>
      </c>
      <c r="S9" s="1">
        <v>0.5</v>
      </c>
      <c r="T9" s="1">
        <v>0.4</v>
      </c>
      <c r="U9" s="1">
        <v>0.1</v>
      </c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2:31" ht="15" customHeight="1" x14ac:dyDescent="0.25">
      <c r="B10" s="22"/>
      <c r="C10" s="22"/>
      <c r="D10" s="1">
        <v>36</v>
      </c>
      <c r="E10" s="27"/>
      <c r="F10" s="27"/>
      <c r="G10" s="24"/>
      <c r="H10" s="30" t="s">
        <v>47</v>
      </c>
      <c r="I10" s="1">
        <f>3*I9</f>
        <v>36000</v>
      </c>
      <c r="J10" s="1">
        <f>3*J9</f>
        <v>45000</v>
      </c>
      <c r="K10" s="1">
        <f>3*K9</f>
        <v>54000</v>
      </c>
      <c r="L10" s="24"/>
      <c r="M10" s="24"/>
      <c r="N10" s="24"/>
      <c r="O10" s="24"/>
      <c r="P10" s="24"/>
      <c r="Q10" s="24"/>
      <c r="R10" s="6" t="s">
        <v>1</v>
      </c>
      <c r="S10" s="7"/>
      <c r="T10" s="7"/>
      <c r="U10" s="8"/>
      <c r="V10" s="24"/>
      <c r="W10" s="10" t="s">
        <v>26</v>
      </c>
      <c r="X10" s="10"/>
      <c r="Y10" s="6" t="s">
        <v>27</v>
      </c>
      <c r="Z10" s="7"/>
      <c r="AA10" s="7"/>
      <c r="AB10" s="8"/>
      <c r="AC10" s="24"/>
      <c r="AD10" s="24"/>
      <c r="AE10" s="24"/>
    </row>
    <row r="11" spans="2:31" ht="15" customHeight="1" x14ac:dyDescent="0.25">
      <c r="B11" s="22"/>
      <c r="C11" s="22"/>
      <c r="D11" s="11" t="s">
        <v>15</v>
      </c>
      <c r="E11" s="11" t="s">
        <v>19</v>
      </c>
      <c r="F11" s="11" t="s">
        <v>20</v>
      </c>
      <c r="G11" s="11" t="s">
        <v>23</v>
      </c>
      <c r="H11" s="11" t="s">
        <v>21</v>
      </c>
      <c r="I11" s="10" t="s">
        <v>25</v>
      </c>
      <c r="J11" s="10"/>
      <c r="K11" s="10"/>
      <c r="L11" s="10" t="s">
        <v>24</v>
      </c>
      <c r="M11" s="10"/>
      <c r="N11" s="10"/>
      <c r="O11" s="10" t="s">
        <v>22</v>
      </c>
      <c r="P11" s="10"/>
      <c r="Q11" s="10"/>
      <c r="R11" s="11" t="s">
        <v>15</v>
      </c>
      <c r="S11" s="9">
        <v>12000</v>
      </c>
      <c r="T11" s="9">
        <v>15000</v>
      </c>
      <c r="U11" s="9">
        <v>18000</v>
      </c>
      <c r="V11" s="11" t="s">
        <v>15</v>
      </c>
      <c r="W11" s="9" t="s">
        <v>8</v>
      </c>
      <c r="X11" s="9" t="s">
        <v>9</v>
      </c>
      <c r="Y11" s="9">
        <v>12000</v>
      </c>
      <c r="Z11" s="9">
        <v>15000</v>
      </c>
      <c r="AA11" s="9">
        <v>18000</v>
      </c>
      <c r="AB11" s="9" t="s">
        <v>28</v>
      </c>
      <c r="AC11" s="9" t="s">
        <v>32</v>
      </c>
      <c r="AD11" s="9" t="s">
        <v>33</v>
      </c>
      <c r="AE11" s="24"/>
    </row>
    <row r="12" spans="2:31" ht="15" customHeight="1" x14ac:dyDescent="0.25">
      <c r="B12" s="22"/>
      <c r="C12" s="22"/>
      <c r="D12" s="9" t="s">
        <v>16</v>
      </c>
      <c r="E12" s="1">
        <v>294</v>
      </c>
      <c r="F12" s="1">
        <v>36000</v>
      </c>
      <c r="G12" s="1">
        <v>0.15</v>
      </c>
      <c r="H12" s="1">
        <f>(D10*E12)</f>
        <v>10584</v>
      </c>
      <c r="I12" s="1">
        <f>-1*(F12-I10)</f>
        <v>0</v>
      </c>
      <c r="J12" s="1">
        <f>-1*(F12-J10)</f>
        <v>9000</v>
      </c>
      <c r="K12" s="1">
        <f>-1*(F12-K10)</f>
        <v>18000</v>
      </c>
      <c r="L12" s="1">
        <f>IF(I12&gt;0,I12,0)</f>
        <v>0</v>
      </c>
      <c r="M12" s="1">
        <f>IF(J12&gt;0,J12,0)</f>
        <v>9000</v>
      </c>
      <c r="N12" s="1">
        <f>IF(K12&gt;0,K12,0)</f>
        <v>18000</v>
      </c>
      <c r="O12" s="1">
        <f>L12*G12</f>
        <v>0</v>
      </c>
      <c r="P12" s="1">
        <f>M12*G12</f>
        <v>1350</v>
      </c>
      <c r="Q12" s="1">
        <f>N12*G12</f>
        <v>2700</v>
      </c>
      <c r="R12" s="9" t="s">
        <v>16</v>
      </c>
      <c r="S12" s="1">
        <f>H12+O12</f>
        <v>10584</v>
      </c>
      <c r="T12" s="1">
        <f>H12+P12</f>
        <v>11934</v>
      </c>
      <c r="U12" s="1">
        <f>H12+Q12</f>
        <v>13284</v>
      </c>
      <c r="V12" s="9" t="s">
        <v>16</v>
      </c>
      <c r="W12" s="1">
        <f>MAX(S12:U12)</f>
        <v>13284</v>
      </c>
      <c r="X12" s="1">
        <f>MIN(S12:U12)</f>
        <v>10584</v>
      </c>
      <c r="Y12" s="1">
        <f>S12-MIN($S$12:$S$14)</f>
        <v>0</v>
      </c>
      <c r="Z12" s="1">
        <f>T12-MIN($T$12:$T$14)</f>
        <v>954</v>
      </c>
      <c r="AA12" s="1">
        <f>U12-MIN($U$12:$U$14)</f>
        <v>1764</v>
      </c>
      <c r="AB12" s="1">
        <f>MAX(Y12:AA12)</f>
        <v>1764</v>
      </c>
      <c r="AC12" s="1">
        <f>(S9*S12)+(T9*T12)+(U9*U12)</f>
        <v>11394</v>
      </c>
      <c r="AD12" s="1">
        <f>(S8*S12)+(T8*T12)+(U8*U12)</f>
        <v>11934</v>
      </c>
      <c r="AE12" s="24"/>
    </row>
    <row r="13" spans="2:31" ht="15" customHeight="1" x14ac:dyDescent="0.25">
      <c r="B13" s="22"/>
      <c r="C13" s="22"/>
      <c r="D13" s="9" t="s">
        <v>17</v>
      </c>
      <c r="E13" s="1">
        <v>305</v>
      </c>
      <c r="F13" s="1">
        <v>45000</v>
      </c>
      <c r="G13" s="1">
        <v>0.2</v>
      </c>
      <c r="H13" s="1">
        <f>(D10*E13)</f>
        <v>10980</v>
      </c>
      <c r="I13" s="1">
        <f>-1*(F13-I10)</f>
        <v>-9000</v>
      </c>
      <c r="J13" s="1">
        <f>-1*(F13-J10)</f>
        <v>0</v>
      </c>
      <c r="K13" s="1">
        <f>-1*(F13-K10)</f>
        <v>9000</v>
      </c>
      <c r="L13" s="1">
        <f>IF(I13&gt;0,I13,0)</f>
        <v>0</v>
      </c>
      <c r="M13" s="1">
        <f>IF(J13&gt;0,J13,0)</f>
        <v>0</v>
      </c>
      <c r="N13" s="1">
        <f>IF(K13&gt;0,K13,0)</f>
        <v>9000</v>
      </c>
      <c r="O13" s="1">
        <f>L13*G13</f>
        <v>0</v>
      </c>
      <c r="P13" s="1">
        <f>M13*G13</f>
        <v>0</v>
      </c>
      <c r="Q13" s="1">
        <f>N13*G13</f>
        <v>1800</v>
      </c>
      <c r="R13" s="9" t="s">
        <v>17</v>
      </c>
      <c r="S13" s="1">
        <f>H13+O13</f>
        <v>10980</v>
      </c>
      <c r="T13" s="1">
        <f>H13+P13</f>
        <v>10980</v>
      </c>
      <c r="U13" s="1">
        <f>H13+Q13</f>
        <v>12780</v>
      </c>
      <c r="V13" s="9" t="s">
        <v>17</v>
      </c>
      <c r="W13" s="1">
        <f>MAX(S13:U13)</f>
        <v>12780</v>
      </c>
      <c r="X13" s="1">
        <f>MIN(S13:U13)</f>
        <v>10980</v>
      </c>
      <c r="Y13" s="1">
        <f t="shared" ref="Y13:Y14" si="0">S13-MIN($S$12:$S$14)</f>
        <v>396</v>
      </c>
      <c r="Z13" s="1">
        <f t="shared" ref="Z13:Z14" si="1">T13-MIN($T$12:$T$14)</f>
        <v>0</v>
      </c>
      <c r="AA13" s="1">
        <f t="shared" ref="AA13:AA14" si="2">U13-MIN($U$12:$U$14)</f>
        <v>1260</v>
      </c>
      <c r="AB13" s="1">
        <f>MAX(Y13:AA13)</f>
        <v>1260</v>
      </c>
      <c r="AC13" s="1">
        <f>(S9*S13)+(T9*T13)+(U9*U13)</f>
        <v>11160</v>
      </c>
      <c r="AD13" s="1">
        <f>(S8*S13)+(T8*T13)+(U8*U13)</f>
        <v>11520</v>
      </c>
      <c r="AE13" s="24"/>
    </row>
    <row r="14" spans="2:31" ht="15" customHeight="1" x14ac:dyDescent="0.25">
      <c r="B14" s="22"/>
      <c r="C14" s="22"/>
      <c r="D14" s="9" t="s">
        <v>18</v>
      </c>
      <c r="E14" s="1">
        <v>320</v>
      </c>
      <c r="F14" s="1">
        <v>54000</v>
      </c>
      <c r="G14" s="1">
        <v>0.15</v>
      </c>
      <c r="H14" s="1">
        <f>(D10*E14)</f>
        <v>11520</v>
      </c>
      <c r="I14" s="1">
        <f>-1*(F14-I10)</f>
        <v>-18000</v>
      </c>
      <c r="J14" s="1">
        <f>-1*(F14-J10)</f>
        <v>-9000</v>
      </c>
      <c r="K14" s="1">
        <f>-1*(F14-K10)</f>
        <v>0</v>
      </c>
      <c r="L14" s="1">
        <f>IF(I14&gt;0,I14,0)</f>
        <v>0</v>
      </c>
      <c r="M14" s="1">
        <f>IF(J14&gt;0,J14,0)</f>
        <v>0</v>
      </c>
      <c r="N14" s="1">
        <f>IF(K14&gt;0,K14,0)</f>
        <v>0</v>
      </c>
      <c r="O14" s="1">
        <f>L14*G14</f>
        <v>0</v>
      </c>
      <c r="P14" s="1">
        <f>M14*G14</f>
        <v>0</v>
      </c>
      <c r="Q14" s="1">
        <f>N14*G14</f>
        <v>0</v>
      </c>
      <c r="R14" s="9" t="s">
        <v>18</v>
      </c>
      <c r="S14" s="1">
        <f>H14+O14</f>
        <v>11520</v>
      </c>
      <c r="T14" s="1">
        <f>H14+P14</f>
        <v>11520</v>
      </c>
      <c r="U14" s="1">
        <f>H14+Q14</f>
        <v>11520</v>
      </c>
      <c r="V14" s="9" t="s">
        <v>18</v>
      </c>
      <c r="W14" s="1">
        <f>MAX(S14:U14)</f>
        <v>11520</v>
      </c>
      <c r="X14" s="1">
        <f>MIN(S14:U14)</f>
        <v>11520</v>
      </c>
      <c r="Y14" s="1">
        <f t="shared" si="0"/>
        <v>936</v>
      </c>
      <c r="Z14" s="1">
        <f t="shared" si="1"/>
        <v>540</v>
      </c>
      <c r="AA14" s="1">
        <f t="shared" si="2"/>
        <v>0</v>
      </c>
      <c r="AB14" s="1">
        <f>MAX(Y14:AA14)</f>
        <v>936</v>
      </c>
      <c r="AC14" s="1">
        <f>(S9*S14)+(T9*T14)+(U9*U14)</f>
        <v>11520</v>
      </c>
      <c r="AD14" s="1">
        <f>(S8*S14)+(T8*T14)+(U8*U14)</f>
        <v>11520</v>
      </c>
      <c r="AE14" s="24"/>
    </row>
    <row r="15" spans="2:31" s="24" customFormat="1" ht="15" customHeight="1" x14ac:dyDescent="0.25"/>
    <row r="16" spans="2:31" s="24" customFormat="1" ht="15" customHeight="1" x14ac:dyDescent="0.25">
      <c r="B16" s="22" t="s">
        <v>50</v>
      </c>
      <c r="C16" s="23"/>
      <c r="D16" s="9" t="s">
        <v>35</v>
      </c>
      <c r="E16" s="9">
        <v>0.5</v>
      </c>
      <c r="F16" s="9">
        <v>0.4</v>
      </c>
      <c r="G16" s="9">
        <v>0.1</v>
      </c>
    </row>
    <row r="17" spans="2:31" s="24" customFormat="1" ht="15" customHeight="1" x14ac:dyDescent="0.25">
      <c r="B17" s="22"/>
      <c r="C17" s="23"/>
      <c r="D17" s="9" t="s">
        <v>34</v>
      </c>
      <c r="E17" s="9">
        <v>0.3</v>
      </c>
      <c r="F17" s="9">
        <v>0.5</v>
      </c>
      <c r="G17" s="9">
        <v>0.2</v>
      </c>
    </row>
    <row r="18" spans="2:31" ht="15" customHeight="1" x14ac:dyDescent="0.25">
      <c r="B18" s="22"/>
      <c r="C18" s="23"/>
      <c r="D18" s="28"/>
      <c r="E18" s="6" t="s">
        <v>37</v>
      </c>
      <c r="F18" s="7"/>
      <c r="G18" s="8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2:31" ht="15" customHeight="1" x14ac:dyDescent="0.25">
      <c r="B19" s="22"/>
      <c r="C19" s="23"/>
      <c r="D19" s="9" t="s">
        <v>38</v>
      </c>
      <c r="E19" s="9" t="s">
        <v>43</v>
      </c>
      <c r="F19" s="9" t="s">
        <v>44</v>
      </c>
      <c r="G19" s="9" t="s">
        <v>45</v>
      </c>
      <c r="H19" s="9" t="s">
        <v>49</v>
      </c>
      <c r="I19" s="9" t="s">
        <v>49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2:31" ht="15" customHeight="1" x14ac:dyDescent="0.25">
      <c r="B20" s="22"/>
      <c r="C20" s="23"/>
      <c r="D20" s="9" t="s">
        <v>39</v>
      </c>
      <c r="E20" s="1">
        <v>11</v>
      </c>
      <c r="F20" s="1">
        <v>2</v>
      </c>
      <c r="G20" s="1">
        <v>-4</v>
      </c>
      <c r="H20" s="1">
        <f>(E17*E20)+(F17*F20)+(G17*G20)</f>
        <v>3.5</v>
      </c>
      <c r="I20" s="1">
        <f>(E16*E20)+(F16*F20)+(G16*G20)</f>
        <v>5.8999999999999995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2:31" ht="15" customHeight="1" x14ac:dyDescent="0.25">
      <c r="B21" s="22"/>
      <c r="C21" s="23"/>
      <c r="D21" s="9" t="s">
        <v>40</v>
      </c>
      <c r="E21" s="1">
        <v>8</v>
      </c>
      <c r="F21" s="1">
        <v>5</v>
      </c>
      <c r="G21" s="1">
        <v>-3</v>
      </c>
      <c r="H21" s="1">
        <f>(E17*E21)+(F17*F21)+(G17*G21)</f>
        <v>4.3000000000000007</v>
      </c>
      <c r="I21" s="1">
        <f>(E16*E21)+(F16*F21)+(G16*G21)</f>
        <v>5.7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2:31" ht="15" customHeight="1" x14ac:dyDescent="0.25">
      <c r="B22" s="22"/>
      <c r="C22" s="23"/>
      <c r="D22" s="9" t="s">
        <v>41</v>
      </c>
      <c r="E22" s="1">
        <v>6</v>
      </c>
      <c r="F22" s="1">
        <v>4</v>
      </c>
      <c r="G22" s="1">
        <v>-2</v>
      </c>
      <c r="H22" s="1">
        <f>(E17*E22)+(F17*F22)+(G17*G22)</f>
        <v>3.4</v>
      </c>
      <c r="I22" s="1">
        <f>(E16*E22)+(F16*F22)+(G16*G22)</f>
        <v>4.3999999999999995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2:31" ht="15" customHeight="1" x14ac:dyDescent="0.25">
      <c r="B23" s="22"/>
      <c r="C23" s="23"/>
      <c r="D23" s="9" t="s">
        <v>42</v>
      </c>
      <c r="E23" s="1">
        <v>6</v>
      </c>
      <c r="F23" s="1">
        <v>5</v>
      </c>
      <c r="G23" s="1">
        <v>-1</v>
      </c>
      <c r="H23" s="1">
        <f>(E17*E23)+(F17*F23)+(G17*G23)</f>
        <v>4.0999999999999996</v>
      </c>
      <c r="I23" s="1">
        <f>(E16*E23)+(F16*F23)+(G16*G23)</f>
        <v>4.9000000000000004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2:31" s="24" customFormat="1" ht="15" customHeight="1" x14ac:dyDescent="0.25"/>
    <row r="25" spans="2:31" ht="15" customHeight="1" x14ac:dyDescent="0.25">
      <c r="B25" s="22" t="s">
        <v>68</v>
      </c>
      <c r="C25" s="23"/>
      <c r="D25" s="15" t="s">
        <v>34</v>
      </c>
      <c r="E25" s="10" t="s">
        <v>51</v>
      </c>
      <c r="F25" s="10"/>
      <c r="G25" s="10"/>
      <c r="H25" s="15" t="s">
        <v>66</v>
      </c>
      <c r="I25" s="10" t="s">
        <v>51</v>
      </c>
      <c r="J25" s="10"/>
      <c r="K25" s="10"/>
      <c r="L25" s="15" t="s">
        <v>35</v>
      </c>
      <c r="M25" s="10" t="s">
        <v>51</v>
      </c>
      <c r="N25" s="10"/>
      <c r="O25" s="10"/>
      <c r="P25" s="15" t="s">
        <v>66</v>
      </c>
      <c r="Q25" s="10" t="s">
        <v>51</v>
      </c>
      <c r="R25" s="10"/>
      <c r="S25" s="10"/>
      <c r="T25" s="15" t="s">
        <v>34</v>
      </c>
      <c r="U25" s="10" t="s">
        <v>51</v>
      </c>
      <c r="V25" s="10"/>
      <c r="W25" s="10"/>
      <c r="X25" s="15" t="s">
        <v>67</v>
      </c>
      <c r="Y25" s="10" t="s">
        <v>51</v>
      </c>
      <c r="Z25" s="10"/>
      <c r="AA25" s="10"/>
      <c r="AB25" s="24"/>
      <c r="AC25" s="24"/>
      <c r="AD25" s="24"/>
      <c r="AE25" s="24"/>
    </row>
    <row r="26" spans="2:31" ht="15" customHeight="1" x14ac:dyDescent="0.25">
      <c r="B26" s="22"/>
      <c r="C26" s="23"/>
      <c r="D26" s="15" t="s">
        <v>18</v>
      </c>
      <c r="E26" s="9" t="s">
        <v>52</v>
      </c>
      <c r="F26" s="9" t="s">
        <v>53</v>
      </c>
      <c r="G26" s="9" t="s">
        <v>54</v>
      </c>
      <c r="H26" s="15" t="s">
        <v>18</v>
      </c>
      <c r="I26" s="9" t="s">
        <v>52</v>
      </c>
      <c r="J26" s="9" t="s">
        <v>53</v>
      </c>
      <c r="K26" s="9" t="s">
        <v>54</v>
      </c>
      <c r="L26" s="15" t="s">
        <v>18</v>
      </c>
      <c r="M26" s="9" t="s">
        <v>52</v>
      </c>
      <c r="N26" s="9" t="s">
        <v>53</v>
      </c>
      <c r="O26" s="9" t="s">
        <v>54</v>
      </c>
      <c r="P26" s="15" t="s">
        <v>18</v>
      </c>
      <c r="Q26" s="9" t="s">
        <v>52</v>
      </c>
      <c r="R26" s="9" t="s">
        <v>53</v>
      </c>
      <c r="S26" s="9" t="s">
        <v>54</v>
      </c>
      <c r="T26" s="15" t="s">
        <v>18</v>
      </c>
      <c r="U26" s="9" t="s">
        <v>52</v>
      </c>
      <c r="V26" s="9" t="s">
        <v>53</v>
      </c>
      <c r="W26" s="9" t="s">
        <v>54</v>
      </c>
      <c r="X26" s="15" t="s">
        <v>18</v>
      </c>
      <c r="Y26" s="9" t="s">
        <v>52</v>
      </c>
      <c r="Z26" s="9" t="s">
        <v>53</v>
      </c>
      <c r="AA26" s="9" t="s">
        <v>54</v>
      </c>
      <c r="AB26" s="24"/>
      <c r="AC26" s="24"/>
      <c r="AD26" s="24"/>
      <c r="AE26" s="24"/>
    </row>
    <row r="27" spans="2:31" ht="15" customHeight="1" x14ac:dyDescent="0.25">
      <c r="B27" s="22"/>
      <c r="C27" s="23"/>
      <c r="D27" s="9" t="s">
        <v>52</v>
      </c>
      <c r="E27" s="1">
        <v>0.05</v>
      </c>
      <c r="F27" s="1">
        <v>0.5</v>
      </c>
      <c r="G27" s="1">
        <f>E27+F27</f>
        <v>0.55000000000000004</v>
      </c>
      <c r="H27" s="9" t="s">
        <v>52</v>
      </c>
      <c r="I27" s="1">
        <v>32</v>
      </c>
      <c r="J27" s="1">
        <v>50</v>
      </c>
      <c r="K27" s="1">
        <v>30</v>
      </c>
      <c r="L27" s="9" t="s">
        <v>52</v>
      </c>
      <c r="M27" s="1">
        <v>0.05</v>
      </c>
      <c r="N27" s="1">
        <v>0.5</v>
      </c>
      <c r="O27" s="1">
        <f>M27+N27</f>
        <v>0.55000000000000004</v>
      </c>
      <c r="P27" s="9" t="s">
        <v>52</v>
      </c>
      <c r="Q27" s="1">
        <v>32</v>
      </c>
      <c r="R27" s="1">
        <v>50</v>
      </c>
      <c r="S27" s="1">
        <v>30</v>
      </c>
      <c r="T27" s="9" t="s">
        <v>52</v>
      </c>
      <c r="U27" s="1">
        <v>0.05</v>
      </c>
      <c r="V27" s="1">
        <v>0.5</v>
      </c>
      <c r="W27" s="1">
        <f>U27+V27</f>
        <v>0.55000000000000004</v>
      </c>
      <c r="X27" s="9" t="s">
        <v>52</v>
      </c>
      <c r="Y27" s="1">
        <v>32</v>
      </c>
      <c r="Z27" s="1">
        <v>50</v>
      </c>
      <c r="AA27" s="1">
        <v>30</v>
      </c>
      <c r="AB27" s="24"/>
      <c r="AC27" s="24"/>
      <c r="AD27" s="24"/>
      <c r="AE27" s="24"/>
    </row>
    <row r="28" spans="2:31" ht="15" customHeight="1" x14ac:dyDescent="0.25">
      <c r="B28" s="22"/>
      <c r="C28" s="23"/>
      <c r="D28" s="9" t="s">
        <v>53</v>
      </c>
      <c r="E28" s="1">
        <v>0.25</v>
      </c>
      <c r="F28" s="1">
        <v>0.2</v>
      </c>
      <c r="G28" s="1">
        <f>E28+F28</f>
        <v>0.45</v>
      </c>
      <c r="H28" s="9" t="s">
        <v>53</v>
      </c>
      <c r="I28" s="1">
        <v>36</v>
      </c>
      <c r="J28" s="1">
        <v>70</v>
      </c>
      <c r="K28" s="1">
        <v>80</v>
      </c>
      <c r="L28" s="9" t="s">
        <v>53</v>
      </c>
      <c r="M28" s="1">
        <v>0.05</v>
      </c>
      <c r="N28" s="1">
        <v>0.4</v>
      </c>
      <c r="O28" s="1">
        <f>M28+N28</f>
        <v>0.45</v>
      </c>
      <c r="P28" s="9" t="s">
        <v>53</v>
      </c>
      <c r="Q28" s="1">
        <v>36</v>
      </c>
      <c r="R28" s="1">
        <v>70</v>
      </c>
      <c r="S28" s="1">
        <v>80</v>
      </c>
      <c r="T28" s="9" t="s">
        <v>53</v>
      </c>
      <c r="U28" s="1">
        <v>0.25</v>
      </c>
      <c r="V28" s="1">
        <v>0.2</v>
      </c>
      <c r="W28" s="1">
        <f>U28+V28</f>
        <v>0.45</v>
      </c>
      <c r="X28" s="9" t="s">
        <v>53</v>
      </c>
      <c r="Y28" s="1">
        <v>36</v>
      </c>
      <c r="Z28" s="1">
        <v>70</v>
      </c>
      <c r="AA28" s="1">
        <v>50</v>
      </c>
      <c r="AB28" s="24"/>
      <c r="AC28" s="24"/>
      <c r="AD28" s="24"/>
      <c r="AE28" s="24"/>
    </row>
    <row r="29" spans="2:31" ht="15" customHeight="1" x14ac:dyDescent="0.25">
      <c r="B29" s="22"/>
      <c r="C29" s="23"/>
      <c r="D29" s="9" t="s">
        <v>54</v>
      </c>
      <c r="E29" s="1">
        <f>E28+E27</f>
        <v>0.3</v>
      </c>
      <c r="F29" s="1">
        <f>F27+F28</f>
        <v>0.7</v>
      </c>
      <c r="G29" s="1">
        <v>1</v>
      </c>
      <c r="H29" s="9" t="s">
        <v>54</v>
      </c>
      <c r="I29" s="1">
        <v>35</v>
      </c>
      <c r="J29" s="1">
        <v>55</v>
      </c>
      <c r="K29" s="28"/>
      <c r="L29" s="9" t="s">
        <v>54</v>
      </c>
      <c r="M29" s="1">
        <f>M28+M27</f>
        <v>0.1</v>
      </c>
      <c r="N29" s="1">
        <f>N27+N28</f>
        <v>0.9</v>
      </c>
      <c r="O29" s="1">
        <v>1</v>
      </c>
      <c r="P29" s="9" t="s">
        <v>54</v>
      </c>
      <c r="Q29" s="1">
        <v>35</v>
      </c>
      <c r="R29" s="1">
        <v>55</v>
      </c>
      <c r="S29" s="28"/>
      <c r="T29" s="9" t="s">
        <v>54</v>
      </c>
      <c r="U29" s="1">
        <f>U28+U27</f>
        <v>0.3</v>
      </c>
      <c r="V29" s="1">
        <f>V27+V28</f>
        <v>0.7</v>
      </c>
      <c r="W29" s="1">
        <v>1</v>
      </c>
      <c r="X29" s="9" t="s">
        <v>54</v>
      </c>
      <c r="Y29" s="1">
        <v>35</v>
      </c>
      <c r="Z29" s="1">
        <v>55</v>
      </c>
      <c r="AA29" s="28"/>
      <c r="AB29" s="24"/>
      <c r="AC29" s="24"/>
      <c r="AD29" s="24"/>
      <c r="AE29" s="24"/>
    </row>
    <row r="30" spans="2:31" ht="15" customHeight="1" x14ac:dyDescent="0.25">
      <c r="B30" s="22"/>
      <c r="C30" s="23"/>
      <c r="D30" s="10" t="s">
        <v>11</v>
      </c>
      <c r="E30" s="10"/>
      <c r="F30" s="10" t="s">
        <v>65</v>
      </c>
      <c r="G30" s="10"/>
      <c r="H30" s="11" t="s">
        <v>30</v>
      </c>
      <c r="I30" s="11" t="s">
        <v>61</v>
      </c>
      <c r="J30" s="9" t="s">
        <v>31</v>
      </c>
      <c r="K30" s="24"/>
      <c r="L30" s="10" t="s">
        <v>11</v>
      </c>
      <c r="M30" s="10"/>
      <c r="N30" s="10" t="s">
        <v>65</v>
      </c>
      <c r="O30" s="10"/>
      <c r="P30" s="11" t="s">
        <v>30</v>
      </c>
      <c r="Q30" s="11" t="s">
        <v>61</v>
      </c>
      <c r="R30" s="9" t="s">
        <v>31</v>
      </c>
      <c r="S30" s="24"/>
      <c r="T30" s="10" t="s">
        <v>11</v>
      </c>
      <c r="U30" s="10"/>
      <c r="V30" s="10" t="s">
        <v>65</v>
      </c>
      <c r="W30" s="10"/>
      <c r="X30" s="11" t="s">
        <v>30</v>
      </c>
      <c r="Y30" s="11" t="s">
        <v>61</v>
      </c>
      <c r="Z30" s="9" t="s">
        <v>31</v>
      </c>
      <c r="AA30" s="24"/>
      <c r="AB30" s="24"/>
      <c r="AC30" s="24"/>
      <c r="AD30" s="24"/>
      <c r="AE30" s="24"/>
    </row>
    <row r="31" spans="2:31" ht="15" customHeight="1" x14ac:dyDescent="0.25">
      <c r="B31" s="22"/>
      <c r="C31" s="23"/>
      <c r="D31" s="14">
        <v>1</v>
      </c>
      <c r="E31" s="14" t="s">
        <v>18</v>
      </c>
      <c r="F31" s="14">
        <v>2</v>
      </c>
      <c r="G31" s="9" t="s">
        <v>59</v>
      </c>
      <c r="H31" s="1">
        <f>G27</f>
        <v>0.55000000000000004</v>
      </c>
      <c r="I31" s="1">
        <f>K27</f>
        <v>30</v>
      </c>
      <c r="J31" s="33">
        <f>(H31*I31)+(H32*I32)</f>
        <v>52.5</v>
      </c>
      <c r="K31" s="24"/>
      <c r="L31" s="14">
        <v>1</v>
      </c>
      <c r="M31" s="14" t="s">
        <v>18</v>
      </c>
      <c r="N31" s="14">
        <v>2</v>
      </c>
      <c r="O31" s="9" t="s">
        <v>59</v>
      </c>
      <c r="P31" s="1">
        <f>O27</f>
        <v>0.55000000000000004</v>
      </c>
      <c r="Q31" s="1">
        <f>S27</f>
        <v>30</v>
      </c>
      <c r="R31" s="33">
        <f>(P31*Q31)+(P32*Q32)</f>
        <v>52.5</v>
      </c>
      <c r="S31" s="24"/>
      <c r="T31" s="14">
        <v>1</v>
      </c>
      <c r="U31" s="14" t="s">
        <v>18</v>
      </c>
      <c r="V31" s="14">
        <v>2</v>
      </c>
      <c r="W31" s="9" t="s">
        <v>59</v>
      </c>
      <c r="X31" s="1">
        <f>W27</f>
        <v>0.55000000000000004</v>
      </c>
      <c r="Y31" s="1">
        <f>AA27</f>
        <v>30</v>
      </c>
      <c r="Z31" s="33">
        <f>(X31*Y31)+(X32*Y32)</f>
        <v>39</v>
      </c>
      <c r="AA31" s="24"/>
      <c r="AB31" s="24"/>
      <c r="AC31" s="24"/>
      <c r="AD31" s="24"/>
      <c r="AE31" s="24"/>
    </row>
    <row r="32" spans="2:31" ht="15" customHeight="1" x14ac:dyDescent="0.25">
      <c r="B32" s="22"/>
      <c r="C32" s="23"/>
      <c r="D32" s="14"/>
      <c r="E32" s="14"/>
      <c r="F32" s="14"/>
      <c r="G32" s="9" t="s">
        <v>60</v>
      </c>
      <c r="H32" s="1">
        <f>G28</f>
        <v>0.45</v>
      </c>
      <c r="I32" s="1">
        <f>K28</f>
        <v>80</v>
      </c>
      <c r="J32" s="34"/>
      <c r="K32" s="24"/>
      <c r="L32" s="14"/>
      <c r="M32" s="14"/>
      <c r="N32" s="14"/>
      <c r="O32" s="9" t="s">
        <v>60</v>
      </c>
      <c r="P32" s="1">
        <f>O28</f>
        <v>0.45</v>
      </c>
      <c r="Q32" s="1">
        <f>S28</f>
        <v>80</v>
      </c>
      <c r="R32" s="34"/>
      <c r="S32" s="24"/>
      <c r="T32" s="14"/>
      <c r="U32" s="14"/>
      <c r="V32" s="14"/>
      <c r="W32" s="9" t="s">
        <v>60</v>
      </c>
      <c r="X32" s="1">
        <f>W28</f>
        <v>0.45</v>
      </c>
      <c r="Y32" s="1">
        <f>AA28</f>
        <v>50</v>
      </c>
      <c r="Z32" s="34"/>
      <c r="AA32" s="24"/>
      <c r="AB32" s="24"/>
      <c r="AC32" s="24"/>
      <c r="AD32" s="24"/>
      <c r="AE32" s="24"/>
    </row>
    <row r="33" spans="2:31" x14ac:dyDescent="0.25">
      <c r="B33" s="22"/>
      <c r="C33" s="23"/>
      <c r="D33" s="14"/>
      <c r="E33" s="14"/>
      <c r="F33" s="14"/>
      <c r="G33" s="28"/>
      <c r="H33" s="11" t="s">
        <v>30</v>
      </c>
      <c r="I33" s="11" t="s">
        <v>61</v>
      </c>
      <c r="J33" s="9" t="s">
        <v>31</v>
      </c>
      <c r="K33" s="24"/>
      <c r="L33" s="14"/>
      <c r="M33" s="14"/>
      <c r="N33" s="14"/>
      <c r="O33" s="28"/>
      <c r="P33" s="11" t="s">
        <v>30</v>
      </c>
      <c r="Q33" s="11" t="s">
        <v>61</v>
      </c>
      <c r="R33" s="9" t="s">
        <v>31</v>
      </c>
      <c r="S33" s="24"/>
      <c r="T33" s="14"/>
      <c r="U33" s="14"/>
      <c r="V33" s="14"/>
      <c r="W33" s="28"/>
      <c r="X33" s="11" t="s">
        <v>30</v>
      </c>
      <c r="Y33" s="11" t="s">
        <v>61</v>
      </c>
      <c r="Z33" s="9" t="s">
        <v>31</v>
      </c>
      <c r="AA33" s="24"/>
      <c r="AB33" s="24"/>
      <c r="AC33" s="24"/>
      <c r="AD33" s="24"/>
      <c r="AE33" s="24"/>
    </row>
    <row r="34" spans="2:31" x14ac:dyDescent="0.25">
      <c r="B34" s="22"/>
      <c r="C34" s="23"/>
      <c r="D34" s="14"/>
      <c r="E34" s="14" t="s">
        <v>64</v>
      </c>
      <c r="F34" s="14">
        <v>3</v>
      </c>
      <c r="G34" s="9" t="s">
        <v>55</v>
      </c>
      <c r="H34" s="1">
        <f>E27</f>
        <v>0.05</v>
      </c>
      <c r="I34" s="1">
        <f>I27</f>
        <v>32</v>
      </c>
      <c r="J34" s="33">
        <f>(H34*I34)+(H35*I35)+(H36*I36)+(H37*I37)</f>
        <v>49.6</v>
      </c>
      <c r="K34" s="24"/>
      <c r="L34" s="14"/>
      <c r="M34" s="14" t="s">
        <v>64</v>
      </c>
      <c r="N34" s="14">
        <v>3</v>
      </c>
      <c r="O34" s="9" t="s">
        <v>55</v>
      </c>
      <c r="P34" s="1">
        <f>M27</f>
        <v>0.05</v>
      </c>
      <c r="Q34" s="1">
        <f>Q27</f>
        <v>32</v>
      </c>
      <c r="R34" s="33">
        <f>(P34*Q34)+(P35*Q35)+(P36*Q36)+(P37*Q37)</f>
        <v>56.400000000000006</v>
      </c>
      <c r="S34" s="24"/>
      <c r="T34" s="14"/>
      <c r="U34" s="14" t="s">
        <v>64</v>
      </c>
      <c r="V34" s="14">
        <v>3</v>
      </c>
      <c r="W34" s="9" t="s">
        <v>55</v>
      </c>
      <c r="X34" s="1">
        <f>U27</f>
        <v>0.05</v>
      </c>
      <c r="Y34" s="1">
        <f>Y27</f>
        <v>32</v>
      </c>
      <c r="Z34" s="33">
        <f>(X34*Y34)+(X35*Y35)+(X36*Y36)+(X37*Y37)</f>
        <v>49.6</v>
      </c>
      <c r="AA34" s="24"/>
      <c r="AB34" s="24"/>
      <c r="AC34" s="24"/>
      <c r="AD34" s="24"/>
      <c r="AE34" s="24"/>
    </row>
    <row r="35" spans="2:31" x14ac:dyDescent="0.25">
      <c r="B35" s="22"/>
      <c r="C35" s="23"/>
      <c r="D35" s="14"/>
      <c r="E35" s="14"/>
      <c r="F35" s="14"/>
      <c r="G35" s="9" t="s">
        <v>56</v>
      </c>
      <c r="H35" s="1">
        <f>F27</f>
        <v>0.5</v>
      </c>
      <c r="I35" s="1">
        <f>J27</f>
        <v>50</v>
      </c>
      <c r="J35" s="35"/>
      <c r="K35" s="24"/>
      <c r="L35" s="14"/>
      <c r="M35" s="14"/>
      <c r="N35" s="14"/>
      <c r="O35" s="9" t="s">
        <v>56</v>
      </c>
      <c r="P35" s="1">
        <f>N27</f>
        <v>0.5</v>
      </c>
      <c r="Q35" s="1">
        <f>R27</f>
        <v>50</v>
      </c>
      <c r="R35" s="35"/>
      <c r="S35" s="24"/>
      <c r="T35" s="14"/>
      <c r="U35" s="14"/>
      <c r="V35" s="14"/>
      <c r="W35" s="9" t="s">
        <v>56</v>
      </c>
      <c r="X35" s="1">
        <f>V27</f>
        <v>0.5</v>
      </c>
      <c r="Y35" s="1">
        <f>Z27</f>
        <v>50</v>
      </c>
      <c r="Z35" s="35"/>
      <c r="AA35" s="24"/>
      <c r="AB35" s="24"/>
      <c r="AC35" s="24"/>
      <c r="AD35" s="24"/>
      <c r="AE35" s="24"/>
    </row>
    <row r="36" spans="2:31" x14ac:dyDescent="0.25">
      <c r="B36" s="22"/>
      <c r="C36" s="23"/>
      <c r="D36" s="14"/>
      <c r="E36" s="14"/>
      <c r="F36" s="14"/>
      <c r="G36" s="9" t="s">
        <v>57</v>
      </c>
      <c r="H36" s="1">
        <f>E28</f>
        <v>0.25</v>
      </c>
      <c r="I36" s="1">
        <f>I28</f>
        <v>36</v>
      </c>
      <c r="J36" s="35"/>
      <c r="K36" s="24"/>
      <c r="L36" s="14"/>
      <c r="M36" s="14"/>
      <c r="N36" s="14"/>
      <c r="O36" s="9" t="s">
        <v>57</v>
      </c>
      <c r="P36" s="1">
        <f>M28</f>
        <v>0.05</v>
      </c>
      <c r="Q36" s="1">
        <f>Q28</f>
        <v>36</v>
      </c>
      <c r="R36" s="35"/>
      <c r="S36" s="24"/>
      <c r="T36" s="14"/>
      <c r="U36" s="14"/>
      <c r="V36" s="14"/>
      <c r="W36" s="9" t="s">
        <v>57</v>
      </c>
      <c r="X36" s="1">
        <f>U28</f>
        <v>0.25</v>
      </c>
      <c r="Y36" s="1">
        <f>Y28</f>
        <v>36</v>
      </c>
      <c r="Z36" s="35"/>
      <c r="AA36" s="24"/>
      <c r="AB36" s="24"/>
      <c r="AC36" s="24"/>
      <c r="AD36" s="24"/>
      <c r="AE36" s="24"/>
    </row>
    <row r="37" spans="2:31" x14ac:dyDescent="0.25">
      <c r="B37" s="22"/>
      <c r="C37" s="23"/>
      <c r="D37" s="14"/>
      <c r="E37" s="14"/>
      <c r="F37" s="14"/>
      <c r="G37" s="9" t="s">
        <v>58</v>
      </c>
      <c r="H37" s="1">
        <f>F28</f>
        <v>0.2</v>
      </c>
      <c r="I37" s="1">
        <f>J28</f>
        <v>70</v>
      </c>
      <c r="J37" s="34"/>
      <c r="K37" s="24"/>
      <c r="L37" s="14"/>
      <c r="M37" s="14"/>
      <c r="N37" s="14"/>
      <c r="O37" s="9" t="s">
        <v>58</v>
      </c>
      <c r="P37" s="1">
        <f>N28</f>
        <v>0.4</v>
      </c>
      <c r="Q37" s="1">
        <f>R28</f>
        <v>70</v>
      </c>
      <c r="R37" s="34"/>
      <c r="S37" s="24"/>
      <c r="T37" s="14"/>
      <c r="U37" s="14"/>
      <c r="V37" s="14"/>
      <c r="W37" s="9" t="s">
        <v>58</v>
      </c>
      <c r="X37" s="1">
        <f>V28</f>
        <v>0.2</v>
      </c>
      <c r="Y37" s="1">
        <f>Z28</f>
        <v>70</v>
      </c>
      <c r="Z37" s="34"/>
      <c r="AA37" s="24"/>
      <c r="AB37" s="24"/>
      <c r="AC37" s="24"/>
      <c r="AD37" s="24"/>
      <c r="AE37" s="24"/>
    </row>
    <row r="38" spans="2:31" x14ac:dyDescent="0.25">
      <c r="B38" s="22"/>
      <c r="C38" s="23"/>
      <c r="D38" s="14"/>
      <c r="E38" s="14" t="s">
        <v>51</v>
      </c>
      <c r="F38" s="14">
        <v>4</v>
      </c>
      <c r="G38" s="28"/>
      <c r="H38" s="11" t="s">
        <v>30</v>
      </c>
      <c r="I38" s="11" t="s">
        <v>61</v>
      </c>
      <c r="J38" s="9" t="s">
        <v>31</v>
      </c>
      <c r="K38" s="24"/>
      <c r="L38" s="14"/>
      <c r="M38" s="14" t="s">
        <v>51</v>
      </c>
      <c r="N38" s="14">
        <v>4</v>
      </c>
      <c r="O38" s="28"/>
      <c r="P38" s="11" t="s">
        <v>30</v>
      </c>
      <c r="Q38" s="11" t="s">
        <v>61</v>
      </c>
      <c r="R38" s="9" t="s">
        <v>31</v>
      </c>
      <c r="S38" s="24"/>
      <c r="T38" s="14"/>
      <c r="U38" s="14" t="s">
        <v>51</v>
      </c>
      <c r="V38" s="14">
        <v>4</v>
      </c>
      <c r="W38" s="28"/>
      <c r="X38" s="11" t="s">
        <v>30</v>
      </c>
      <c r="Y38" s="11" t="s">
        <v>61</v>
      </c>
      <c r="Z38" s="9" t="s">
        <v>31</v>
      </c>
      <c r="AA38" s="24"/>
      <c r="AB38" s="24"/>
      <c r="AC38" s="24"/>
      <c r="AD38" s="24"/>
      <c r="AE38" s="24"/>
    </row>
    <row r="39" spans="2:31" x14ac:dyDescent="0.25">
      <c r="B39" s="22"/>
      <c r="C39" s="23"/>
      <c r="D39" s="14"/>
      <c r="E39" s="14"/>
      <c r="F39" s="14"/>
      <c r="G39" s="9" t="s">
        <v>62</v>
      </c>
      <c r="H39" s="1">
        <f>E29</f>
        <v>0.3</v>
      </c>
      <c r="I39" s="1">
        <f>I29</f>
        <v>35</v>
      </c>
      <c r="J39" s="33">
        <f>(H39*I39)+(H40*I40)</f>
        <v>49</v>
      </c>
      <c r="K39" s="24"/>
      <c r="L39" s="14"/>
      <c r="M39" s="14"/>
      <c r="N39" s="14"/>
      <c r="O39" s="9" t="s">
        <v>62</v>
      </c>
      <c r="P39" s="1">
        <f>M29</f>
        <v>0.1</v>
      </c>
      <c r="Q39" s="1">
        <f>Q29</f>
        <v>35</v>
      </c>
      <c r="R39" s="33">
        <f>(P39*Q39)+(P40*Q40)</f>
        <v>53</v>
      </c>
      <c r="S39" s="24"/>
      <c r="T39" s="14"/>
      <c r="U39" s="14"/>
      <c r="V39" s="14"/>
      <c r="W39" s="9" t="s">
        <v>62</v>
      </c>
      <c r="X39" s="1">
        <f>U29</f>
        <v>0.3</v>
      </c>
      <c r="Y39" s="1">
        <f>Y29</f>
        <v>35</v>
      </c>
      <c r="Z39" s="33">
        <f>(X39*Y39)+(X40*Y40)</f>
        <v>49</v>
      </c>
      <c r="AA39" s="24"/>
      <c r="AB39" s="24"/>
      <c r="AC39" s="24"/>
      <c r="AD39" s="24"/>
      <c r="AE39" s="24"/>
    </row>
    <row r="40" spans="2:31" x14ac:dyDescent="0.25">
      <c r="B40" s="22"/>
      <c r="C40" s="23"/>
      <c r="D40" s="14"/>
      <c r="E40" s="14"/>
      <c r="F40" s="14"/>
      <c r="G40" s="9" t="s">
        <v>63</v>
      </c>
      <c r="H40" s="1">
        <f>F29</f>
        <v>0.7</v>
      </c>
      <c r="I40" s="1">
        <f>J29</f>
        <v>55</v>
      </c>
      <c r="J40" s="34"/>
      <c r="K40" s="24"/>
      <c r="L40" s="14"/>
      <c r="M40" s="14"/>
      <c r="N40" s="14"/>
      <c r="O40" s="9" t="s">
        <v>63</v>
      </c>
      <c r="P40" s="1">
        <f>N29</f>
        <v>0.9</v>
      </c>
      <c r="Q40" s="1">
        <f>R29</f>
        <v>55</v>
      </c>
      <c r="R40" s="34"/>
      <c r="S40" s="24"/>
      <c r="T40" s="14"/>
      <c r="U40" s="14"/>
      <c r="V40" s="14"/>
      <c r="W40" s="9" t="s">
        <v>63</v>
      </c>
      <c r="X40" s="1">
        <f>V29</f>
        <v>0.7</v>
      </c>
      <c r="Y40" s="1">
        <f>Z29</f>
        <v>55</v>
      </c>
      <c r="Z40" s="34"/>
      <c r="AA40" s="24"/>
      <c r="AB40" s="24"/>
      <c r="AC40" s="24"/>
      <c r="AD40" s="24"/>
      <c r="AE40" s="24"/>
    </row>
    <row r="41" spans="2:31" s="24" customFormat="1" x14ac:dyDescent="0.25"/>
    <row r="42" spans="2:31" ht="15" customHeight="1" x14ac:dyDescent="0.25">
      <c r="B42" s="22" t="s">
        <v>76</v>
      </c>
      <c r="C42" s="23"/>
      <c r="D42" s="9">
        <v>7</v>
      </c>
      <c r="E42" s="9" t="s">
        <v>30</v>
      </c>
      <c r="F42" s="9" t="s">
        <v>61</v>
      </c>
      <c r="G42" s="9" t="s">
        <v>31</v>
      </c>
      <c r="H42" s="9">
        <v>2</v>
      </c>
      <c r="I42" s="9" t="s">
        <v>30</v>
      </c>
      <c r="J42" s="9" t="s">
        <v>31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2:31" ht="15" customHeight="1" x14ac:dyDescent="0.25">
      <c r="B43" s="22"/>
      <c r="C43" s="23"/>
      <c r="D43" s="9" t="s">
        <v>69</v>
      </c>
      <c r="E43" s="1">
        <v>0.75</v>
      </c>
      <c r="F43" s="1">
        <v>850</v>
      </c>
      <c r="G43" s="31">
        <f>(E43*F43)+(E44*F44)</f>
        <v>600</v>
      </c>
      <c r="H43" s="1" t="s">
        <v>72</v>
      </c>
      <c r="I43" s="1">
        <v>0.7</v>
      </c>
      <c r="J43" s="36">
        <f>(I43*G43)+(I44*G46)</f>
        <v>500.7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2:31" ht="15" customHeight="1" x14ac:dyDescent="0.25">
      <c r="B44" s="22"/>
      <c r="C44" s="23"/>
      <c r="D44" s="9" t="s">
        <v>70</v>
      </c>
      <c r="E44" s="1">
        <v>0.25</v>
      </c>
      <c r="F44" s="1">
        <v>-150</v>
      </c>
      <c r="G44" s="32"/>
      <c r="H44" s="1" t="s">
        <v>71</v>
      </c>
      <c r="I44" s="1">
        <v>0.3</v>
      </c>
      <c r="J44" s="36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spans="2:31" ht="15" customHeight="1" x14ac:dyDescent="0.25">
      <c r="B45" s="22"/>
      <c r="C45" s="23"/>
      <c r="D45" s="9">
        <v>8</v>
      </c>
      <c r="E45" s="9" t="s">
        <v>30</v>
      </c>
      <c r="F45" s="9" t="s">
        <v>61</v>
      </c>
      <c r="G45" s="9" t="s">
        <v>31</v>
      </c>
      <c r="H45" s="37" t="s">
        <v>73</v>
      </c>
      <c r="I45" s="1">
        <f>(E49*F49)+(E50*0)</f>
        <v>553.09499999999991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2:31" ht="15" customHeight="1" x14ac:dyDescent="0.25">
      <c r="B46" s="22"/>
      <c r="C46" s="23"/>
      <c r="D46" s="9" t="s">
        <v>69</v>
      </c>
      <c r="E46" s="1">
        <v>0.41899999999999998</v>
      </c>
      <c r="F46" s="1">
        <v>850</v>
      </c>
      <c r="G46" s="31">
        <f>(E46*F46)+(E47*F47)</f>
        <v>269</v>
      </c>
      <c r="H46" s="9" t="s">
        <v>74</v>
      </c>
      <c r="I46" s="1">
        <f>G49</f>
        <v>500.69999999999993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2:31" ht="15" customHeight="1" x14ac:dyDescent="0.25">
      <c r="B47" s="22"/>
      <c r="C47" s="23"/>
      <c r="D47" s="9" t="s">
        <v>70</v>
      </c>
      <c r="E47" s="1">
        <v>0.58099999999999996</v>
      </c>
      <c r="F47" s="1">
        <v>-150</v>
      </c>
      <c r="G47" s="32"/>
      <c r="H47" s="9" t="s">
        <v>75</v>
      </c>
      <c r="I47" s="1">
        <f>I45-I46</f>
        <v>52.394999999999982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2:31" ht="15" customHeight="1" x14ac:dyDescent="0.25">
      <c r="B48" s="22"/>
      <c r="C48" s="23"/>
      <c r="D48" s="9">
        <v>6</v>
      </c>
      <c r="E48" s="9" t="s">
        <v>30</v>
      </c>
      <c r="F48" s="9" t="s">
        <v>61</v>
      </c>
      <c r="G48" s="9" t="s">
        <v>31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2:31" x14ac:dyDescent="0.25">
      <c r="B49" s="22"/>
      <c r="C49" s="23"/>
      <c r="D49" s="9" t="s">
        <v>69</v>
      </c>
      <c r="E49" s="1">
        <v>0.65069999999999995</v>
      </c>
      <c r="F49" s="1">
        <v>850</v>
      </c>
      <c r="G49" s="33">
        <f>(E49*F49)+(E50*F50)</f>
        <v>500.69999999999993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2:31" x14ac:dyDescent="0.25">
      <c r="B50" s="22"/>
      <c r="C50" s="23"/>
      <c r="D50" s="9" t="s">
        <v>70</v>
      </c>
      <c r="E50" s="1">
        <v>0.3493</v>
      </c>
      <c r="F50" s="1">
        <v>-150</v>
      </c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2:31" s="24" customFormat="1" x14ac:dyDescent="0.25"/>
  </sheetData>
  <mergeCells count="62">
    <mergeCell ref="G43:G44"/>
    <mergeCell ref="B42:C50"/>
    <mergeCell ref="B25:C40"/>
    <mergeCell ref="G49:G50"/>
    <mergeCell ref="G46:G47"/>
    <mergeCell ref="J43:J44"/>
    <mergeCell ref="V31:V33"/>
    <mergeCell ref="Z31:Z32"/>
    <mergeCell ref="U34:U37"/>
    <mergeCell ref="V34:V37"/>
    <mergeCell ref="Z34:Z37"/>
    <mergeCell ref="U38:U40"/>
    <mergeCell ref="V38:V40"/>
    <mergeCell ref="Z39:Z40"/>
    <mergeCell ref="R34:R37"/>
    <mergeCell ref="M38:M40"/>
    <mergeCell ref="N38:N40"/>
    <mergeCell ref="R39:R40"/>
    <mergeCell ref="U25:W25"/>
    <mergeCell ref="Y25:AA25"/>
    <mergeCell ref="T30:U30"/>
    <mergeCell ref="V30:W30"/>
    <mergeCell ref="T31:T40"/>
    <mergeCell ref="U31:U33"/>
    <mergeCell ref="M25:O25"/>
    <mergeCell ref="Q25:S25"/>
    <mergeCell ref="L30:M30"/>
    <mergeCell ref="N30:O30"/>
    <mergeCell ref="L31:L40"/>
    <mergeCell ref="M31:M33"/>
    <mergeCell ref="N31:N33"/>
    <mergeCell ref="R31:R32"/>
    <mergeCell ref="M34:M37"/>
    <mergeCell ref="N34:N37"/>
    <mergeCell ref="F31:F33"/>
    <mergeCell ref="F34:F37"/>
    <mergeCell ref="F38:F40"/>
    <mergeCell ref="J31:J32"/>
    <mergeCell ref="J34:J37"/>
    <mergeCell ref="J39:J40"/>
    <mergeCell ref="E25:G25"/>
    <mergeCell ref="I25:K25"/>
    <mergeCell ref="D30:E30"/>
    <mergeCell ref="F30:G30"/>
    <mergeCell ref="D31:D40"/>
    <mergeCell ref="E38:E40"/>
    <mergeCell ref="E34:E37"/>
    <mergeCell ref="E31:E33"/>
    <mergeCell ref="B2:C6"/>
    <mergeCell ref="B8:C14"/>
    <mergeCell ref="E18:G18"/>
    <mergeCell ref="B16:C23"/>
    <mergeCell ref="I11:K11"/>
    <mergeCell ref="L11:N11"/>
    <mergeCell ref="O11:Q11"/>
    <mergeCell ref="W10:X10"/>
    <mergeCell ref="Y10:AB10"/>
    <mergeCell ref="R10:U10"/>
    <mergeCell ref="H2:I3"/>
    <mergeCell ref="J2:M3"/>
    <mergeCell ref="E3:G3"/>
    <mergeCell ref="D2:G2"/>
  </mergeCells>
  <conditionalFormatting sqref="H5:H7">
    <cfRule type="cellIs" dxfId="32" priority="29" operator="equal">
      <formula>MAX($H$5:$H$6)</formula>
    </cfRule>
  </conditionalFormatting>
  <conditionalFormatting sqref="I5:I7">
    <cfRule type="cellIs" dxfId="31" priority="28" operator="equal">
      <formula>MAX($I$5:$I$6)</formula>
    </cfRule>
  </conditionalFormatting>
  <conditionalFormatting sqref="M5:M7">
    <cfRule type="cellIs" dxfId="30" priority="27" operator="equal">
      <formula>MIN($M$5:$M$6)</formula>
    </cfRule>
  </conditionalFormatting>
  <conditionalFormatting sqref="AB12:AB14">
    <cfRule type="cellIs" dxfId="29" priority="24" operator="equal">
      <formula>MIN($AB$12:$AB$14)</formula>
    </cfRule>
  </conditionalFormatting>
  <conditionalFormatting sqref="AC12:AC14">
    <cfRule type="cellIs" dxfId="28" priority="23" operator="equal">
      <formula>MIN($AC$12:$AC$14)</formula>
    </cfRule>
  </conditionalFormatting>
  <conditionalFormatting sqref="AD12:AD14">
    <cfRule type="cellIs" dxfId="27" priority="21" operator="equal">
      <formula>MIN($AD$12:$AD$14)</formula>
    </cfRule>
    <cfRule type="cellIs" dxfId="26" priority="22" operator="equal">
      <formula>MIN($AC$12:$AC$14)</formula>
    </cfRule>
  </conditionalFormatting>
  <conditionalFormatting sqref="H20:H23">
    <cfRule type="cellIs" dxfId="25" priority="20" operator="equal">
      <formula>MAX($H$20:$H$23)</formula>
    </cfRule>
  </conditionalFormatting>
  <conditionalFormatting sqref="I20:I23">
    <cfRule type="cellIs" dxfId="24" priority="18" operator="equal">
      <formula>MAX($I$20:$I$23)</formula>
    </cfRule>
    <cfRule type="cellIs" dxfId="23" priority="19" operator="equal">
      <formula>MAX($H$20:$H$23)</formula>
    </cfRule>
  </conditionalFormatting>
  <conditionalFormatting sqref="J31:J32 J34:J37 J39:J40">
    <cfRule type="cellIs" dxfId="22" priority="17" operator="equal">
      <formula>MAX($J$31,$J$34,$J$39)</formula>
    </cfRule>
  </conditionalFormatting>
  <conditionalFormatting sqref="R31:R32 R34:R37 R39:R40">
    <cfRule type="cellIs" dxfId="21" priority="13" operator="equal">
      <formula>MAX($R$31,$R$34,$R$39)</formula>
    </cfRule>
  </conditionalFormatting>
  <conditionalFormatting sqref="Z31:Z32 Z34:Z37 Z39:Z40">
    <cfRule type="cellIs" dxfId="20" priority="12" operator="equal">
      <formula>MAX($Z$31,$Z$34,$Z$39)</formula>
    </cfRule>
  </conditionalFormatting>
  <conditionalFormatting sqref="D48 G49">
    <cfRule type="expression" dxfId="19" priority="8">
      <formula>$G$49=MAX($J$43,$G$49)</formula>
    </cfRule>
  </conditionalFormatting>
  <conditionalFormatting sqref="H42 J43">
    <cfRule type="expression" dxfId="18" priority="32">
      <formula>$J$43=MAX($J$43,$G$49)</formula>
    </cfRule>
  </conditionalFormatting>
  <conditionalFormatting sqref="W12:W14">
    <cfRule type="cellIs" dxfId="17" priority="2" operator="equal">
      <formula>MIN($W$12:$W$14)</formula>
    </cfRule>
  </conditionalFormatting>
  <conditionalFormatting sqref="X12:X14">
    <cfRule type="cellIs" dxfId="0" priority="1" operator="equal">
      <formula>MIN($X$12:$X$14)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Wolfe</dc:creator>
  <cp:lastModifiedBy>Sam Wolfe</cp:lastModifiedBy>
  <dcterms:created xsi:type="dcterms:W3CDTF">2023-07-29T16:30:31Z</dcterms:created>
  <dcterms:modified xsi:type="dcterms:W3CDTF">2023-07-29T21:35:00Z</dcterms:modified>
</cp:coreProperties>
</file>