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Food and Beverage\Beverage Controls\Inventory\Beverages\2020-01\"/>
    </mc:Choice>
  </mc:AlternateContent>
  <xr:revisionPtr revIDLastSave="0" documentId="13_ncr:1_{04796CA5-B9EA-4A14-99E9-C0CCA0B02DD7}" xr6:coauthVersionLast="36" xr6:coauthVersionMax="36" xr10:uidLastSave="{00000000-0000-0000-0000-000000000000}"/>
  <bookViews>
    <workbookView xWindow="0" yWindow="0" windowWidth="28800" windowHeight="13020" xr2:uid="{00000000-000D-0000-FFFF-FFFF00000000}"/>
  </bookViews>
  <sheets>
    <sheet name="ADACO" sheetId="3" r:id="rId1"/>
    <sheet name="Handwritten" sheetId="2" r:id="rId2"/>
  </sheets>
  <externalReferences>
    <externalReference r:id="rId3"/>
  </externalReferences>
  <definedNames>
    <definedName name="_xlnm.Print_Area" localSheetId="1">Handwritten!$A$1:$H$290</definedName>
    <definedName name="_xlnm.Print_Titles" localSheetId="1">Handwritten!$2:$3</definedName>
  </definedNames>
  <calcPr calcId="191029"/>
</workbook>
</file>

<file path=xl/calcChain.xml><?xml version="1.0" encoding="utf-8"?>
<calcChain xmlns="http://schemas.openxmlformats.org/spreadsheetml/2006/main">
  <c r="B20" i="2" l="1"/>
  <c r="I118" i="2" l="1"/>
  <c r="J118" i="2" s="1"/>
  <c r="C52" i="3" s="1"/>
  <c r="I116" i="2"/>
  <c r="J116" i="2" s="1"/>
  <c r="C50" i="3" s="1"/>
  <c r="I14" i="2"/>
  <c r="J14" i="2" s="1"/>
  <c r="C19" i="3" s="1"/>
  <c r="C16" i="3"/>
  <c r="C15" i="3"/>
  <c r="C14" i="3"/>
  <c r="I27" i="2"/>
  <c r="J27" i="2" s="1"/>
  <c r="C30" i="3" s="1"/>
  <c r="I26" i="2"/>
  <c r="J26" i="2" s="1"/>
  <c r="C29" i="3" s="1"/>
  <c r="I25" i="2"/>
  <c r="J25" i="2" s="1"/>
  <c r="C28" i="3" s="1"/>
  <c r="I132" i="2"/>
  <c r="J132" i="2" s="1"/>
  <c r="C65" i="3" s="1"/>
  <c r="I48" i="3" l="1"/>
  <c r="F75" i="3" l="1"/>
  <c r="I57" i="3" l="1"/>
  <c r="I65" i="3"/>
  <c r="I74" i="3"/>
  <c r="I60" i="3"/>
  <c r="I69" i="3"/>
  <c r="I55" i="3"/>
  <c r="I11" i="2"/>
  <c r="J11" i="2" s="1"/>
  <c r="C13" i="3" s="1"/>
  <c r="I10" i="2"/>
  <c r="J10" i="2" s="1"/>
  <c r="C12" i="3" s="1"/>
  <c r="I77" i="2" l="1"/>
  <c r="J77" i="2" s="1"/>
  <c r="I8" i="3" s="1"/>
  <c r="I105" i="2"/>
  <c r="J105" i="2" s="1"/>
  <c r="I36" i="3" s="1"/>
  <c r="I87" i="2"/>
  <c r="J87" i="2" s="1"/>
  <c r="I18" i="3" s="1"/>
  <c r="I125" i="2"/>
  <c r="J125" i="2" s="1"/>
  <c r="C59" i="3" s="1"/>
  <c r="I38" i="2"/>
  <c r="J38" i="2" s="1"/>
  <c r="C41" i="3" s="1"/>
  <c r="I9" i="2"/>
  <c r="J9" i="2" s="1"/>
  <c r="C11" i="3" s="1"/>
  <c r="I110" i="2" l="1"/>
  <c r="J110" i="2" s="1"/>
  <c r="I41" i="3" s="1"/>
  <c r="I72" i="2"/>
  <c r="J72" i="2" s="1"/>
  <c r="F38" i="3" s="1"/>
  <c r="I76" i="3"/>
  <c r="F70" i="3"/>
  <c r="I133" i="2" l="1"/>
  <c r="J133" i="2" s="1"/>
  <c r="C66" i="3" s="1"/>
  <c r="I120" i="2" l="1"/>
  <c r="J120" i="2" s="1"/>
  <c r="C123" i="3" l="1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 l="1"/>
  <c r="C86" i="3"/>
  <c r="I78" i="3"/>
  <c r="I77" i="3"/>
  <c r="I75" i="3"/>
  <c r="I73" i="3"/>
  <c r="I72" i="3"/>
  <c r="I71" i="3"/>
  <c r="I70" i="3"/>
  <c r="I68" i="3"/>
  <c r="I67" i="3"/>
  <c r="I66" i="3"/>
  <c r="I64" i="3"/>
  <c r="I63" i="3"/>
  <c r="I62" i="3"/>
  <c r="I61" i="3"/>
  <c r="I59" i="3"/>
  <c r="I58" i="3"/>
  <c r="I56" i="3"/>
  <c r="I54" i="3"/>
  <c r="I53" i="3"/>
  <c r="I52" i="3"/>
  <c r="I51" i="3"/>
  <c r="I50" i="3"/>
  <c r="I49" i="3"/>
  <c r="I47" i="3"/>
  <c r="I46" i="3"/>
  <c r="I45" i="3"/>
  <c r="F78" i="3"/>
  <c r="F77" i="3"/>
  <c r="F76" i="3"/>
  <c r="F74" i="3"/>
  <c r="F73" i="3"/>
  <c r="F72" i="3"/>
  <c r="F71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I19" i="2" l="1"/>
  <c r="J19" i="2" s="1"/>
  <c r="C23" i="3" s="1"/>
  <c r="B128" i="2" l="1"/>
  <c r="I128" i="2"/>
  <c r="J128" i="2" s="1"/>
  <c r="C61" i="3" s="1"/>
  <c r="B117" i="2" l="1"/>
  <c r="B58" i="2"/>
  <c r="I74" i="2" l="1"/>
  <c r="J74" i="2" s="1"/>
  <c r="F40" i="3" s="1"/>
  <c r="A7" i="3"/>
  <c r="A8" i="3" s="1"/>
  <c r="A9" i="3" s="1"/>
  <c r="A10" i="3" s="1"/>
  <c r="A11" i="3" l="1"/>
  <c r="A12" i="3" s="1"/>
  <c r="A13" i="3" s="1"/>
  <c r="A14" i="3" l="1"/>
  <c r="A15" i="3" s="1"/>
  <c r="A16" i="3" s="1"/>
  <c r="A17" i="3" s="1"/>
  <c r="A18" i="3" s="1"/>
  <c r="A19" i="3" l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l="1"/>
  <c r="I148" i="2"/>
  <c r="J148" i="2" s="1"/>
  <c r="D40" i="3" l="1"/>
  <c r="D41" i="3" s="1"/>
  <c r="G6" i="3" s="1"/>
  <c r="G7" i="3" s="1"/>
  <c r="G8" i="3" s="1"/>
  <c r="G9" i="3" s="1"/>
  <c r="I151" i="2"/>
  <c r="J151" i="2" s="1"/>
  <c r="F46" i="3" s="1"/>
  <c r="G10" i="3" l="1"/>
  <c r="G11" i="3" s="1"/>
  <c r="G12" i="3" s="1"/>
  <c r="G13" i="3" s="1"/>
  <c r="G14" i="3" s="1"/>
  <c r="G15" i="3" s="1"/>
  <c r="G16" i="3" s="1"/>
  <c r="G17" i="3" s="1"/>
  <c r="G18" i="3" s="1"/>
  <c r="G19" i="3" s="1"/>
  <c r="B66" i="2"/>
  <c r="G20" i="3" l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I141" i="2"/>
  <c r="J141" i="2" s="1"/>
  <c r="G39" i="3" l="1"/>
  <c r="G40" i="3" s="1"/>
  <c r="I139" i="2"/>
  <c r="J139" i="2" s="1"/>
  <c r="C71" i="3" s="1"/>
  <c r="G41" i="3" l="1"/>
  <c r="A45" i="3" s="1"/>
  <c r="A46" i="3" s="1"/>
  <c r="A47" i="3" s="1"/>
  <c r="A48" i="3" s="1"/>
  <c r="A49" i="3" s="1"/>
  <c r="I16" i="2"/>
  <c r="J16" i="2" s="1"/>
  <c r="I42" i="2"/>
  <c r="J42" i="2" s="1"/>
  <c r="B138" i="2"/>
  <c r="I138" i="2" s="1"/>
  <c r="J138" i="2" s="1"/>
  <c r="I145" i="2"/>
  <c r="J145" i="2" s="1"/>
  <c r="I127" i="2"/>
  <c r="J127" i="2" s="1"/>
  <c r="I23" i="2"/>
  <c r="J23" i="2" s="1"/>
  <c r="I152" i="2"/>
  <c r="J152" i="2" s="1"/>
  <c r="F47" i="3" s="1"/>
  <c r="I6" i="2"/>
  <c r="J6" i="2" s="1"/>
  <c r="C8" i="3" s="1"/>
  <c r="I12" i="2"/>
  <c r="J12" i="2" s="1"/>
  <c r="C17" i="3" s="1"/>
  <c r="A50" i="3" l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I93" i="2"/>
  <c r="J93" i="2" s="1"/>
  <c r="I24" i="3" s="1"/>
  <c r="I78" i="2"/>
  <c r="J78" i="2" s="1"/>
  <c r="I9" i="3" s="1"/>
  <c r="I71" i="2"/>
  <c r="J71" i="2" s="1"/>
  <c r="F37" i="3" s="1"/>
  <c r="G66" i="3" l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A86" i="3" s="1"/>
  <c r="A87" i="3" s="1"/>
  <c r="B61" i="2"/>
  <c r="B43" i="2"/>
  <c r="A88" i="3" l="1"/>
  <c r="A89" i="3" s="1"/>
  <c r="A90" i="3" s="1"/>
  <c r="A91" i="3" s="1"/>
  <c r="A92" i="3" s="1"/>
  <c r="A93" i="3" s="1"/>
  <c r="A94" i="3" s="1"/>
  <c r="A95" i="3" s="1"/>
  <c r="A96" i="3" s="1"/>
  <c r="B131" i="2"/>
  <c r="A97" i="3" l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I5" i="2"/>
  <c r="J5" i="2" s="1"/>
  <c r="I131" i="2" l="1"/>
  <c r="J131" i="2" s="1"/>
  <c r="C64" i="3" s="1"/>
  <c r="I65" i="2"/>
  <c r="J65" i="2" s="1"/>
  <c r="F31" i="3" s="1"/>
  <c r="I150" i="2" l="1"/>
  <c r="J150" i="2" s="1"/>
  <c r="F45" i="3" s="1"/>
  <c r="I79" i="2"/>
  <c r="J79" i="2" s="1"/>
  <c r="I10" i="3" s="1"/>
  <c r="I40" i="2"/>
  <c r="J40" i="2" s="1"/>
  <c r="F7" i="3" s="1"/>
  <c r="I107" i="2" l="1"/>
  <c r="J107" i="2" s="1"/>
  <c r="I38" i="3" s="1"/>
  <c r="B62" i="2" l="1"/>
  <c r="I62" i="2" s="1"/>
  <c r="J62" i="2" s="1"/>
  <c r="B68" i="2" l="1"/>
  <c r="I68" i="2" s="1"/>
  <c r="J68" i="2" s="1"/>
  <c r="F34" i="3" s="1"/>
  <c r="I24" i="2" l="1"/>
  <c r="J24" i="2" s="1"/>
  <c r="C27" i="3" s="1"/>
  <c r="I67" i="2" l="1"/>
  <c r="J67" i="2" s="1"/>
  <c r="F33" i="3" s="1"/>
  <c r="I134" i="2"/>
  <c r="J134" i="2" s="1"/>
  <c r="C67" i="3" s="1"/>
  <c r="I147" i="2" l="1"/>
  <c r="I143" i="2"/>
  <c r="J143" i="2" s="1"/>
  <c r="C74" i="3" s="1"/>
  <c r="I122" i="2"/>
  <c r="J122" i="2" s="1"/>
  <c r="C56" i="3" s="1"/>
  <c r="I121" i="2"/>
  <c r="J121" i="2" s="1"/>
  <c r="C55" i="3" s="1"/>
  <c r="I80" i="2"/>
  <c r="J80" i="2" s="1"/>
  <c r="I11" i="3" s="1"/>
  <c r="I101" i="2"/>
  <c r="J101" i="2" s="1"/>
  <c r="I32" i="3" s="1"/>
  <c r="I98" i="2"/>
  <c r="J98" i="2" s="1"/>
  <c r="I29" i="3" s="1"/>
  <c r="I96" i="2"/>
  <c r="J96" i="2" s="1"/>
  <c r="I27" i="3" s="1"/>
  <c r="I94" i="2"/>
  <c r="J94" i="2" s="1"/>
  <c r="I25" i="3" s="1"/>
  <c r="I91" i="2"/>
  <c r="J91" i="2" s="1"/>
  <c r="I22" i="3" s="1"/>
  <c r="I88" i="2"/>
  <c r="J88" i="2" s="1"/>
  <c r="I19" i="3" s="1"/>
  <c r="I18" i="2"/>
  <c r="J18" i="2" s="1"/>
  <c r="C22" i="3" s="1"/>
  <c r="C7" i="3"/>
  <c r="I32" i="2"/>
  <c r="J32" i="2" s="1"/>
  <c r="C35" i="3" s="1"/>
  <c r="J147" i="2" l="1"/>
  <c r="C77" i="3" s="1"/>
  <c r="I60" i="2" l="1"/>
  <c r="J60" i="2" s="1"/>
  <c r="F26" i="3" s="1"/>
  <c r="I104" i="2"/>
  <c r="J104" i="2" s="1"/>
  <c r="I35" i="3" s="1"/>
  <c r="I39" i="2"/>
  <c r="J39" i="2" s="1"/>
  <c r="F6" i="3" s="1"/>
  <c r="I59" i="2" l="1"/>
  <c r="J59" i="2" s="1"/>
  <c r="F24" i="3" s="1"/>
  <c r="B137" i="2" l="1"/>
  <c r="I137" i="2" s="1"/>
  <c r="J137" i="2" l="1"/>
  <c r="C70" i="3" s="1"/>
  <c r="I8" i="2"/>
  <c r="J8" i="2" s="1"/>
  <c r="C10" i="3" s="1"/>
  <c r="B17" i="2" l="1"/>
  <c r="B112" i="2" l="1"/>
  <c r="I75" i="2" l="1"/>
  <c r="I29" i="2" l="1"/>
  <c r="J29" i="2" s="1"/>
  <c r="C32" i="3" s="1"/>
  <c r="I28" i="2"/>
  <c r="J28" i="2" s="1"/>
  <c r="C31" i="3" s="1"/>
  <c r="I73" i="2"/>
  <c r="J73" i="2" s="1"/>
  <c r="F39" i="3" s="1"/>
  <c r="I41" i="2"/>
  <c r="I136" i="2"/>
  <c r="J136" i="2" s="1"/>
  <c r="C69" i="3" s="1"/>
  <c r="I70" i="2"/>
  <c r="I135" i="2"/>
  <c r="J135" i="2" s="1"/>
  <c r="C68" i="3" s="1"/>
  <c r="I154" i="2"/>
  <c r="J154" i="2" s="1"/>
  <c r="F49" i="3" s="1"/>
  <c r="I153" i="2"/>
  <c r="J153" i="2" s="1"/>
  <c r="F48" i="3" s="1"/>
  <c r="I36" i="2"/>
  <c r="J36" i="2" s="1"/>
  <c r="C39" i="3" s="1"/>
  <c r="I35" i="2"/>
  <c r="J35" i="2" s="1"/>
  <c r="C38" i="3" s="1"/>
  <c r="I66" i="2"/>
  <c r="J66" i="2" s="1"/>
  <c r="F32" i="3" s="1"/>
  <c r="I64" i="2"/>
  <c r="J64" i="2" s="1"/>
  <c r="F30" i="3" s="1"/>
  <c r="I109" i="2"/>
  <c r="I108" i="2"/>
  <c r="J108" i="2" s="1"/>
  <c r="I39" i="3" s="1"/>
  <c r="I83" i="2"/>
  <c r="J83" i="2" s="1"/>
  <c r="I14" i="3" s="1"/>
  <c r="I82" i="2"/>
  <c r="J82" i="2" s="1"/>
  <c r="I13" i="3" s="1"/>
  <c r="I63" i="2"/>
  <c r="J63" i="2" s="1"/>
  <c r="F29" i="3" s="1"/>
  <c r="I81" i="2"/>
  <c r="J81" i="2" s="1"/>
  <c r="I12" i="3" s="1"/>
  <c r="I21" i="2"/>
  <c r="J21" i="2" s="1"/>
  <c r="C25" i="3" s="1"/>
  <c r="I22" i="2"/>
  <c r="I100" i="2"/>
  <c r="J100" i="2" s="1"/>
  <c r="I31" i="3" s="1"/>
  <c r="I99" i="2"/>
  <c r="J99" i="2" s="1"/>
  <c r="I30" i="3" s="1"/>
  <c r="I112" i="2"/>
  <c r="J112" i="2" s="1"/>
  <c r="C46" i="3" s="1"/>
  <c r="I111" i="2"/>
  <c r="J111" i="2" s="1"/>
  <c r="C45" i="3" s="1"/>
  <c r="I20" i="2"/>
  <c r="J20" i="2" s="1"/>
  <c r="C24" i="3" s="1"/>
  <c r="I129" i="2"/>
  <c r="J129" i="2" s="1"/>
  <c r="C62" i="3" s="1"/>
  <c r="I61" i="2"/>
  <c r="I97" i="2"/>
  <c r="I95" i="2"/>
  <c r="J95" i="2" s="1"/>
  <c r="I26" i="3" s="1"/>
  <c r="I149" i="2"/>
  <c r="J149" i="2" s="1"/>
  <c r="C78" i="3" s="1"/>
  <c r="I17" i="2"/>
  <c r="J17" i="2" s="1"/>
  <c r="C21" i="3" s="1"/>
  <c r="I15" i="2"/>
  <c r="I34" i="2"/>
  <c r="J34" i="2" s="1"/>
  <c r="C37" i="3" s="1"/>
  <c r="I33" i="2"/>
  <c r="J33" i="2" s="1"/>
  <c r="C36" i="3" s="1"/>
  <c r="I126" i="2"/>
  <c r="I90" i="2"/>
  <c r="J90" i="2" s="1"/>
  <c r="I21" i="3" s="1"/>
  <c r="I89" i="2"/>
  <c r="J89" i="2" s="1"/>
  <c r="I20" i="3" s="1"/>
  <c r="I13" i="2"/>
  <c r="J13" i="2" s="1"/>
  <c r="C18" i="3" s="1"/>
  <c r="I57" i="2"/>
  <c r="J57" i="2" s="1"/>
  <c r="F23" i="3" s="1"/>
  <c r="I106" i="2"/>
  <c r="J106" i="2" s="1"/>
  <c r="I37" i="3" s="1"/>
  <c r="I56" i="2"/>
  <c r="J56" i="2" s="1"/>
  <c r="F22" i="3" s="1"/>
  <c r="I55" i="2"/>
  <c r="J55" i="2" s="1"/>
  <c r="F21" i="3" s="1"/>
  <c r="I146" i="2"/>
  <c r="J146" i="2" s="1"/>
  <c r="C76" i="3" s="1"/>
  <c r="I144" i="2"/>
  <c r="I54" i="2"/>
  <c r="J54" i="2" s="1"/>
  <c r="F20" i="3" s="1"/>
  <c r="I53" i="2"/>
  <c r="J53" i="2" s="1"/>
  <c r="F19" i="3" s="1"/>
  <c r="I52" i="2"/>
  <c r="I51" i="2"/>
  <c r="J51" i="2" s="1"/>
  <c r="F17" i="3" s="1"/>
  <c r="I50" i="2"/>
  <c r="J50" i="2" s="1"/>
  <c r="F16" i="3" s="1"/>
  <c r="I49" i="2"/>
  <c r="J49" i="2" s="1"/>
  <c r="F15" i="3" s="1"/>
  <c r="I30" i="2"/>
  <c r="J30" i="2" s="1"/>
  <c r="C33" i="3" s="1"/>
  <c r="I48" i="2"/>
  <c r="J48" i="2" s="1"/>
  <c r="F14" i="3" s="1"/>
  <c r="I124" i="2"/>
  <c r="J124" i="2" s="1"/>
  <c r="C58" i="3" s="1"/>
  <c r="I123" i="2"/>
  <c r="J123" i="2" s="1"/>
  <c r="C57" i="3" s="1"/>
  <c r="I86" i="2"/>
  <c r="J86" i="2" s="1"/>
  <c r="I17" i="3" s="1"/>
  <c r="I76" i="2"/>
  <c r="I142" i="2"/>
  <c r="J142" i="2" s="1"/>
  <c r="C73" i="3" s="1"/>
  <c r="I47" i="2"/>
  <c r="J47" i="2" s="1"/>
  <c r="F13" i="3" s="1"/>
  <c r="I46" i="2"/>
  <c r="I140" i="2"/>
  <c r="J140" i="2" s="1"/>
  <c r="I7" i="2"/>
  <c r="J7" i="2" s="1"/>
  <c r="C9" i="3" s="1"/>
  <c r="I37" i="2"/>
  <c r="I45" i="2"/>
  <c r="J45" i="2" s="1"/>
  <c r="F11" i="3" s="1"/>
  <c r="I44" i="2"/>
  <c r="J44" i="2" s="1"/>
  <c r="F10" i="3" s="1"/>
  <c r="I119" i="2"/>
  <c r="J119" i="2" s="1"/>
  <c r="C53" i="3" s="1"/>
  <c r="I4" i="2"/>
  <c r="J4" i="2" s="1"/>
  <c r="C6" i="3" s="1"/>
  <c r="I85" i="2"/>
  <c r="J85" i="2" s="1"/>
  <c r="I16" i="3" s="1"/>
  <c r="I84" i="2"/>
  <c r="J84" i="2" s="1"/>
  <c r="I15" i="3" s="1"/>
  <c r="I43" i="2"/>
  <c r="J43" i="2" s="1"/>
  <c r="F9" i="3" s="1"/>
  <c r="J75" i="2"/>
  <c r="I6" i="3" s="1"/>
  <c r="I69" i="2"/>
  <c r="J69" i="2" s="1"/>
  <c r="F35" i="3" s="1"/>
  <c r="I117" i="2"/>
  <c r="J117" i="2" s="1"/>
  <c r="C51" i="3" s="1"/>
  <c r="I115" i="2"/>
  <c r="J115" i="2" s="1"/>
  <c r="C49" i="3" s="1"/>
  <c r="I114" i="2"/>
  <c r="J114" i="2" s="1"/>
  <c r="C48" i="3" s="1"/>
  <c r="I113" i="2"/>
  <c r="J113" i="2" s="1"/>
  <c r="C47" i="3" s="1"/>
  <c r="I103" i="2"/>
  <c r="J103" i="2" s="1"/>
  <c r="I34" i="3" s="1"/>
  <c r="I102" i="2"/>
  <c r="J102" i="2" s="1"/>
  <c r="I33" i="3" s="1"/>
  <c r="B31" i="2"/>
  <c r="I31" i="2" s="1"/>
  <c r="J31" i="2" s="1"/>
  <c r="C34" i="3" s="1"/>
  <c r="F28" i="3"/>
  <c r="B130" i="2"/>
  <c r="I130" i="2" s="1"/>
  <c r="J130" i="2" s="1"/>
  <c r="C63" i="3" s="1"/>
  <c r="I58" i="2"/>
  <c r="J58" i="2" s="1"/>
  <c r="F25" i="3" s="1"/>
  <c r="I92" i="2"/>
  <c r="J92" i="2" s="1"/>
  <c r="I23" i="3" s="1"/>
  <c r="C72" i="3" l="1"/>
  <c r="J15" i="2"/>
  <c r="C20" i="3" s="1"/>
  <c r="J41" i="2"/>
  <c r="F8" i="3" s="1"/>
  <c r="J144" i="2"/>
  <c r="C75" i="3" s="1"/>
  <c r="J126" i="2"/>
  <c r="C60" i="3" s="1"/>
  <c r="J22" i="2"/>
  <c r="C26" i="3" s="1"/>
  <c r="J97" i="2"/>
  <c r="I28" i="3" s="1"/>
  <c r="J109" i="2"/>
  <c r="I40" i="3" s="1"/>
  <c r="J37" i="2"/>
  <c r="C40" i="3" s="1"/>
  <c r="J46" i="2"/>
  <c r="F12" i="3" s="1"/>
  <c r="J52" i="2"/>
  <c r="F18" i="3" s="1"/>
  <c r="J61" i="2"/>
  <c r="F27" i="3" s="1"/>
  <c r="J70" i="2"/>
  <c r="F36" i="3" s="1"/>
  <c r="J76" i="2"/>
  <c r="I7" i="3" s="1"/>
</calcChain>
</file>

<file path=xl/sharedStrings.xml><?xml version="1.0" encoding="utf-8"?>
<sst xmlns="http://schemas.openxmlformats.org/spreadsheetml/2006/main" count="533" uniqueCount="326">
  <si>
    <t xml:space="preserve">Beer, Amstel Light, 12 oz bottle </t>
  </si>
  <si>
    <t xml:space="preserve">Beer, Blue Moon Belgian 12oz btl </t>
  </si>
  <si>
    <t xml:space="preserve">Beer, Budweiser, 12 oz Bottle </t>
  </si>
  <si>
    <t xml:space="preserve">Beer, Bud Light, 12 oz Bottle </t>
  </si>
  <si>
    <t xml:space="preserve">Beer, Coors Light, 12 oz Bottle </t>
  </si>
  <si>
    <t xml:space="preserve">Beer, Corona, 12 oz Bottle </t>
  </si>
  <si>
    <t xml:space="preserve">Beer, Corona Light, 12 oz Bottle </t>
  </si>
  <si>
    <t xml:space="preserve">Beer, Guinness, 12 oz can </t>
  </si>
  <si>
    <t xml:space="preserve">Beer, Heineken, 12 oz Bottle </t>
  </si>
  <si>
    <t xml:space="preserve">Beer, Michelob Ultra, 12 oz Bottle </t>
  </si>
  <si>
    <t xml:space="preserve">Beer, Miller Lite, 12 oz Bottle </t>
  </si>
  <si>
    <t xml:space="preserve">Beer, O’Doul’s, 12 oz btl </t>
  </si>
  <si>
    <t xml:space="preserve">Beer, Sam Adams, 12 oz btl </t>
  </si>
  <si>
    <t xml:space="preserve">Beer, Yuengling, 12 oz btl </t>
  </si>
  <si>
    <t>Product:</t>
  </si>
  <si>
    <t>Whole Bottles:</t>
  </si>
  <si>
    <t>Liquor Scale</t>
  </si>
  <si>
    <t>Kitchen Scale</t>
  </si>
  <si>
    <t>ADACO Weight</t>
  </si>
  <si>
    <t>Total:</t>
  </si>
  <si>
    <t>Pounds</t>
  </si>
  <si>
    <t>Ounces</t>
  </si>
  <si>
    <t>JT's</t>
  </si>
  <si>
    <t>JT's Beverage</t>
  </si>
  <si>
    <t xml:space="preserve">Keyentered By: </t>
  </si>
  <si>
    <t>Taken By:</t>
  </si>
  <si>
    <t>Outlet Name:</t>
  </si>
  <si>
    <t>Date</t>
  </si>
  <si>
    <t xml:space="preserve">Inventory Taken By: </t>
  </si>
  <si>
    <t>Print</t>
  </si>
  <si>
    <t>Sign:</t>
  </si>
  <si>
    <t xml:space="preserve">Sign: </t>
  </si>
  <si>
    <t xml:space="preserve">Write Ins: </t>
  </si>
  <si>
    <t>Weight</t>
  </si>
  <si>
    <t>Size</t>
  </si>
  <si>
    <t xml:space="preserve">Tequila, 1800 Reposado </t>
  </si>
  <si>
    <t xml:space="preserve">Tequila, 1800 Silver </t>
  </si>
  <si>
    <t>Vodka, Absolut</t>
  </si>
  <si>
    <t xml:space="preserve">Vodka, Absolut Apeach </t>
  </si>
  <si>
    <t xml:space="preserve">Vodka, Absolut Citron </t>
  </si>
  <si>
    <t xml:space="preserve">Vodka, Absolut Raspberry </t>
  </si>
  <si>
    <t xml:space="preserve">Rum, Bacardi Silver (Light) </t>
  </si>
  <si>
    <t>Liqueur, Bailey’s Original</t>
  </si>
  <si>
    <t xml:space="preserve">Scotch, Balvenie 12 </t>
  </si>
  <si>
    <t xml:space="preserve">Scotch, Balvenie Portwood </t>
  </si>
  <si>
    <t xml:space="preserve">Bourbon, Basil Hayden </t>
  </si>
  <si>
    <t xml:space="preserve">Vodka, Belvedere </t>
  </si>
  <si>
    <t xml:space="preserve">Liqueur, Blackberry Brandy </t>
  </si>
  <si>
    <t xml:space="preserve">Liqueur, Blue Curacao </t>
  </si>
  <si>
    <t xml:space="preserve">Gin, Bombay Sapphire </t>
  </si>
  <si>
    <t>Bourbon, Bulleit</t>
  </si>
  <si>
    <t xml:space="preserve">Whiskey, Bushmill’s </t>
  </si>
  <si>
    <t>Liqueur, Buttershots</t>
  </si>
  <si>
    <t xml:space="preserve">Liqueur, Campari </t>
  </si>
  <si>
    <t xml:space="preserve">Whiskey, Canadian Club </t>
  </si>
  <si>
    <t xml:space="preserve">Rum, Captain Morgan </t>
  </si>
  <si>
    <t xml:space="preserve">Scotch, Chivas Regal </t>
  </si>
  <si>
    <t xml:space="preserve">Vodka, Chopin </t>
  </si>
  <si>
    <t xml:space="preserve">Vodka, Ciroc </t>
  </si>
  <si>
    <t xml:space="preserve">Liqueur, Cointreau </t>
  </si>
  <si>
    <t xml:space="preserve">Cognac, Courvoisier VS </t>
  </si>
  <si>
    <t>Cognac, Courvoisier VSOP</t>
  </si>
  <si>
    <t xml:space="preserve">Liqueur, Creme de Banana </t>
  </si>
  <si>
    <t xml:space="preserve">Liqueur, Creme de Cacao Dark </t>
  </si>
  <si>
    <t xml:space="preserve">Liqueur, Creme de Cacao Light </t>
  </si>
  <si>
    <t xml:space="preserve">Liqueur, Creme de Cassis </t>
  </si>
  <si>
    <t xml:space="preserve">Liqueur, Creme de Menthe Green </t>
  </si>
  <si>
    <t xml:space="preserve">Liqueur, Creme de Menthe White </t>
  </si>
  <si>
    <t xml:space="preserve">Whiskey, Crown Royal </t>
  </si>
  <si>
    <t xml:space="preserve">Whiskey, Crown Royal Special Reserve </t>
  </si>
  <si>
    <t xml:space="preserve">Liqueur, Disaronno Amaretto </t>
  </si>
  <si>
    <t xml:space="preserve">Liqueur, Dom B&amp;B </t>
  </si>
  <si>
    <t xml:space="preserve">Tequila, Don Julio Anejo </t>
  </si>
  <si>
    <t xml:space="preserve">Liqueur, Drambuie </t>
  </si>
  <si>
    <t xml:space="preserve">Port, Fonseca Bin 27 </t>
  </si>
  <si>
    <t xml:space="preserve">Bourbon, Gentleman Jack </t>
  </si>
  <si>
    <t xml:space="preserve">Scotch, Glenfiddich 12 yr </t>
  </si>
  <si>
    <t xml:space="preserve">Scotch, Glenlivet </t>
  </si>
  <si>
    <t>Scotch, Glenmorangie</t>
  </si>
  <si>
    <t xml:space="preserve">Liqueur, Grand Marnier </t>
  </si>
  <si>
    <t xml:space="preserve">Vodka, Grey Goose </t>
  </si>
  <si>
    <t xml:space="preserve">Cognac, Hennessey VS </t>
  </si>
  <si>
    <t xml:space="preserve">Cognac, Hennessey VSOP </t>
  </si>
  <si>
    <t>Bourbon, Jack Daniels</t>
  </si>
  <si>
    <t xml:space="preserve">Bourbon, Jack Daniels Single Barrell </t>
  </si>
  <si>
    <t xml:space="preserve">Scotch, Johnnie Walker Black </t>
  </si>
  <si>
    <t xml:space="preserve">Scotch, Johnnie Walker Red </t>
  </si>
  <si>
    <t xml:space="preserve">Liqueur, Kahlua </t>
  </si>
  <si>
    <t xml:space="preserve">Vodka, Ketel One </t>
  </si>
  <si>
    <t>Vodka, Ketel One Citroen</t>
  </si>
  <si>
    <t xml:space="preserve">Bourbon, Knob Creek </t>
  </si>
  <si>
    <t>Vermouth, M&amp;R Dry</t>
  </si>
  <si>
    <t>Vermouth, M&amp;R Sweet</t>
  </si>
  <si>
    <t xml:space="preserve">Scotch, Macallan 12 </t>
  </si>
  <si>
    <t xml:space="preserve">Scotch, Macallan 18 </t>
  </si>
  <si>
    <t xml:space="preserve">Bourbon, Makers Mark </t>
  </si>
  <si>
    <t>Bourbon, Makers 46</t>
  </si>
  <si>
    <t xml:space="preserve">Rum, Malibu </t>
  </si>
  <si>
    <t xml:space="preserve">Liqueur, Midori Melon </t>
  </si>
  <si>
    <t xml:space="preserve">Rum, Mount Gay Eclipse </t>
  </si>
  <si>
    <t xml:space="preserve">Rum, Myers Dark </t>
  </si>
  <si>
    <t>Tequila, Patron Anejo</t>
  </si>
  <si>
    <t xml:space="preserve">Tequila, Patron Silver </t>
  </si>
  <si>
    <t xml:space="preserve">Liqueur, Peachtree </t>
  </si>
  <si>
    <t xml:space="preserve">Liqueur, Razzmatazz </t>
  </si>
  <si>
    <t xml:space="preserve">Cognac, Remy Martin VSOP </t>
  </si>
  <si>
    <t xml:space="preserve">Cognac, Remy Martin XO </t>
  </si>
  <si>
    <t xml:space="preserve">Whiskey, Seagram’s 7 </t>
  </si>
  <si>
    <t xml:space="preserve">Whiskey, Seagram’s VO </t>
  </si>
  <si>
    <t xml:space="preserve">Vodka, Smirnoff Vanilla Twist </t>
  </si>
  <si>
    <t xml:space="preserve">Liqueur, Southern Comfort </t>
  </si>
  <si>
    <t xml:space="preserve">Gin, Tanqueray </t>
  </si>
  <si>
    <t>Mixer, Triple Sec, DeKuyper</t>
  </si>
  <si>
    <t xml:space="preserve">Bourbon, Woodford Reserve </t>
  </si>
  <si>
    <t xml:space="preserve">Liqueur, Sour Apple Pucker </t>
  </si>
  <si>
    <t xml:space="preserve">Whiskey, Jameson </t>
  </si>
  <si>
    <t>Vodka, Stolichnaya Russian</t>
  </si>
  <si>
    <t>Bourbon, Wild Turkey</t>
  </si>
  <si>
    <t>Vermouth, Martini &amp; Rossi Dry</t>
  </si>
  <si>
    <t>Vermouth, Martini &amp; Rossi Sweet</t>
  </si>
  <si>
    <t xml:space="preserve">Vodka, Stolichnaya Russian Vodka </t>
  </si>
  <si>
    <t>Mixer, DeKuyper Triple Sec</t>
  </si>
  <si>
    <t>Beer, Amstel Light</t>
  </si>
  <si>
    <t>Beer, Blue Moon</t>
  </si>
  <si>
    <t>Beer, Bud Light</t>
  </si>
  <si>
    <t>Beer, Budweiser</t>
  </si>
  <si>
    <t>Beer, Coors Light</t>
  </si>
  <si>
    <t>Beer, Corona Light</t>
  </si>
  <si>
    <t>Beer, Corona</t>
  </si>
  <si>
    <t>Beer, Guinness</t>
  </si>
  <si>
    <t>Beer, Heineken</t>
  </si>
  <si>
    <t>Beer, Michelob Ultra</t>
  </si>
  <si>
    <t>Beer, Miller Lite</t>
  </si>
  <si>
    <t>Beer, O’Doul’s</t>
  </si>
  <si>
    <t>Beer, Sam Adams</t>
  </si>
  <si>
    <t>Beer, Yuengling</t>
  </si>
  <si>
    <t>Sparkling, Segura Viudas</t>
  </si>
  <si>
    <t>William Wolfe</t>
  </si>
  <si>
    <t>Bourbon, Bulleit Rye</t>
  </si>
  <si>
    <t>Merlot, Decoy</t>
  </si>
  <si>
    <t>Liqueur, Kubler Lucid</t>
  </si>
  <si>
    <t>Vodka, Tito's</t>
  </si>
  <si>
    <t>Vodka, Tito's Handmade</t>
  </si>
  <si>
    <t>Liqueur, Frangelico</t>
  </si>
  <si>
    <t>Gin, Hendrick's</t>
  </si>
  <si>
    <t>Tequila, Avion Silver</t>
  </si>
  <si>
    <t>Cabernet Sauvignon, Ferrari-Carano</t>
  </si>
  <si>
    <t>Liqueur, Jagermeister</t>
  </si>
  <si>
    <t>Cognac, Hennessey Paradis</t>
  </si>
  <si>
    <t>Whiskey, Fireball</t>
  </si>
  <si>
    <t>Bourbon, Jefferson's Reserve</t>
  </si>
  <si>
    <t>Bourbon, Blanton's</t>
  </si>
  <si>
    <t>Scotch, Johnnie Walker Blue</t>
  </si>
  <si>
    <t>Scotch, Laphroaig</t>
  </si>
  <si>
    <t>Scotch, Dalmore</t>
  </si>
  <si>
    <t>Scotch, Highland Park</t>
  </si>
  <si>
    <t>Scotch, Glenlivet 18</t>
  </si>
  <si>
    <t>Rum, Kraken Black</t>
  </si>
  <si>
    <t>Vodka, Cathead</t>
  </si>
  <si>
    <t>Vodka, Cathead Honeysuckle</t>
  </si>
  <si>
    <t>Whiskey, Clyde May</t>
  </si>
  <si>
    <t>Scotch, Oban</t>
  </si>
  <si>
    <t>Chardonnay, Clos du Bois</t>
  </si>
  <si>
    <t>Moscato, Sip</t>
  </si>
  <si>
    <t>Sauvignon Blanc, Wairau River</t>
  </si>
  <si>
    <t>Bourbon, Blanton</t>
  </si>
  <si>
    <t>Rum, Kraken</t>
  </si>
  <si>
    <t>Vodka, Smirnoff Orange</t>
  </si>
  <si>
    <t>Beer, Fat Tire</t>
  </si>
  <si>
    <t>Liqueur, Sambuca</t>
  </si>
  <si>
    <t>Sparkling, Dom Perignon</t>
  </si>
  <si>
    <t>Reisling, CSM</t>
  </si>
  <si>
    <t>Bourbon, Old Forester</t>
  </si>
  <si>
    <t>Prosecco, Mionetto</t>
  </si>
  <si>
    <t>Brandy, Korbel</t>
  </si>
  <si>
    <t>Cabernet, Ferrari Carano</t>
  </si>
  <si>
    <t>Scotch, Glenlivet 12</t>
  </si>
  <si>
    <t>Brandy, Korbel (DO NOT WEIGH!)</t>
  </si>
  <si>
    <t>Quorum</t>
  </si>
  <si>
    <t>Tequila, Monte Alban</t>
  </si>
  <si>
    <t>Port, Fonseca Bin27</t>
  </si>
  <si>
    <t>Chardonnay, Sonoma Cutrer</t>
  </si>
  <si>
    <t>Pinot Grigio, Torresella</t>
  </si>
  <si>
    <t>Merlot, Educated Guess</t>
  </si>
  <si>
    <t>Gin, John Emerald</t>
  </si>
  <si>
    <t>Rum, John Emerald</t>
  </si>
  <si>
    <t>Whiskey, John Emerald</t>
  </si>
  <si>
    <t>Liqueur, Pomegranate</t>
  </si>
  <si>
    <t>Vodka, Redmont</t>
  </si>
  <si>
    <t>Juice Grapefruit Ruby Red</t>
  </si>
  <si>
    <t>Juice White Grape</t>
  </si>
  <si>
    <t>Juice Grape 100% Thirster</t>
  </si>
  <si>
    <t>Juice Vegetable 100%</t>
  </si>
  <si>
    <t>Juice Tomato</t>
  </si>
  <si>
    <t>Juice Pineapple 6oz</t>
  </si>
  <si>
    <t>Juice Pineapple 46oz</t>
  </si>
  <si>
    <t>Soda Coke Classic</t>
  </si>
  <si>
    <t>Soda Diet Coke</t>
  </si>
  <si>
    <t>Soda Coke Zero</t>
  </si>
  <si>
    <t>Soda Sprite</t>
  </si>
  <si>
    <t>Juice Cranberry Cocktail 60oz</t>
  </si>
  <si>
    <t>Juice Orange Ocean Spray 60oz</t>
  </si>
  <si>
    <t>Juice Apple 60oz</t>
  </si>
  <si>
    <t>Juice Grapefruit 60oz</t>
  </si>
  <si>
    <t>Mix Margarita Dailey's</t>
  </si>
  <si>
    <t>Mix Pina Colada Dailey's</t>
  </si>
  <si>
    <t>Mix Strawberry Dailey's</t>
  </si>
  <si>
    <t>Mix Bloody Mary Spicy Zing Zang</t>
  </si>
  <si>
    <t xml:space="preserve">Lim Juice Rose's </t>
  </si>
  <si>
    <t>Grenadine Rose's</t>
  </si>
  <si>
    <t>Soda Ginger Ale 10oz</t>
  </si>
  <si>
    <t>Soda Club Soda 10oz</t>
  </si>
  <si>
    <t>Soda Tonic Water 10oz</t>
  </si>
  <si>
    <t>Drink Energy Red Bull</t>
  </si>
  <si>
    <t>Drink Energy Red Bull Sugar Free</t>
  </si>
  <si>
    <t>Water Acqua Pana 500ml</t>
  </si>
  <si>
    <t>Juice Apple Minute Maide 15.2oz</t>
  </si>
  <si>
    <t>Juice Orange Minute Maide 15.2oz</t>
  </si>
  <si>
    <t>Mix Sweet &amp; Sour</t>
  </si>
  <si>
    <t>Water San Pellegrino</t>
  </si>
  <si>
    <t>Tequila, Don Julio Blanco</t>
  </si>
  <si>
    <t>Soda Pibb</t>
  </si>
  <si>
    <t>Beer, Good People IPA</t>
  </si>
  <si>
    <t>Liqueur, St Germain</t>
  </si>
  <si>
    <t>Beer, Angry Orchard</t>
  </si>
  <si>
    <t>Rum, Cru Red Wine Cask</t>
  </si>
  <si>
    <t>Rum, Cru Red Wine Cask Aged</t>
  </si>
  <si>
    <t>Scotch, Grant's</t>
  </si>
  <si>
    <t>Bourbon, Eagle Rare</t>
  </si>
  <si>
    <t>Bourbon, Buffalo Trace</t>
  </si>
  <si>
    <t>Whiskey, Sazerac Rye</t>
  </si>
  <si>
    <t>Vodka, Wheatley</t>
  </si>
  <si>
    <t>Sparkling, Segura Viudas Aria</t>
  </si>
  <si>
    <t>Beer, Sam Adams Summer</t>
  </si>
  <si>
    <t>Whiskey, Redbreast</t>
  </si>
  <si>
    <t>Whiskey, Redbreast 15yr</t>
  </si>
  <si>
    <t>Padron 1964</t>
  </si>
  <si>
    <t>Liqueuer, Sloe Gin</t>
  </si>
  <si>
    <t>Liqueur, Sloe Gin</t>
  </si>
  <si>
    <t>Montecristo White Toro</t>
  </si>
  <si>
    <t>Perdomo Champagne Epicure</t>
  </si>
  <si>
    <t>Oliva CT Toro</t>
  </si>
  <si>
    <t>Perdomo Fresco</t>
  </si>
  <si>
    <t>Beer, Sam Adams Winter</t>
  </si>
  <si>
    <t>Beer, Sam Adams Oktoberfest</t>
  </si>
  <si>
    <t>Rose, Domaine St Eugenie</t>
  </si>
  <si>
    <t>Rose, Domain St Eugenie</t>
  </si>
  <si>
    <t>Bitters: Angostura</t>
  </si>
  <si>
    <t>Bitters: Peychaud</t>
  </si>
  <si>
    <t>Bitters: Regans</t>
  </si>
  <si>
    <t>Montecristo White</t>
  </si>
  <si>
    <t>Oliva</t>
  </si>
  <si>
    <t>Davidoff</t>
  </si>
  <si>
    <t>Perdomo Champagne</t>
  </si>
  <si>
    <r>
      <t xml:space="preserve">Beer, Avondale Battlefield </t>
    </r>
    <r>
      <rPr>
        <b/>
        <sz val="10"/>
        <rFont val="Arial"/>
        <family val="2"/>
      </rPr>
      <t>KEG</t>
    </r>
  </si>
  <si>
    <r>
      <t xml:space="preserve">Beer, Cahaba Blonde </t>
    </r>
    <r>
      <rPr>
        <b/>
        <sz val="10"/>
        <rFont val="Arial"/>
        <family val="2"/>
      </rPr>
      <t>KEG</t>
    </r>
  </si>
  <si>
    <r>
      <t xml:space="preserve">Beer, Stella Artois </t>
    </r>
    <r>
      <rPr>
        <b/>
        <sz val="10"/>
        <rFont val="Arial"/>
        <family val="2"/>
      </rPr>
      <t>KEG</t>
    </r>
  </si>
  <si>
    <r>
      <t xml:space="preserve">Beer, Bud Light </t>
    </r>
    <r>
      <rPr>
        <b/>
        <sz val="10"/>
        <rFont val="Arial"/>
        <family val="2"/>
      </rPr>
      <t>KEG</t>
    </r>
  </si>
  <si>
    <r>
      <t xml:space="preserve">Beer, Bud Light, </t>
    </r>
    <r>
      <rPr>
        <b/>
        <sz val="10"/>
        <rFont val="Arial"/>
        <family val="2"/>
      </rPr>
      <t>KEG</t>
    </r>
  </si>
  <si>
    <t xml:space="preserve">Lime Juice Rose's </t>
  </si>
  <si>
    <t>Riesling, Kung Fu Girl</t>
  </si>
  <si>
    <t>Sparkling, Friexenet</t>
  </si>
  <si>
    <t>Sparkling, Freixenet</t>
  </si>
  <si>
    <t>Cabernet, Quilt</t>
  </si>
  <si>
    <t>Pinot Noir, Cherry Pie</t>
  </si>
  <si>
    <t>Pinot Noir, Cherry Pie "Three Vineyards"</t>
  </si>
  <si>
    <t>Merlot, Matanzas Creek</t>
  </si>
  <si>
    <t>Pinot Noir, Hangtime</t>
  </si>
  <si>
    <t>Chardonnay, Snoqualmie</t>
  </si>
  <si>
    <r>
      <t xml:space="preserve">Beer, Truck Stop </t>
    </r>
    <r>
      <rPr>
        <b/>
        <sz val="10"/>
        <rFont val="Arial"/>
        <family val="2"/>
      </rPr>
      <t>KEG</t>
    </r>
  </si>
  <si>
    <t>Rum, Bacardi Limon</t>
  </si>
  <si>
    <t>Liqueur, Kubler Lucid Absynthe</t>
  </si>
  <si>
    <t>Juice Apple Minute Maide 12oz</t>
  </si>
  <si>
    <t>Juice Orange Minute Maide 12oz</t>
  </si>
  <si>
    <t>Vodka, John Emerald "Elizabeth"</t>
  </si>
  <si>
    <t>Vodka, John Emerald</t>
  </si>
  <si>
    <t>Bourbon, Jim Beam Honey</t>
  </si>
  <si>
    <t>Empty Bottles</t>
  </si>
  <si>
    <r>
      <t xml:space="preserve">Beer, Cart Barn </t>
    </r>
    <r>
      <rPr>
        <b/>
        <sz val="10"/>
        <rFont val="Arial"/>
        <family val="2"/>
      </rPr>
      <t>KEG</t>
    </r>
  </si>
  <si>
    <t>Vodka, Belvedere 750ml</t>
  </si>
  <si>
    <t>Soda Ginger Beer Gosling</t>
  </si>
  <si>
    <t>Vodka, Smirnoff Blueberry</t>
  </si>
  <si>
    <t>Beer, Sam Adams Cold Snap</t>
  </si>
  <si>
    <t>Rose, Hyland</t>
  </si>
  <si>
    <t>Liqueur, Tuaca</t>
  </si>
  <si>
    <t>Tequila, Sauza Tres Generaciones</t>
  </si>
  <si>
    <t>Bourbon, Conciere</t>
  </si>
  <si>
    <t>Gin, Conciere</t>
  </si>
  <si>
    <t>Vodka, Conciere</t>
  </si>
  <si>
    <t>Scotch, Conciere</t>
  </si>
  <si>
    <t>Tequila, Conciere</t>
  </si>
  <si>
    <t>Rum, Conciere</t>
  </si>
  <si>
    <t>Beer, Cart Barn KEG</t>
  </si>
  <si>
    <t>Bourbon, Dettling Single Barrel</t>
  </si>
  <si>
    <t>Bourbon, Dettling Small Batch</t>
  </si>
  <si>
    <t>Cabernet, Sledgehammer</t>
  </si>
  <si>
    <t>Pinot Noir, Line 39</t>
  </si>
  <si>
    <t>Malbec, Achaval Ferrer</t>
  </si>
  <si>
    <t>Rose, Crios</t>
  </si>
  <si>
    <t>Ping Grigio, J Vineyards</t>
  </si>
  <si>
    <t>Pinot Grigio, J Vineyards</t>
  </si>
  <si>
    <t>Chardonnay, Copain</t>
  </si>
  <si>
    <t>Vodka, Belvedere 1L</t>
  </si>
  <si>
    <t>Beer, Trim Tab IPA</t>
  </si>
  <si>
    <t>Water Eleven 86</t>
  </si>
  <si>
    <t>Rum, Bacardi Gold</t>
  </si>
  <si>
    <t>Riesing, Kung Fu Girl</t>
  </si>
  <si>
    <t>Cahaba Pale Ale</t>
  </si>
  <si>
    <t>Monkey Shoulder</t>
  </si>
  <si>
    <t>Isaac Bowman</t>
  </si>
  <si>
    <t>Elmer T Lee</t>
  </si>
  <si>
    <t>Old Grandad</t>
  </si>
  <si>
    <t>Stagg</t>
  </si>
  <si>
    <t>1792 Bourbon</t>
  </si>
  <si>
    <t>Wycliff</t>
  </si>
  <si>
    <t>Perdomo Four Pack</t>
  </si>
  <si>
    <t>Vodka, Smirnoff Red</t>
  </si>
  <si>
    <t>Pappy Van Winkle 10</t>
  </si>
  <si>
    <t>Pappy Van Winkle 12</t>
  </si>
  <si>
    <t>Pappy Van Winkle 23</t>
  </si>
  <si>
    <t>Bourbon, E H Taylor Rye</t>
  </si>
  <si>
    <t>Bourbon, E H Taylor Single Barrel</t>
  </si>
  <si>
    <t>Bourbon, E H Taylor Small Batch</t>
  </si>
  <si>
    <t>Bourbon, George T Stagg</t>
  </si>
  <si>
    <t>Vodka, Absolut Juice</t>
  </si>
  <si>
    <t>Vodka, Absolut Strawberry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</si>
</sst>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trike/>
      <sz val="10"/>
      <name val="Arial"/>
      <family val="2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/>
      <right/>
      <top style="mediumDashed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 style="mediumDashed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 diagonalUp="1">
      <left/>
      <right style="thick">
        <color indexed="64"/>
      </right>
      <top/>
      <bottom style="thick">
        <color indexed="64"/>
      </bottom>
      <diagonal style="thin">
        <color auto="1"/>
      </diagonal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2" fontId="0" fillId="0" borderId="0" xfId="0" applyNumberFormat="1" applyBorder="1"/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/>
    <xf numFmtId="1" fontId="0" fillId="0" borderId="7" xfId="0" applyNumberFormat="1" applyBorder="1"/>
    <xf numFmtId="164" fontId="0" fillId="0" borderId="7" xfId="0" applyNumberFormat="1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1" fontId="0" fillId="0" borderId="12" xfId="0" applyNumberFormat="1" applyBorder="1"/>
    <xf numFmtId="164" fontId="0" fillId="0" borderId="12" xfId="0" applyNumberFormat="1" applyBorder="1"/>
    <xf numFmtId="0" fontId="0" fillId="0" borderId="12" xfId="0" applyBorder="1"/>
    <xf numFmtId="2" fontId="0" fillId="0" borderId="13" xfId="0" applyNumberFormat="1" applyBorder="1"/>
    <xf numFmtId="1" fontId="0" fillId="0" borderId="15" xfId="0" applyNumberFormat="1" applyBorder="1"/>
    <xf numFmtId="164" fontId="0" fillId="0" borderId="15" xfId="0" applyNumberFormat="1" applyBorder="1"/>
    <xf numFmtId="0" fontId="0" fillId="0" borderId="15" xfId="0" applyBorder="1"/>
    <xf numFmtId="2" fontId="0" fillId="0" borderId="16" xfId="0" applyNumberFormat="1" applyBorder="1"/>
    <xf numFmtId="0" fontId="0" fillId="0" borderId="17" xfId="0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18" xfId="0" applyBorder="1"/>
    <xf numFmtId="1" fontId="0" fillId="0" borderId="19" xfId="0" applyNumberFormat="1" applyBorder="1"/>
    <xf numFmtId="164" fontId="0" fillId="0" borderId="19" xfId="0" applyNumberFormat="1" applyBorder="1"/>
    <xf numFmtId="0" fontId="0" fillId="0" borderId="19" xfId="0" applyBorder="1"/>
    <xf numFmtId="2" fontId="0" fillId="0" borderId="20" xfId="0" applyNumberFormat="1" applyBorder="1"/>
    <xf numFmtId="0" fontId="0" fillId="0" borderId="0" xfId="0" applyFill="1" applyBorder="1"/>
    <xf numFmtId="2" fontId="0" fillId="0" borderId="0" xfId="0" applyNumberForma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Fill="1"/>
    <xf numFmtId="164" fontId="0" fillId="0" borderId="0" xfId="0" applyNumberFormat="1" applyFill="1" applyBorder="1"/>
    <xf numFmtId="164" fontId="0" fillId="0" borderId="25" xfId="0" applyNumberFormat="1" applyFill="1" applyBorder="1"/>
    <xf numFmtId="164" fontId="0" fillId="0" borderId="26" xfId="0" applyNumberFormat="1" applyFill="1" applyBorder="1"/>
    <xf numFmtId="164" fontId="0" fillId="0" borderId="27" xfId="0" applyNumberFormat="1" applyFill="1" applyBorder="1"/>
    <xf numFmtId="164" fontId="0" fillId="0" borderId="28" xfId="0" applyNumberFormat="1" applyFill="1" applyBorder="1"/>
    <xf numFmtId="164" fontId="0" fillId="0" borderId="29" xfId="0" applyNumberFormat="1" applyFill="1" applyBorder="1"/>
    <xf numFmtId="164" fontId="0" fillId="0" borderId="30" xfId="0" applyNumberFormat="1" applyFill="1" applyBorder="1"/>
    <xf numFmtId="0" fontId="5" fillId="0" borderId="6" xfId="0" applyFont="1" applyBorder="1"/>
    <xf numFmtId="164" fontId="1" fillId="0" borderId="7" xfId="0" applyNumberFormat="1" applyFont="1" applyBorder="1"/>
    <xf numFmtId="0" fontId="1" fillId="0" borderId="0" xfId="0" applyFont="1"/>
    <xf numFmtId="1" fontId="0" fillId="0" borderId="32" xfId="0" applyNumberFormat="1" applyBorder="1"/>
    <xf numFmtId="164" fontId="0" fillId="0" borderId="32" xfId="0" applyNumberFormat="1" applyBorder="1"/>
    <xf numFmtId="2" fontId="0" fillId="0" borderId="32" xfId="0" applyNumberFormat="1" applyBorder="1"/>
    <xf numFmtId="0" fontId="0" fillId="0" borderId="0" xfId="0" applyBorder="1" applyAlignment="1">
      <alignment horizontal="left" vertical="center" wrapText="1"/>
    </xf>
    <xf numFmtId="2" fontId="0" fillId="0" borderId="33" xfId="0" applyNumberFormat="1" applyBorder="1"/>
    <xf numFmtId="0" fontId="4" fillId="0" borderId="0" xfId="0" applyFont="1" applyBorder="1" applyAlignment="1">
      <alignment horizontal="center"/>
    </xf>
    <xf numFmtId="2" fontId="0" fillId="0" borderId="33" xfId="0" applyNumberFormat="1" applyBorder="1" applyAlignment="1">
      <alignment horizontal="center" vertical="center" wrapText="1"/>
    </xf>
    <xf numFmtId="0" fontId="5" fillId="0" borderId="18" xfId="0" applyFont="1" applyBorder="1"/>
    <xf numFmtId="0" fontId="1" fillId="0" borderId="6" xfId="0" applyFont="1" applyBorder="1"/>
    <xf numFmtId="0" fontId="0" fillId="0" borderId="32" xfId="0" applyBorder="1"/>
    <xf numFmtId="164" fontId="0" fillId="0" borderId="32" xfId="0" applyNumberFormat="1" applyFill="1" applyBorder="1"/>
    <xf numFmtId="0" fontId="0" fillId="0" borderId="32" xfId="0" applyFill="1" applyBorder="1"/>
    <xf numFmtId="0" fontId="0" fillId="0" borderId="32" xfId="0" applyBorder="1" applyAlignment="1">
      <alignment horizontal="center" vertical="center"/>
    </xf>
    <xf numFmtId="164" fontId="0" fillId="0" borderId="32" xfId="0" applyNumberFormat="1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1" fillId="0" borderId="14" xfId="0" applyFont="1" applyBorder="1"/>
    <xf numFmtId="0" fontId="1" fillId="0" borderId="7" xfId="0" applyFont="1" applyBorder="1"/>
    <xf numFmtId="0" fontId="1" fillId="0" borderId="0" xfId="0" applyFont="1" applyBorder="1"/>
    <xf numFmtId="164" fontId="1" fillId="0" borderId="0" xfId="0" applyNumberFormat="1" applyFont="1" applyFill="1" applyBorder="1"/>
    <xf numFmtId="2" fontId="0" fillId="0" borderId="0" xfId="0" applyNumberFormat="1"/>
    <xf numFmtId="2" fontId="0" fillId="0" borderId="2" xfId="0" applyNumberFormat="1" applyBorder="1"/>
    <xf numFmtId="164" fontId="0" fillId="0" borderId="1" xfId="0" applyNumberFormat="1" applyFill="1" applyBorder="1" applyAlignment="1">
      <alignment horizontal="center" vertical="center" wrapText="1"/>
    </xf>
    <xf numFmtId="164" fontId="0" fillId="0" borderId="19" xfId="0" applyNumberFormat="1" applyFill="1" applyBorder="1"/>
    <xf numFmtId="164" fontId="0" fillId="0" borderId="15" xfId="0" applyNumberFormat="1" applyFill="1" applyBorder="1"/>
    <xf numFmtId="164" fontId="0" fillId="0" borderId="7" xfId="0" applyNumberFormat="1" applyFill="1" applyBorder="1"/>
    <xf numFmtId="164" fontId="5" fillId="0" borderId="7" xfId="0" applyNumberFormat="1" applyFont="1" applyFill="1" applyBorder="1"/>
    <xf numFmtId="164" fontId="0" fillId="0" borderId="24" xfId="0" applyNumberFormat="1" applyFill="1" applyBorder="1"/>
    <xf numFmtId="2" fontId="3" fillId="0" borderId="0" xfId="0" applyNumberFormat="1" applyFont="1" applyBorder="1"/>
    <xf numFmtId="0" fontId="3" fillId="0" borderId="0" xfId="0" applyFont="1"/>
    <xf numFmtId="0" fontId="1" fillId="0" borderId="11" xfId="0" applyFont="1" applyBorder="1"/>
    <xf numFmtId="0" fontId="1" fillId="0" borderId="18" xfId="0" applyFont="1" applyBorder="1"/>
    <xf numFmtId="0" fontId="1" fillId="0" borderId="9" xfId="0" applyFont="1" applyBorder="1"/>
    <xf numFmtId="0" fontId="0" fillId="0" borderId="20" xfId="0" applyFill="1" applyBorder="1"/>
    <xf numFmtId="0" fontId="1" fillId="0" borderId="8" xfId="0" applyFont="1" applyBorder="1"/>
    <xf numFmtId="0" fontId="1" fillId="0" borderId="10" xfId="0" applyFont="1" applyBorder="1"/>
    <xf numFmtId="0" fontId="1" fillId="0" borderId="13" xfId="0" applyFont="1" applyBorder="1"/>
    <xf numFmtId="0" fontId="1" fillId="0" borderId="20" xfId="0" applyFont="1" applyBorder="1"/>
    <xf numFmtId="0" fontId="1" fillId="0" borderId="16" xfId="0" applyFont="1" applyBorder="1"/>
    <xf numFmtId="164" fontId="1" fillId="0" borderId="19" xfId="0" applyNumberFormat="1" applyFont="1" applyFill="1" applyBorder="1"/>
    <xf numFmtId="0" fontId="1" fillId="0" borderId="19" xfId="0" applyFont="1" applyBorder="1"/>
    <xf numFmtId="164" fontId="1" fillId="0" borderId="7" xfId="0" applyNumberFormat="1" applyFont="1" applyFill="1" applyBorder="1"/>
    <xf numFmtId="164" fontId="1" fillId="0" borderId="24" xfId="0" applyNumberFormat="1" applyFont="1" applyFill="1" applyBorder="1"/>
    <xf numFmtId="0" fontId="1" fillId="0" borderId="24" xfId="0" applyFont="1" applyBorder="1"/>
    <xf numFmtId="0" fontId="1" fillId="0" borderId="46" xfId="0" applyFont="1" applyBorder="1"/>
    <xf numFmtId="0" fontId="1" fillId="0" borderId="47" xfId="0" applyFont="1" applyBorder="1"/>
    <xf numFmtId="1" fontId="1" fillId="0" borderId="7" xfId="0" applyNumberFormat="1" applyFont="1" applyBorder="1"/>
    <xf numFmtId="165" fontId="1" fillId="0" borderId="0" xfId="0" applyNumberFormat="1" applyFont="1" applyAlignment="1">
      <alignment horizontal="left"/>
    </xf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32" xfId="0" applyNumberFormat="1" applyFill="1" applyBorder="1" applyAlignment="1">
      <alignment horizontal="center" vertical="center"/>
    </xf>
    <xf numFmtId="1" fontId="0" fillId="0" borderId="19" xfId="0" applyNumberFormat="1" applyFill="1" applyBorder="1"/>
    <xf numFmtId="1" fontId="0" fillId="0" borderId="15" xfId="0" applyNumberFormat="1" applyFill="1" applyBorder="1"/>
    <xf numFmtId="1" fontId="0" fillId="0" borderId="7" xfId="0" applyNumberFormat="1" applyFill="1" applyBorder="1"/>
    <xf numFmtId="1" fontId="0" fillId="0" borderId="12" xfId="0" applyNumberFormat="1" applyFill="1" applyBorder="1"/>
    <xf numFmtId="1" fontId="0" fillId="0" borderId="32" xfId="0" applyNumberFormat="1" applyFill="1" applyBorder="1"/>
    <xf numFmtId="1" fontId="1" fillId="0" borderId="19" xfId="0" applyNumberFormat="1" applyFont="1" applyFill="1" applyBorder="1"/>
    <xf numFmtId="1" fontId="1" fillId="0" borderId="7" xfId="0" applyNumberFormat="1" applyFont="1" applyFill="1" applyBorder="1"/>
    <xf numFmtId="1" fontId="1" fillId="0" borderId="31" xfId="0" applyNumberFormat="1" applyFont="1" applyFill="1" applyBorder="1"/>
    <xf numFmtId="1" fontId="1" fillId="0" borderId="24" xfId="0" applyNumberFormat="1" applyFont="1" applyFill="1" applyBorder="1"/>
    <xf numFmtId="1" fontId="1" fillId="0" borderId="0" xfId="0" applyNumberFormat="1" applyFont="1" applyFill="1" applyBorder="1"/>
    <xf numFmtId="1" fontId="0" fillId="0" borderId="38" xfId="0" applyNumberFormat="1" applyFill="1" applyBorder="1"/>
    <xf numFmtId="1" fontId="1" fillId="0" borderId="40" xfId="0" applyNumberFormat="1" applyFont="1" applyFill="1" applyBorder="1"/>
    <xf numFmtId="1" fontId="0" fillId="0" borderId="0" xfId="0" applyNumberFormat="1" applyFill="1" applyBorder="1"/>
    <xf numFmtId="1" fontId="0" fillId="0" borderId="0" xfId="0" applyNumberFormat="1" applyFill="1"/>
    <xf numFmtId="1" fontId="0" fillId="0" borderId="26" xfId="0" applyNumberFormat="1" applyFill="1" applyBorder="1"/>
    <xf numFmtId="1" fontId="0" fillId="0" borderId="28" xfId="0" applyNumberFormat="1" applyFill="1" applyBorder="1"/>
    <xf numFmtId="1" fontId="0" fillId="0" borderId="30" xfId="0" applyNumberFormat="1" applyFill="1" applyBorder="1"/>
    <xf numFmtId="0" fontId="0" fillId="0" borderId="36" xfId="0" applyFill="1" applyBorder="1"/>
    <xf numFmtId="164" fontId="0" fillId="0" borderId="12" xfId="0" applyNumberFormat="1" applyFill="1" applyBorder="1"/>
    <xf numFmtId="0" fontId="0" fillId="0" borderId="14" xfId="0" applyBorder="1"/>
    <xf numFmtId="0" fontId="1" fillId="0" borderId="15" xfId="0" applyFont="1" applyBorder="1"/>
    <xf numFmtId="0" fontId="0" fillId="0" borderId="50" xfId="0" applyBorder="1"/>
    <xf numFmtId="164" fontId="0" fillId="0" borderId="51" xfId="0" applyNumberFormat="1" applyFill="1" applyBorder="1"/>
    <xf numFmtId="1" fontId="0" fillId="0" borderId="51" xfId="0" applyNumberFormat="1" applyFill="1" applyBorder="1"/>
    <xf numFmtId="0" fontId="0" fillId="0" borderId="51" xfId="0" applyBorder="1"/>
    <xf numFmtId="1" fontId="0" fillId="0" borderId="51" xfId="0" applyNumberFormat="1" applyBorder="1"/>
    <xf numFmtId="164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  <xf numFmtId="2" fontId="3" fillId="0" borderId="54" xfId="0" applyNumberFormat="1" applyFont="1" applyBorder="1"/>
    <xf numFmtId="0" fontId="0" fillId="0" borderId="55" xfId="0" applyBorder="1"/>
    <xf numFmtId="164" fontId="0" fillId="0" borderId="56" xfId="0" applyNumberFormat="1" applyFill="1" applyBorder="1"/>
    <xf numFmtId="1" fontId="0" fillId="0" borderId="56" xfId="0" applyNumberFormat="1" applyFill="1" applyBorder="1"/>
    <xf numFmtId="0" fontId="0" fillId="0" borderId="56" xfId="0" applyBorder="1"/>
    <xf numFmtId="1" fontId="0" fillId="0" borderId="56" xfId="0" applyNumberFormat="1" applyBorder="1"/>
    <xf numFmtId="164" fontId="0" fillId="0" borderId="56" xfId="0" applyNumberFormat="1" applyBorder="1"/>
    <xf numFmtId="2" fontId="0" fillId="0" borderId="57" xfId="0" applyNumberFormat="1" applyBorder="1"/>
    <xf numFmtId="2" fontId="0" fillId="0" borderId="58" xfId="0" applyNumberFormat="1" applyBorder="1"/>
    <xf numFmtId="2" fontId="6" fillId="0" borderId="59" xfId="0" applyNumberFormat="1" applyFont="1" applyBorder="1"/>
    <xf numFmtId="164" fontId="1" fillId="0" borderId="15" xfId="0" applyNumberFormat="1" applyFont="1" applyBorder="1"/>
    <xf numFmtId="164" fontId="1" fillId="0" borderId="12" xfId="0" applyNumberFormat="1" applyFont="1" applyBorder="1"/>
    <xf numFmtId="164" fontId="5" fillId="0" borderId="15" xfId="0" applyNumberFormat="1" applyFont="1" applyFill="1" applyBorder="1"/>
    <xf numFmtId="0" fontId="0" fillId="0" borderId="60" xfId="0" applyBorder="1"/>
    <xf numFmtId="164" fontId="0" fillId="0" borderId="61" xfId="0" applyNumberFormat="1" applyFill="1" applyBorder="1"/>
    <xf numFmtId="1" fontId="0" fillId="0" borderId="61" xfId="0" applyNumberFormat="1" applyFill="1" applyBorder="1"/>
    <xf numFmtId="0" fontId="0" fillId="0" borderId="61" xfId="0" applyBorder="1"/>
    <xf numFmtId="1" fontId="0" fillId="0" borderId="61" xfId="0" applyNumberFormat="1" applyBorder="1"/>
    <xf numFmtId="164" fontId="0" fillId="0" borderId="61" xfId="0" applyNumberFormat="1" applyBorder="1"/>
    <xf numFmtId="2" fontId="0" fillId="0" borderId="46" xfId="0" applyNumberFormat="1" applyBorder="1"/>
    <xf numFmtId="0" fontId="1" fillId="0" borderId="50" xfId="0" applyFont="1" applyBorder="1"/>
    <xf numFmtId="0" fontId="1" fillId="0" borderId="55" xfId="0" applyFont="1" applyBorder="1"/>
    <xf numFmtId="2" fontId="1" fillId="0" borderId="6" xfId="0" applyNumberFormat="1" applyFont="1" applyBorder="1"/>
    <xf numFmtId="2" fontId="1" fillId="0" borderId="7" xfId="0" applyNumberFormat="1" applyFont="1" applyFill="1" applyBorder="1"/>
    <xf numFmtId="2" fontId="1" fillId="0" borderId="31" xfId="0" applyNumberFormat="1" applyFont="1" applyFill="1" applyBorder="1"/>
    <xf numFmtId="2" fontId="1" fillId="0" borderId="31" xfId="0" applyNumberFormat="1" applyFont="1" applyBorder="1"/>
    <xf numFmtId="2" fontId="1" fillId="0" borderId="45" xfId="0" applyNumberFormat="1" applyFont="1" applyBorder="1"/>
    <xf numFmtId="2" fontId="1" fillId="0" borderId="48" xfId="0" applyNumberFormat="1" applyFont="1" applyBorder="1"/>
    <xf numFmtId="2" fontId="1" fillId="0" borderId="49" xfId="0" applyNumberFormat="1" applyFont="1" applyBorder="1"/>
    <xf numFmtId="2" fontId="1" fillId="0" borderId="25" xfId="0" applyNumberFormat="1" applyFont="1" applyBorder="1"/>
    <xf numFmtId="2" fontId="0" fillId="0" borderId="37" xfId="0" applyNumberFormat="1" applyFill="1" applyBorder="1"/>
    <xf numFmtId="2" fontId="0" fillId="0" borderId="38" xfId="0" applyNumberFormat="1" applyFill="1" applyBorder="1"/>
    <xf numFmtId="2" fontId="0" fillId="0" borderId="20" xfId="0" applyNumberFormat="1" applyFill="1" applyBorder="1"/>
    <xf numFmtId="2" fontId="1" fillId="0" borderId="27" xfId="0" applyNumberFormat="1" applyFont="1" applyBorder="1"/>
    <xf numFmtId="2" fontId="0" fillId="0" borderId="39" xfId="0" applyNumberFormat="1" applyFill="1" applyBorder="1"/>
    <xf numFmtId="2" fontId="0" fillId="0" borderId="31" xfId="0" applyNumberFormat="1" applyFill="1" applyBorder="1"/>
    <xf numFmtId="2" fontId="5" fillId="0" borderId="8" xfId="0" applyNumberFormat="1" applyFont="1" applyBorder="1"/>
    <xf numFmtId="2" fontId="1" fillId="0" borderId="41" xfId="0" applyNumberFormat="1" applyFont="1" applyBorder="1"/>
    <xf numFmtId="2" fontId="0" fillId="0" borderId="43" xfId="0" applyNumberFormat="1" applyFill="1" applyBorder="1"/>
    <xf numFmtId="2" fontId="0" fillId="0" borderId="44" xfId="0" applyNumberFormat="1" applyFill="1" applyBorder="1"/>
    <xf numFmtId="2" fontId="1" fillId="0" borderId="9" xfId="0" applyNumberFormat="1" applyFont="1" applyBorder="1"/>
    <xf numFmtId="2" fontId="0" fillId="0" borderId="24" xfId="0" applyNumberFormat="1" applyFill="1" applyBorder="1"/>
    <xf numFmtId="2" fontId="1" fillId="0" borderId="18" xfId="0" applyNumberFormat="1" applyFont="1" applyBorder="1"/>
    <xf numFmtId="2" fontId="0" fillId="0" borderId="19" xfId="0" applyNumberFormat="1" applyFill="1" applyBorder="1"/>
    <xf numFmtId="2" fontId="0" fillId="0" borderId="7" xfId="0" applyNumberFormat="1" applyFill="1" applyBorder="1"/>
    <xf numFmtId="2" fontId="1" fillId="0" borderId="8" xfId="0" applyNumberFormat="1" applyFont="1" applyBorder="1"/>
    <xf numFmtId="2" fontId="5" fillId="0" borderId="6" xfId="0" applyNumberFormat="1" applyFont="1" applyBorder="1"/>
    <xf numFmtId="2" fontId="0" fillId="0" borderId="40" xfId="0" applyNumberFormat="1" applyFill="1" applyBorder="1"/>
    <xf numFmtId="0" fontId="1" fillId="0" borderId="62" xfId="0" applyFont="1" applyBorder="1"/>
    <xf numFmtId="0" fontId="3" fillId="0" borderId="11" xfId="0" applyFont="1" applyBorder="1"/>
    <xf numFmtId="2" fontId="1" fillId="0" borderId="29" xfId="0" applyNumberFormat="1" applyFont="1" applyBorder="1"/>
    <xf numFmtId="2" fontId="0" fillId="0" borderId="63" xfId="0" applyNumberFormat="1" applyFill="1" applyBorder="1"/>
    <xf numFmtId="0" fontId="1" fillId="0" borderId="0" xfId="0" applyFont="1" applyFill="1" applyBorder="1"/>
    <xf numFmtId="0" fontId="1" fillId="0" borderId="64" xfId="0" applyFont="1" applyBorder="1"/>
    <xf numFmtId="2" fontId="1" fillId="0" borderId="64" xfId="0" applyNumberFormat="1" applyFont="1" applyBorder="1"/>
    <xf numFmtId="0" fontId="1" fillId="0" borderId="64" xfId="0" applyFont="1" applyFill="1" applyBorder="1"/>
    <xf numFmtId="0" fontId="0" fillId="0" borderId="64" xfId="0" applyBorder="1"/>
    <xf numFmtId="2" fontId="0" fillId="0" borderId="64" xfId="0" applyNumberFormat="1" applyBorder="1"/>
    <xf numFmtId="0" fontId="5" fillId="0" borderId="64" xfId="0" applyFont="1" applyBorder="1"/>
    <xf numFmtId="0" fontId="0" fillId="0" borderId="64" xfId="0" applyFont="1" applyFill="1" applyBorder="1"/>
    <xf numFmtId="0" fontId="1" fillId="0" borderId="65" xfId="0" applyFont="1" applyBorder="1"/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36" xfId="0" applyFont="1" applyBorder="1" applyAlignment="1">
      <alignment horizontal="center"/>
    </xf>
    <xf numFmtId="0" fontId="7" fillId="0" borderId="64" xfId="0" applyFont="1" applyFill="1" applyBorder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d%20and%20Beverage/Beverage%20Controls/Liquor%20Weigh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6">
          <cell r="I16">
            <v>26.085999999999999</v>
          </cell>
        </row>
        <row r="116">
          <cell r="I116">
            <v>25.0395</v>
          </cell>
        </row>
        <row r="144">
          <cell r="I144">
            <v>20.436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6"/>
  <sheetViews>
    <sheetView tabSelected="1" topLeftCell="A85" workbookViewId="0">
      <selection activeCell="A85" sqref="A85"/>
    </sheetView>
  </sheetViews>
  <sheetFormatPr defaultRowHeight="12.75" x14ac:dyDescent="0.2"/>
  <cols>
    <col min="1" max="1" width="14.5703125" bestFit="1" customWidth="1"/>
    <col min="2" max="2" width="38" bestFit="1" customWidth="1"/>
    <col min="3" max="3" width="9.140625" style="70"/>
    <col min="5" max="5" width="35.140625" bestFit="1" customWidth="1"/>
    <col min="6" max="6" width="9.140625" style="70"/>
    <col min="8" max="8" width="35.140625" bestFit="1" customWidth="1"/>
    <col min="9" max="9" width="9.140625" style="70"/>
  </cols>
  <sheetData>
    <row r="1" spans="1:9" x14ac:dyDescent="0.2">
      <c r="A1" t="s">
        <v>26</v>
      </c>
      <c r="B1" s="1" t="s">
        <v>23</v>
      </c>
    </row>
    <row r="2" spans="1:9" x14ac:dyDescent="0.2">
      <c r="A2" t="s">
        <v>25</v>
      </c>
      <c r="B2" s="50"/>
    </row>
    <row r="3" spans="1:9" x14ac:dyDescent="0.2">
      <c r="A3" t="s">
        <v>24</v>
      </c>
      <c r="B3" s="50" t="s">
        <v>137</v>
      </c>
    </row>
    <row r="4" spans="1:9" x14ac:dyDescent="0.2">
      <c r="A4" t="s">
        <v>27</v>
      </c>
      <c r="B4" s="97">
        <v>43861</v>
      </c>
    </row>
    <row r="6" spans="1:9" x14ac:dyDescent="0.2">
      <c r="A6">
        <v>1</v>
      </c>
      <c r="B6" s="182" t="s">
        <v>45</v>
      </c>
      <c r="C6" s="183">
        <f>IF(Handwritten!J4&lt;0,0,Handwritten!J4)</f>
        <v>0.33516689339721223</v>
      </c>
      <c r="D6">
        <f>1+A41</f>
        <v>37</v>
      </c>
      <c r="E6" s="182" t="s">
        <v>144</v>
      </c>
      <c r="F6" s="183">
        <f>IF(Handwritten!J39&lt;0,0,Handwritten!J39)</f>
        <v>1.2192582953806115</v>
      </c>
      <c r="G6">
        <f>1+D41</f>
        <v>73</v>
      </c>
      <c r="H6" s="187" t="s">
        <v>41</v>
      </c>
      <c r="I6" s="186">
        <f>IF(Handwritten!J75&lt;0,0,Handwritten!J75)</f>
        <v>1.2898207842905305</v>
      </c>
    </row>
    <row r="7" spans="1:9" x14ac:dyDescent="0.2">
      <c r="A7">
        <f>1+A6</f>
        <v>2</v>
      </c>
      <c r="B7" s="182" t="s">
        <v>165</v>
      </c>
      <c r="C7" s="183">
        <f>IF(Handwritten!J5&lt;0,0,Handwritten!J5)</f>
        <v>0</v>
      </c>
      <c r="D7">
        <f t="shared" ref="D7:D14" si="0">1+D6</f>
        <v>38</v>
      </c>
      <c r="E7" s="182" t="s">
        <v>184</v>
      </c>
      <c r="F7" s="183">
        <f>IF(Handwritten!J40&lt;0,0,Handwritten!J40)</f>
        <v>0.57808402831174477</v>
      </c>
      <c r="G7">
        <f t="shared" ref="G7:G13" si="1">1+G6</f>
        <v>74</v>
      </c>
      <c r="H7" s="187" t="s">
        <v>55</v>
      </c>
      <c r="I7" s="186">
        <f>IF(Handwritten!J76&lt;0,0,Handwritten!J76)</f>
        <v>1.5885136334062815</v>
      </c>
    </row>
    <row r="8" spans="1:9" x14ac:dyDescent="0.2">
      <c r="A8">
        <f t="shared" ref="A8:A17" si="2">1+A7</f>
        <v>3</v>
      </c>
      <c r="B8" s="182" t="s">
        <v>229</v>
      </c>
      <c r="C8" s="183">
        <f>IF(Handwritten!J6&lt;0,0,Handwritten!J6)</f>
        <v>0</v>
      </c>
      <c r="D8">
        <f t="shared" si="0"/>
        <v>39</v>
      </c>
      <c r="E8" s="182" t="s">
        <v>111</v>
      </c>
      <c r="F8" s="183">
        <f>IF(Handwritten!J41&lt;0,0,Handwritten!J41)</f>
        <v>2.7093511563257824</v>
      </c>
      <c r="G8">
        <f t="shared" si="1"/>
        <v>75</v>
      </c>
      <c r="H8" s="184" t="s">
        <v>291</v>
      </c>
      <c r="I8" s="186">
        <f>IF(Handwritten!J77&lt;0,0,Handwritten!J77)</f>
        <v>0.4428343289761637</v>
      </c>
    </row>
    <row r="9" spans="1:9" x14ac:dyDescent="0.2">
      <c r="A9">
        <f t="shared" si="2"/>
        <v>4</v>
      </c>
      <c r="B9" s="182" t="s">
        <v>50</v>
      </c>
      <c r="C9" s="183">
        <f>IF(Handwritten!J7&lt;0,0,Handwritten!J7)</f>
        <v>2</v>
      </c>
      <c r="D9">
        <f t="shared" si="0"/>
        <v>40</v>
      </c>
      <c r="E9" s="182" t="s">
        <v>42</v>
      </c>
      <c r="F9" s="183">
        <f>IF(Handwritten!J43&lt;0,0,Handwritten!J43)</f>
        <v>1.44993198083634</v>
      </c>
      <c r="G9">
        <f t="shared" si="1"/>
        <v>76</v>
      </c>
      <c r="H9" s="182" t="s">
        <v>225</v>
      </c>
      <c r="I9" s="186">
        <f>IF(Handwritten!J78&lt;0,0,Handwritten!J78)</f>
        <v>0.99211356466876965</v>
      </c>
    </row>
    <row r="10" spans="1:9" x14ac:dyDescent="0.2">
      <c r="A10">
        <f t="shared" si="2"/>
        <v>5</v>
      </c>
      <c r="B10" s="182" t="s">
        <v>138</v>
      </c>
      <c r="C10" s="183">
        <f>IF(Handwritten!J8&lt;0,0,Handwritten!J8)</f>
        <v>0.50472191005697842</v>
      </c>
      <c r="D10">
        <f t="shared" si="0"/>
        <v>41</v>
      </c>
      <c r="E10" s="182" t="s">
        <v>47</v>
      </c>
      <c r="F10" s="183">
        <f>IF(Handwritten!J44&lt;0,0,Handwritten!J44)</f>
        <v>0.35458685751463886</v>
      </c>
      <c r="G10">
        <f t="shared" si="1"/>
        <v>77</v>
      </c>
      <c r="H10" s="182" t="s">
        <v>185</v>
      </c>
      <c r="I10" s="186">
        <f>IF(Handwritten!J79&lt;0,0,Handwritten!J79)</f>
        <v>0.24291713491453243</v>
      </c>
    </row>
    <row r="11" spans="1:9" x14ac:dyDescent="0.2">
      <c r="A11">
        <f t="shared" si="2"/>
        <v>6</v>
      </c>
      <c r="B11" s="184" t="s">
        <v>286</v>
      </c>
      <c r="C11" s="183">
        <f>IF(Handwritten!J9&lt;0,0,Handwritten!J9)</f>
        <v>1.1733601466848051</v>
      </c>
      <c r="D11">
        <f t="shared" si="0"/>
        <v>42</v>
      </c>
      <c r="E11" s="182" t="s">
        <v>48</v>
      </c>
      <c r="F11" s="183">
        <f>IF(Handwritten!J45&lt;0,0,Handwritten!J45)</f>
        <v>0.10942213284438396</v>
      </c>
      <c r="G11">
        <f t="shared" si="1"/>
        <v>78</v>
      </c>
      <c r="H11" s="182" t="s">
        <v>166</v>
      </c>
      <c r="I11" s="186">
        <f>IF(Handwritten!J80&lt;0,0,Handwritten!J80)</f>
        <v>0.32177993336093541</v>
      </c>
    </row>
    <row r="12" spans="1:9" x14ac:dyDescent="0.2">
      <c r="A12">
        <f t="shared" si="2"/>
        <v>7</v>
      </c>
      <c r="B12" s="182" t="s">
        <v>293</v>
      </c>
      <c r="C12" s="183">
        <f>IF(Handwritten!J10&lt;0,0,Handwritten!J10)</f>
        <v>0</v>
      </c>
      <c r="D12">
        <f t="shared" si="0"/>
        <v>43</v>
      </c>
      <c r="E12" s="182" t="s">
        <v>52</v>
      </c>
      <c r="F12" s="183">
        <f>IF(Handwritten!J46&lt;0,0,Handwritten!J46)</f>
        <v>0.5264091796297391</v>
      </c>
      <c r="G12">
        <f t="shared" si="1"/>
        <v>79</v>
      </c>
      <c r="H12" s="187" t="s">
        <v>97</v>
      </c>
      <c r="I12" s="186">
        <f>IF(Handwritten!J81&lt;0,0,Handwritten!J81)</f>
        <v>1.7363813804932868</v>
      </c>
    </row>
    <row r="13" spans="1:9" x14ac:dyDescent="0.2">
      <c r="A13">
        <f t="shared" si="2"/>
        <v>8</v>
      </c>
      <c r="B13" s="182" t="s">
        <v>294</v>
      </c>
      <c r="C13" s="183">
        <f>IF(Handwritten!J11&lt;0,0,Handwritten!J11)</f>
        <v>0.19822953017487815</v>
      </c>
      <c r="D13">
        <f t="shared" si="0"/>
        <v>44</v>
      </c>
      <c r="E13" s="182" t="s">
        <v>53</v>
      </c>
      <c r="F13" s="183">
        <f>IF(Handwritten!J47&lt;0,0,Handwritten!J47)</f>
        <v>0.14195303720352523</v>
      </c>
      <c r="G13">
        <f t="shared" si="1"/>
        <v>80</v>
      </c>
      <c r="H13" s="187" t="s">
        <v>99</v>
      </c>
      <c r="I13" s="186">
        <f>IF(Handwritten!J82&lt;0,0,Handwritten!J82)</f>
        <v>0.55203958912482032</v>
      </c>
    </row>
    <row r="14" spans="1:9" x14ac:dyDescent="0.2">
      <c r="A14">
        <f t="shared" si="2"/>
        <v>9</v>
      </c>
      <c r="B14" s="185" t="s">
        <v>320</v>
      </c>
      <c r="C14" s="183" t="e">
        <f>IF(Handwritten!#REF!&lt;0,0,Handwritten!#REF!)</f>
        <v>#REF!</v>
      </c>
      <c r="D14">
        <f t="shared" si="0"/>
        <v>45</v>
      </c>
      <c r="E14" s="182" t="s">
        <v>59</v>
      </c>
      <c r="F14" s="183">
        <f>IF(Handwritten!J48&lt;0,0,Handwritten!J48)</f>
        <v>2.4258591116105754</v>
      </c>
      <c r="G14">
        <f>G13+1</f>
        <v>81</v>
      </c>
      <c r="H14" s="187" t="s">
        <v>100</v>
      </c>
      <c r="I14" s="186">
        <f>IF(Handwritten!J83&lt;0,0,Handwritten!J83)</f>
        <v>0.65300368683582743</v>
      </c>
    </row>
    <row r="15" spans="1:9" x14ac:dyDescent="0.2">
      <c r="A15">
        <f t="shared" si="2"/>
        <v>10</v>
      </c>
      <c r="B15" s="185" t="s">
        <v>321</v>
      </c>
      <c r="C15" s="183" t="e">
        <f>IF(Handwritten!#REF!&lt;0,0,Handwritten!#REF!)</f>
        <v>#REF!</v>
      </c>
      <c r="D15">
        <f t="shared" ref="D15:D38" si="3">1+D14</f>
        <v>46</v>
      </c>
      <c r="E15" s="187" t="s">
        <v>62</v>
      </c>
      <c r="F15" s="186">
        <f>IF(Handwritten!J49&lt;0,0,Handwritten!J49)</f>
        <v>0</v>
      </c>
      <c r="G15">
        <f>G14+1</f>
        <v>82</v>
      </c>
      <c r="H15" s="187" t="s">
        <v>43</v>
      </c>
      <c r="I15" s="186">
        <f>IF(Handwritten!J84&lt;0,0,Handwritten!J84)</f>
        <v>0.85171822322115109</v>
      </c>
    </row>
    <row r="16" spans="1:9" x14ac:dyDescent="0.2">
      <c r="A16">
        <f t="shared" si="2"/>
        <v>11</v>
      </c>
      <c r="B16" s="185" t="s">
        <v>322</v>
      </c>
      <c r="C16" s="183" t="e">
        <f>IF(Handwritten!#REF!&lt;0,0,Handwritten!#REF!)</f>
        <v>#REF!</v>
      </c>
      <c r="D16">
        <f t="shared" si="3"/>
        <v>47</v>
      </c>
      <c r="E16" s="187" t="s">
        <v>63</v>
      </c>
      <c r="F16" s="186">
        <f>IF(Handwritten!J50&lt;0,0,Handwritten!J50)</f>
        <v>0.18927071627136696</v>
      </c>
      <c r="G16">
        <f>1+G15</f>
        <v>83</v>
      </c>
      <c r="H16" s="187" t="s">
        <v>44</v>
      </c>
      <c r="I16" s="186">
        <f>IF(Handwritten!J85&lt;0,0,Handwritten!J85)</f>
        <v>0.71370832593994593</v>
      </c>
    </row>
    <row r="17" spans="1:9" x14ac:dyDescent="0.2">
      <c r="A17">
        <f t="shared" si="2"/>
        <v>12</v>
      </c>
      <c r="B17" s="182" t="s">
        <v>228</v>
      </c>
      <c r="C17" s="183">
        <f>IF(Handwritten!J12&lt;0,0,Handwritten!J12)</f>
        <v>0</v>
      </c>
      <c r="D17">
        <f t="shared" si="3"/>
        <v>48</v>
      </c>
      <c r="E17" s="187" t="s">
        <v>64</v>
      </c>
      <c r="F17" s="186">
        <f>IF(Handwritten!J51&lt;0,0,Handwritten!J51)</f>
        <v>0.87833441769681209</v>
      </c>
      <c r="G17">
        <f>1+G16</f>
        <v>84</v>
      </c>
      <c r="H17" s="187" t="s">
        <v>56</v>
      </c>
      <c r="I17" s="186">
        <f>IF(Handwritten!J86&lt;0,0,Handwritten!J86)</f>
        <v>0.65653279706630374</v>
      </c>
    </row>
    <row r="18" spans="1:9" x14ac:dyDescent="0.2">
      <c r="A18">
        <f t="shared" ref="A18:A20" si="4">1+A17</f>
        <v>13</v>
      </c>
      <c r="B18" s="182" t="s">
        <v>75</v>
      </c>
      <c r="C18" s="183">
        <f>IF(Handwritten!J13&lt;0,0,Handwritten!J13)</f>
        <v>0.51162240492103861</v>
      </c>
      <c r="D18">
        <f t="shared" si="3"/>
        <v>49</v>
      </c>
      <c r="E18" s="187" t="s">
        <v>65</v>
      </c>
      <c r="F18" s="186">
        <f>IF(Handwritten!J52&lt;0,0,Handwritten!J52)</f>
        <v>0.56386900889178071</v>
      </c>
      <c r="G18">
        <f t="shared" ref="G18:G20" si="5">1+G17</f>
        <v>85</v>
      </c>
      <c r="H18" s="184" t="s">
        <v>289</v>
      </c>
      <c r="I18" s="186">
        <f>IF(Handwritten!J87&lt;0,0,Handwritten!J87)</f>
        <v>1.726148932394866</v>
      </c>
    </row>
    <row r="19" spans="1:9" x14ac:dyDescent="0.2">
      <c r="A19">
        <f t="shared" si="4"/>
        <v>14</v>
      </c>
      <c r="B19" s="182" t="s">
        <v>323</v>
      </c>
      <c r="C19" s="183">
        <f>IF(Handwritten!J14&lt;0,0,Handwritten!J14)</f>
        <v>0</v>
      </c>
      <c r="D19">
        <f t="shared" si="3"/>
        <v>50</v>
      </c>
      <c r="E19" s="187" t="s">
        <v>66</v>
      </c>
      <c r="F19" s="186">
        <f>IF(Handwritten!J53&lt;0,0,Handwritten!J53)</f>
        <v>0.15378245697048556</v>
      </c>
      <c r="G19">
        <f t="shared" si="5"/>
        <v>86</v>
      </c>
      <c r="H19" s="182" t="s">
        <v>154</v>
      </c>
      <c r="I19" s="186">
        <f>IF(Handwritten!J88&lt;0,0,Handwritten!J88)</f>
        <v>0.81861556357327347</v>
      </c>
    </row>
    <row r="20" spans="1:9" x14ac:dyDescent="0.2">
      <c r="A20">
        <f t="shared" si="4"/>
        <v>15</v>
      </c>
      <c r="B20" s="182" t="s">
        <v>83</v>
      </c>
      <c r="C20" s="183">
        <f>IF(Handwritten!J15&lt;0,0,Handwritten!J15)</f>
        <v>2.5407819246465957</v>
      </c>
      <c r="D20">
        <f t="shared" si="3"/>
        <v>51</v>
      </c>
      <c r="E20" s="187" t="s">
        <v>67</v>
      </c>
      <c r="F20" s="186">
        <f>IF(Handwritten!J54&lt;0,0,Handwritten!J54)</f>
        <v>0.82539776423966404</v>
      </c>
      <c r="G20">
        <f t="shared" si="5"/>
        <v>87</v>
      </c>
      <c r="H20" s="187" t="s">
        <v>76</v>
      </c>
      <c r="I20" s="186">
        <f>IF(Handwritten!J89&lt;0,0,Handwritten!J89)</f>
        <v>0.53232388951321941</v>
      </c>
    </row>
    <row r="21" spans="1:9" x14ac:dyDescent="0.2">
      <c r="A21">
        <f>1+A20</f>
        <v>16</v>
      </c>
      <c r="B21" s="182" t="s">
        <v>84</v>
      </c>
      <c r="C21" s="183">
        <f>IF(Handwritten!J17&lt;0,0,Handwritten!J17)</f>
        <v>0.86691902762169515</v>
      </c>
      <c r="D21">
        <f t="shared" si="3"/>
        <v>52</v>
      </c>
      <c r="E21" s="187" t="s">
        <v>70</v>
      </c>
      <c r="F21" s="186">
        <f>IF(Handwritten!J55&lt;0,0,Handwritten!J55)</f>
        <v>1.1508251020287454</v>
      </c>
      <c r="G21">
        <f t="shared" ref="G21:G31" si="6">1+G20</f>
        <v>88</v>
      </c>
      <c r="H21" s="187" t="s">
        <v>77</v>
      </c>
      <c r="I21" s="186">
        <f>IF(Handwritten!J90&lt;0,0,Handwritten!J90)</f>
        <v>0.57372685869758089</v>
      </c>
    </row>
    <row r="22" spans="1:9" x14ac:dyDescent="0.2">
      <c r="A22">
        <f>1+A21</f>
        <v>17</v>
      </c>
      <c r="B22" s="182" t="s">
        <v>150</v>
      </c>
      <c r="C22" s="183">
        <f>IF(Handwritten!J18&lt;0,0,Handwritten!J18)</f>
        <v>0.31545119378561148</v>
      </c>
      <c r="D22">
        <f t="shared" si="3"/>
        <v>53</v>
      </c>
      <c r="E22" s="187" t="s">
        <v>71</v>
      </c>
      <c r="F22" s="186">
        <f>IF(Handwritten!J56&lt;0,0,Handwritten!J56)</f>
        <v>0.49289249029001797</v>
      </c>
      <c r="G22">
        <f t="shared" si="6"/>
        <v>89</v>
      </c>
      <c r="H22" s="182" t="s">
        <v>156</v>
      </c>
      <c r="I22" s="183">
        <f>IF(Handwritten!J91&lt;0,0,Handwritten!J91)</f>
        <v>0</v>
      </c>
    </row>
    <row r="23" spans="1:9" x14ac:dyDescent="0.2">
      <c r="A23">
        <f>1+A22</f>
        <v>18</v>
      </c>
      <c r="B23" s="182" t="s">
        <v>276</v>
      </c>
      <c r="C23" s="183">
        <f>IF(Handwritten!J19&lt;0,0,Handwritten!J19)</f>
        <v>0</v>
      </c>
      <c r="D23">
        <f t="shared" si="3"/>
        <v>54</v>
      </c>
      <c r="E23" s="187" t="s">
        <v>73</v>
      </c>
      <c r="F23" s="186">
        <f>IF(Handwritten!J57&lt;0,0,Handwritten!J57)</f>
        <v>0.38248457246505391</v>
      </c>
      <c r="G23">
        <f t="shared" si="6"/>
        <v>90</v>
      </c>
      <c r="H23" s="187" t="s">
        <v>78</v>
      </c>
      <c r="I23" s="186">
        <f>IF(Handwritten!J92&lt;0,0,Handwritten!J92)</f>
        <v>8.2805938368722937E-2</v>
      </c>
    </row>
    <row r="24" spans="1:9" x14ac:dyDescent="0.2">
      <c r="A24">
        <f>1+A23</f>
        <v>19</v>
      </c>
      <c r="B24" s="182" t="s">
        <v>90</v>
      </c>
      <c r="C24" s="183">
        <f>IF(Handwritten!J20&lt;0,0,Handwritten!J20)</f>
        <v>1.0214863665937184</v>
      </c>
      <c r="D24">
        <f t="shared" si="3"/>
        <v>55</v>
      </c>
      <c r="E24" s="182" t="s">
        <v>143</v>
      </c>
      <c r="F24" s="186">
        <f>IF(Handwritten!J59&lt;0,0,Handwritten!J59)</f>
        <v>0.93452416158987406</v>
      </c>
      <c r="G24">
        <f t="shared" si="6"/>
        <v>91</v>
      </c>
      <c r="H24" s="182" t="s">
        <v>227</v>
      </c>
      <c r="I24" s="186">
        <f>IF(Handwritten!J93&lt;0,0,Handwritten!J93)</f>
        <v>0.75946846473847129</v>
      </c>
    </row>
    <row r="25" spans="1:9" x14ac:dyDescent="0.2">
      <c r="A25">
        <f t="shared" ref="A25:A31" si="7">1+A24</f>
        <v>20</v>
      </c>
      <c r="B25" s="182" t="s">
        <v>96</v>
      </c>
      <c r="C25" s="183">
        <f>IF(Handwritten!J21&lt;0,0,Handwritten!J21)</f>
        <v>0.92113720155359724</v>
      </c>
      <c r="D25">
        <f t="shared" si="3"/>
        <v>56</v>
      </c>
      <c r="E25" s="187" t="s">
        <v>79</v>
      </c>
      <c r="F25" s="186">
        <f>IF(Handwritten!J58&lt;0,0,Handwritten!J58)</f>
        <v>0.28865262908854311</v>
      </c>
      <c r="G25">
        <f t="shared" si="6"/>
        <v>92</v>
      </c>
      <c r="H25" s="182" t="s">
        <v>155</v>
      </c>
      <c r="I25" s="186">
        <f>IF(Handwritten!J94&lt;0,0,Handwritten!J94)</f>
        <v>0.50710750970998197</v>
      </c>
    </row>
    <row r="26" spans="1:9" x14ac:dyDescent="0.2">
      <c r="A26">
        <f t="shared" si="7"/>
        <v>21</v>
      </c>
      <c r="B26" s="182" t="s">
        <v>95</v>
      </c>
      <c r="C26" s="183">
        <f>IF(Handwritten!J22&lt;0,0,Handwritten!J22)</f>
        <v>1.8812917726385521</v>
      </c>
      <c r="D26">
        <f t="shared" si="3"/>
        <v>57</v>
      </c>
      <c r="E26" s="182" t="s">
        <v>147</v>
      </c>
      <c r="F26" s="186">
        <f>IF(Handwritten!J60&lt;0,0,Handwritten!J60)</f>
        <v>0.53232388951321941</v>
      </c>
      <c r="G26">
        <f t="shared" si="6"/>
        <v>93</v>
      </c>
      <c r="H26" s="187" t="s">
        <v>85</v>
      </c>
      <c r="I26" s="186">
        <f>IF(Handwritten!J95&lt;0,0,Handwritten!J95)</f>
        <v>1.9079079671142132</v>
      </c>
    </row>
    <row r="27" spans="1:9" x14ac:dyDescent="0.2">
      <c r="A27">
        <f t="shared" si="7"/>
        <v>22</v>
      </c>
      <c r="B27" s="182" t="s">
        <v>172</v>
      </c>
      <c r="C27" s="183">
        <f>IF(Handwritten!J24&lt;0,0,Handwritten!J24)</f>
        <v>1.1289075530845212</v>
      </c>
      <c r="D27">
        <f t="shared" si="3"/>
        <v>58</v>
      </c>
      <c r="E27" s="187" t="s">
        <v>87</v>
      </c>
      <c r="F27" s="186">
        <f>IF(Handwritten!J61&lt;0,0,Handwritten!J61)</f>
        <v>1.204471520671911</v>
      </c>
      <c r="G27">
        <f t="shared" si="6"/>
        <v>94</v>
      </c>
      <c r="H27" s="182" t="s">
        <v>152</v>
      </c>
      <c r="I27" s="183">
        <f>IF(Handwritten!J96&lt;0,0,Handwritten!J96)</f>
        <v>0</v>
      </c>
    </row>
    <row r="28" spans="1:9" x14ac:dyDescent="0.2">
      <c r="A28">
        <f t="shared" si="7"/>
        <v>23</v>
      </c>
      <c r="B28" s="185" t="s">
        <v>317</v>
      </c>
      <c r="C28" s="183">
        <f>IF(Handwritten!J25&lt;0,0,Handwritten!J25)</f>
        <v>6.1532698487805751E-2</v>
      </c>
      <c r="D28">
        <f t="shared" si="3"/>
        <v>59</v>
      </c>
      <c r="E28" s="182" t="s">
        <v>271</v>
      </c>
      <c r="F28" s="186">
        <f>IF(Handwritten!J62&lt;0,0,Handwritten!J62)</f>
        <v>0.59326018808777436</v>
      </c>
      <c r="G28">
        <f t="shared" si="6"/>
        <v>95</v>
      </c>
      <c r="H28" s="187" t="s">
        <v>86</v>
      </c>
      <c r="I28" s="186">
        <f>IF(Handwritten!J97&lt;0,0,Handwritten!J97)</f>
        <v>0.53528124445495939</v>
      </c>
    </row>
    <row r="29" spans="1:9" x14ac:dyDescent="0.2">
      <c r="A29">
        <f t="shared" si="7"/>
        <v>24</v>
      </c>
      <c r="B29" s="185" t="s">
        <v>318</v>
      </c>
      <c r="C29" s="183">
        <f>IF(Handwritten!J26&lt;0,0,Handwritten!J26)</f>
        <v>2.9987579109244711E-2</v>
      </c>
      <c r="D29">
        <f t="shared" si="3"/>
        <v>60</v>
      </c>
      <c r="E29" s="187" t="s">
        <v>98</v>
      </c>
      <c r="F29" s="186">
        <f>IF(Handwritten!J63&lt;0,0,Handwritten!J63)</f>
        <v>0.56386900889178071</v>
      </c>
      <c r="G29">
        <f t="shared" si="6"/>
        <v>96</v>
      </c>
      <c r="H29" s="182" t="s">
        <v>153</v>
      </c>
      <c r="I29" s="186">
        <f>IF(Handwritten!J98&lt;0,0,Handwritten!J98)</f>
        <v>1</v>
      </c>
    </row>
    <row r="30" spans="1:9" x14ac:dyDescent="0.2">
      <c r="A30">
        <f t="shared" si="7"/>
        <v>25</v>
      </c>
      <c r="B30" s="185" t="s">
        <v>319</v>
      </c>
      <c r="C30" s="183">
        <f>IF(Handwritten!J27&lt;0,0,Handwritten!J27)</f>
        <v>0.42430157134125895</v>
      </c>
      <c r="D30">
        <f t="shared" si="3"/>
        <v>61</v>
      </c>
      <c r="E30" s="187" t="s">
        <v>103</v>
      </c>
      <c r="F30" s="186">
        <f>IF(Handwritten!J64&lt;0,0,Handwritten!J64)</f>
        <v>1.3903708523096943</v>
      </c>
      <c r="G30">
        <f t="shared" si="6"/>
        <v>97</v>
      </c>
      <c r="H30" s="187" t="s">
        <v>93</v>
      </c>
      <c r="I30" s="186">
        <f>IF(Handwritten!J99&lt;0,0,Handwritten!J99)</f>
        <v>1.9976144003469964</v>
      </c>
    </row>
    <row r="31" spans="1:9" x14ac:dyDescent="0.2">
      <c r="A31">
        <f t="shared" si="7"/>
        <v>26</v>
      </c>
      <c r="B31" s="182" t="s">
        <v>117</v>
      </c>
      <c r="C31" s="183">
        <f>IF(Handwritten!J28&lt;0,0,Handwritten!J28)</f>
        <v>0.61217247294020238</v>
      </c>
      <c r="D31">
        <f t="shared" si="3"/>
        <v>62</v>
      </c>
      <c r="E31" s="182" t="s">
        <v>187</v>
      </c>
      <c r="F31" s="183">
        <f>IF(Handwritten!J65&lt;0,0,Handwritten!J65)</f>
        <v>0.71272254095936594</v>
      </c>
      <c r="G31">
        <f t="shared" si="6"/>
        <v>98</v>
      </c>
      <c r="H31" s="187" t="s">
        <v>94</v>
      </c>
      <c r="I31" s="186">
        <f>IF(Handwritten!J100&lt;0,0,Handwritten!J100)</f>
        <v>1.072534058871079</v>
      </c>
    </row>
    <row r="32" spans="1:9" x14ac:dyDescent="0.2">
      <c r="A32">
        <f t="shared" ref="A32:A41" si="8">1+A31</f>
        <v>27</v>
      </c>
      <c r="B32" s="182" t="s">
        <v>113</v>
      </c>
      <c r="C32" s="183">
        <f>IF(Handwritten!J29&lt;0,0,Handwritten!J29)</f>
        <v>1.4534610910668166</v>
      </c>
      <c r="D32">
        <f t="shared" si="3"/>
        <v>63</v>
      </c>
      <c r="E32" s="182" t="s">
        <v>104</v>
      </c>
      <c r="F32" s="186">
        <f>IF(Handwritten!J66&lt;0,0,Handwritten!J66)</f>
        <v>3.8859643934465019E-2</v>
      </c>
      <c r="G32">
        <f t="shared" ref="G32:G37" si="9">1+G31</f>
        <v>99</v>
      </c>
      <c r="H32" s="182" t="s">
        <v>161</v>
      </c>
      <c r="I32" s="186">
        <f>IF(Handwritten!J101&lt;0,0,Handwritten!J101)</f>
        <v>0.54259576901086337</v>
      </c>
    </row>
    <row r="33" spans="1:9" x14ac:dyDescent="0.2">
      <c r="A33">
        <f t="shared" si="8"/>
        <v>28</v>
      </c>
      <c r="B33" s="182" t="s">
        <v>60</v>
      </c>
      <c r="C33" s="183">
        <f>IF(Handwritten!J30&lt;0,0,Handwritten!J30)</f>
        <v>1</v>
      </c>
      <c r="D33">
        <f t="shared" si="3"/>
        <v>64</v>
      </c>
      <c r="E33" s="182" t="s">
        <v>169</v>
      </c>
      <c r="F33" s="186">
        <f>IF(Handwritten!J67&lt;0,0,Handwritten!J67)</f>
        <v>0.69399262632834535</v>
      </c>
      <c r="G33">
        <f t="shared" si="9"/>
        <v>100</v>
      </c>
      <c r="H33" s="187" t="s">
        <v>35</v>
      </c>
      <c r="I33" s="186">
        <f>IF(Handwritten!J102&lt;0,0,Handwritten!J102)</f>
        <v>0.27996293448473025</v>
      </c>
    </row>
    <row r="34" spans="1:9" x14ac:dyDescent="0.2">
      <c r="A34">
        <f t="shared" si="8"/>
        <v>29</v>
      </c>
      <c r="B34" s="182" t="s">
        <v>61</v>
      </c>
      <c r="C34" s="183">
        <f>IF(Handwritten!J31&lt;0,0,Handwritten!J31)</f>
        <v>0.10096409771100719</v>
      </c>
      <c r="D34">
        <f t="shared" si="3"/>
        <v>65</v>
      </c>
      <c r="E34" s="182" t="s">
        <v>238</v>
      </c>
      <c r="F34" s="183">
        <f>IF(Handwritten!J68&lt;0,0,Handwritten!J68)</f>
        <v>1.0177441296504406</v>
      </c>
      <c r="G34">
        <f t="shared" si="9"/>
        <v>101</v>
      </c>
      <c r="H34" s="187" t="s">
        <v>36</v>
      </c>
      <c r="I34" s="186">
        <f>IF(Handwritten!J103&lt;0,0,Handwritten!J103)</f>
        <v>0.56781214881410069</v>
      </c>
    </row>
    <row r="35" spans="1:9" x14ac:dyDescent="0.2">
      <c r="A35">
        <f t="shared" si="8"/>
        <v>30</v>
      </c>
      <c r="B35" s="182" t="s">
        <v>148</v>
      </c>
      <c r="C35" s="183">
        <f>IF(Handwritten!J32&lt;0,0,Handwritten!J32)</f>
        <v>0.87537706275507188</v>
      </c>
      <c r="D35">
        <f t="shared" si="3"/>
        <v>66</v>
      </c>
      <c r="E35" s="187" t="s">
        <v>114</v>
      </c>
      <c r="F35" s="186">
        <f>IF(Handwritten!J69&lt;0,0,Handwritten!J69)</f>
        <v>0.44656059620275618</v>
      </c>
      <c r="G35">
        <f t="shared" si="9"/>
        <v>102</v>
      </c>
      <c r="H35" s="182" t="s">
        <v>145</v>
      </c>
      <c r="I35" s="186">
        <f>IF(Handwritten!J104&lt;0,0,Handwritten!J104)</f>
        <v>1</v>
      </c>
    </row>
    <row r="36" spans="1:9" x14ac:dyDescent="0.2">
      <c r="A36">
        <f t="shared" si="8"/>
        <v>31</v>
      </c>
      <c r="B36" s="182" t="s">
        <v>81</v>
      </c>
      <c r="C36" s="183">
        <f>IF(Handwritten!J33&lt;0,0,Handwritten!J33)</f>
        <v>0.45978983064214035</v>
      </c>
      <c r="D36">
        <f t="shared" si="3"/>
        <v>67</v>
      </c>
      <c r="E36" s="187" t="s">
        <v>110</v>
      </c>
      <c r="F36" s="186">
        <f>IF(Handwritten!J70&lt;0,0,Handwritten!J70)</f>
        <v>0.31052226888271128</v>
      </c>
      <c r="G36">
        <f t="shared" si="9"/>
        <v>103</v>
      </c>
      <c r="H36" s="184" t="s">
        <v>290</v>
      </c>
      <c r="I36" s="186">
        <f>IF(Handwritten!J105&lt;0,0,Handwritten!J105)</f>
        <v>1.1571538416040692</v>
      </c>
    </row>
    <row r="37" spans="1:9" x14ac:dyDescent="0.2">
      <c r="A37">
        <f t="shared" si="8"/>
        <v>32</v>
      </c>
      <c r="B37" s="182" t="s">
        <v>82</v>
      </c>
      <c r="C37" s="183">
        <f>IF(Handwritten!J34&lt;0,0,Handwritten!J34)</f>
        <v>1.0212732398809172</v>
      </c>
      <c r="D37">
        <f t="shared" si="3"/>
        <v>68</v>
      </c>
      <c r="E37" s="182" t="s">
        <v>223</v>
      </c>
      <c r="F37" s="186">
        <f>IF(Handwritten!J71&lt;0,0,Handwritten!J71)</f>
        <v>0.3199463732970565</v>
      </c>
      <c r="G37">
        <f t="shared" si="9"/>
        <v>104</v>
      </c>
      <c r="H37" s="187" t="s">
        <v>72</v>
      </c>
      <c r="I37" s="186">
        <f>IF(Handwritten!J106&lt;0,0,Handwritten!J106)</f>
        <v>0.69004948640602526</v>
      </c>
    </row>
    <row r="38" spans="1:9" x14ac:dyDescent="0.2">
      <c r="A38">
        <f t="shared" si="8"/>
        <v>33</v>
      </c>
      <c r="B38" s="182" t="s">
        <v>105</v>
      </c>
      <c r="C38" s="183">
        <f>IF(Handwritten!J35&lt;0,0,Handwritten!J35)</f>
        <v>0.78310758857278051</v>
      </c>
      <c r="D38">
        <f t="shared" si="3"/>
        <v>69</v>
      </c>
      <c r="E38" s="184" t="s">
        <v>284</v>
      </c>
      <c r="F38" s="186">
        <f>IF(Handwritten!J72&lt;0,0,Handwritten!J72)</f>
        <v>0.5031643697876621</v>
      </c>
      <c r="G38">
        <f>1+G37</f>
        <v>105</v>
      </c>
      <c r="H38" s="182" t="s">
        <v>179</v>
      </c>
      <c r="I38" s="186">
        <f>IF(Handwritten!J107&lt;0,0,Handwritten!J107)</f>
        <v>0.75946846473847118</v>
      </c>
    </row>
    <row r="39" spans="1:9" x14ac:dyDescent="0.2">
      <c r="A39">
        <f t="shared" si="8"/>
        <v>34</v>
      </c>
      <c r="B39" s="182" t="s">
        <v>106</v>
      </c>
      <c r="C39" s="183">
        <f>IF(Handwritten!J36&lt;0,0,Handwritten!J36)</f>
        <v>0.84777508329883089</v>
      </c>
      <c r="D39">
        <f>1+D38</f>
        <v>70</v>
      </c>
      <c r="E39" s="187" t="s">
        <v>112</v>
      </c>
      <c r="F39" s="186">
        <f>IF(Handwritten!J73&lt;0,0,Handwritten!J73)</f>
        <v>1.6535754421245639</v>
      </c>
      <c r="G39">
        <f>1+G38</f>
        <v>106</v>
      </c>
      <c r="H39" s="187" t="s">
        <v>101</v>
      </c>
      <c r="I39" s="186">
        <f>IF(Handwritten!J108&lt;0,0,Handwritten!J108)</f>
        <v>0.54809644920249989</v>
      </c>
    </row>
    <row r="40" spans="1:9" x14ac:dyDescent="0.2">
      <c r="A40">
        <f t="shared" si="8"/>
        <v>35</v>
      </c>
      <c r="B40" s="182" t="s">
        <v>49</v>
      </c>
      <c r="C40" s="183">
        <f>IF(Handwritten!J37&lt;0,0,Handwritten!J37)</f>
        <v>2.0705624889099186</v>
      </c>
      <c r="D40">
        <f>1+D39</f>
        <v>71</v>
      </c>
      <c r="E40" s="184" t="s">
        <v>305</v>
      </c>
      <c r="F40" s="186">
        <f>IF(Handwritten!J74&lt;0,0,Handwritten!J74)</f>
        <v>0.92310877151475712</v>
      </c>
      <c r="G40">
        <f>1+G39</f>
        <v>107</v>
      </c>
      <c r="H40" s="187" t="s">
        <v>102</v>
      </c>
      <c r="I40" s="186">
        <f>IF(Handwritten!J109&lt;0,0,Handwritten!J109)</f>
        <v>1.4810630705230576</v>
      </c>
    </row>
    <row r="41" spans="1:9" x14ac:dyDescent="0.2">
      <c r="A41">
        <f t="shared" si="8"/>
        <v>36</v>
      </c>
      <c r="B41" s="184" t="s">
        <v>287</v>
      </c>
      <c r="C41" s="183">
        <f>IF(Handwritten!J38&lt;0,0,Handwritten!J38)</f>
        <v>1.2979239368308986</v>
      </c>
      <c r="D41">
        <f>1+D40</f>
        <v>72</v>
      </c>
      <c r="E41" s="193" t="s">
        <v>270</v>
      </c>
      <c r="F41" s="186"/>
      <c r="G41">
        <f>1+G40</f>
        <v>108</v>
      </c>
      <c r="H41" s="184" t="s">
        <v>285</v>
      </c>
      <c r="I41" s="186">
        <f>IF(Handwritten!J110&lt;0,0,Handwritten!J110)</f>
        <v>0.64511740699118703</v>
      </c>
    </row>
    <row r="44" spans="1:9" x14ac:dyDescent="0.2">
      <c r="C44"/>
      <c r="F44"/>
      <c r="I44"/>
    </row>
    <row r="45" spans="1:9" x14ac:dyDescent="0.2">
      <c r="A45">
        <f>1+G41</f>
        <v>109</v>
      </c>
      <c r="B45" s="187" t="s">
        <v>91</v>
      </c>
      <c r="C45" s="186">
        <f>IF(Handwritten!J111&lt;0,0,Handwritten!J111)</f>
        <v>1.1167192429022081</v>
      </c>
      <c r="D45">
        <f>A78+1</f>
        <v>143</v>
      </c>
      <c r="E45" s="182" t="s">
        <v>186</v>
      </c>
      <c r="F45" s="186">
        <f>IF(Handwritten!J150&lt;0,0,Handwritten!J150)</f>
        <v>0.45190355079750022</v>
      </c>
      <c r="G45">
        <f>D78+1</f>
        <v>177</v>
      </c>
      <c r="H45" s="182" t="s">
        <v>250</v>
      </c>
      <c r="I45" s="183">
        <f>SUM(Handwritten!D186:E186)</f>
        <v>0</v>
      </c>
    </row>
    <row r="46" spans="1:9" x14ac:dyDescent="0.2">
      <c r="A46">
        <f>1+A45</f>
        <v>110</v>
      </c>
      <c r="B46" s="182" t="s">
        <v>92</v>
      </c>
      <c r="C46" s="183">
        <f>IF(Handwritten!J112&lt;0,0,Handwritten!J112)</f>
        <v>1.6135646687697158</v>
      </c>
      <c r="D46">
        <f t="shared" ref="D46:D58" si="10">D45+1</f>
        <v>144</v>
      </c>
      <c r="E46" s="182" t="s">
        <v>234</v>
      </c>
      <c r="F46" s="186">
        <f>IF(Handwritten!J151&lt;0,0,Handwritten!J151)</f>
        <v>0</v>
      </c>
      <c r="G46">
        <f t="shared" ref="G46:G59" si="11">G45+1</f>
        <v>178</v>
      </c>
      <c r="H46" s="182" t="s">
        <v>253</v>
      </c>
      <c r="I46" s="183">
        <f>SUM(Handwritten!D187:E187)</f>
        <v>5</v>
      </c>
    </row>
    <row r="47" spans="1:9" x14ac:dyDescent="0.2">
      <c r="A47">
        <f>1+A46</f>
        <v>111</v>
      </c>
      <c r="B47" s="187" t="s">
        <v>37</v>
      </c>
      <c r="C47" s="186">
        <f>IF(Handwritten!J113&lt;0,0,Handwritten!J113)</f>
        <v>0.66540486189152426</v>
      </c>
      <c r="D47">
        <f t="shared" si="10"/>
        <v>145</v>
      </c>
      <c r="E47" s="182" t="s">
        <v>230</v>
      </c>
      <c r="F47" s="186">
        <f>IF(Handwritten!J152&lt;0,0,Handwritten!J152)</f>
        <v>0.47950553025374093</v>
      </c>
      <c r="G47">
        <f t="shared" si="11"/>
        <v>179</v>
      </c>
      <c r="H47" s="182" t="s">
        <v>251</v>
      </c>
      <c r="I47" s="183">
        <f>SUM(Handwritten!D188:E188)</f>
        <v>5</v>
      </c>
    </row>
    <row r="48" spans="1:9" x14ac:dyDescent="0.2">
      <c r="A48">
        <f>1+A47</f>
        <v>112</v>
      </c>
      <c r="B48" s="187" t="s">
        <v>38</v>
      </c>
      <c r="C48" s="186">
        <f>IF(Handwritten!J114&lt;0,0,Handwritten!J114)</f>
        <v>1</v>
      </c>
      <c r="D48">
        <f t="shared" si="10"/>
        <v>146</v>
      </c>
      <c r="E48" s="187" t="s">
        <v>107</v>
      </c>
      <c r="F48" s="186">
        <f>IF(Handwritten!J153&lt;0,0,Handwritten!J153)</f>
        <v>0.99071390548293603</v>
      </c>
      <c r="G48">
        <f t="shared" si="11"/>
        <v>180</v>
      </c>
      <c r="H48" s="184" t="s">
        <v>315</v>
      </c>
      <c r="I48" s="183">
        <f>SUM(Handwritten!D189:E189)</f>
        <v>4</v>
      </c>
    </row>
    <row r="49" spans="1:9" x14ac:dyDescent="0.2">
      <c r="A49">
        <f>1+A48</f>
        <v>113</v>
      </c>
      <c r="B49" s="187" t="s">
        <v>39</v>
      </c>
      <c r="C49" s="186">
        <f>IF(Handwritten!J115&lt;0,0,Handwritten!J115)</f>
        <v>1.4320488555036375</v>
      </c>
      <c r="D49">
        <f t="shared" si="10"/>
        <v>147</v>
      </c>
      <c r="E49" s="187" t="s">
        <v>108</v>
      </c>
      <c r="F49" s="186">
        <f>IF(Handwritten!J154&lt;0,0,Handwritten!J154)</f>
        <v>1</v>
      </c>
      <c r="G49">
        <f t="shared" si="11"/>
        <v>181</v>
      </c>
      <c r="H49" s="182" t="s">
        <v>242</v>
      </c>
      <c r="I49" s="183">
        <f>SUM(Handwritten!D190:E190)</f>
        <v>0</v>
      </c>
    </row>
    <row r="50" spans="1:9" x14ac:dyDescent="0.2">
      <c r="A50">
        <f t="shared" ref="A50:A53" si="12">1+A49</f>
        <v>114</v>
      </c>
      <c r="B50" s="182" t="s">
        <v>324</v>
      </c>
      <c r="C50" s="186">
        <f>IF(Handwritten!J116&lt;0,0,Handwritten!J116)</f>
        <v>0.16561187673744607</v>
      </c>
      <c r="D50">
        <f t="shared" si="10"/>
        <v>148</v>
      </c>
      <c r="E50" s="185" t="s">
        <v>0</v>
      </c>
      <c r="F50" s="186">
        <f>SUM(Handwritten!D156:F156)</f>
        <v>14</v>
      </c>
      <c r="G50">
        <f t="shared" si="11"/>
        <v>182</v>
      </c>
      <c r="H50" s="182" t="s">
        <v>178</v>
      </c>
      <c r="I50" s="183">
        <f>SUM(Handwritten!D191:E191)</f>
        <v>0</v>
      </c>
    </row>
    <row r="51" spans="1:9" x14ac:dyDescent="0.2">
      <c r="A51">
        <f t="shared" si="12"/>
        <v>115</v>
      </c>
      <c r="B51" s="187" t="s">
        <v>40</v>
      </c>
      <c r="C51" s="186">
        <f>IF(Handwritten!J117&lt;0,0,Handwritten!J117)</f>
        <v>9.5049387827527129E-2</v>
      </c>
      <c r="D51">
        <f t="shared" si="10"/>
        <v>149</v>
      </c>
      <c r="E51" s="182" t="s">
        <v>224</v>
      </c>
      <c r="F51" s="186">
        <f>SUM(Handwritten!D157:F157)</f>
        <v>11</v>
      </c>
      <c r="G51">
        <f t="shared" si="11"/>
        <v>183</v>
      </c>
      <c r="H51" s="182" t="s">
        <v>252</v>
      </c>
      <c r="I51" s="183">
        <f>SUM(Handwritten!D192:E192)</f>
        <v>7</v>
      </c>
    </row>
    <row r="52" spans="1:9" x14ac:dyDescent="0.2">
      <c r="A52">
        <f t="shared" si="12"/>
        <v>116</v>
      </c>
      <c r="B52" s="181" t="s">
        <v>325</v>
      </c>
      <c r="C52" s="186">
        <f>IF(Handwritten!J118&lt;0,0,Handwritten!J118)</f>
        <v>0.5678121488141008</v>
      </c>
      <c r="D52">
        <f t="shared" si="10"/>
        <v>150</v>
      </c>
      <c r="E52" s="182" t="s">
        <v>254</v>
      </c>
      <c r="F52" s="186">
        <f>SUM(Handwritten!D158:F158)</f>
        <v>0.2</v>
      </c>
      <c r="G52">
        <f t="shared" si="11"/>
        <v>184</v>
      </c>
      <c r="H52" s="182" t="s">
        <v>174</v>
      </c>
      <c r="I52" s="183">
        <f>SUM(Handwritten!D194:E194)</f>
        <v>1.8</v>
      </c>
    </row>
    <row r="53" spans="1:9" x14ac:dyDescent="0.2">
      <c r="A53">
        <f t="shared" si="12"/>
        <v>117</v>
      </c>
      <c r="B53" s="187" t="s">
        <v>46</v>
      </c>
      <c r="C53" s="186">
        <f>IF(Handwritten!J119&lt;0,0,Handwritten!J119)</f>
        <v>0.44064588631927598</v>
      </c>
      <c r="D53">
        <f t="shared" si="10"/>
        <v>151</v>
      </c>
      <c r="E53" s="185" t="s">
        <v>1</v>
      </c>
      <c r="F53" s="186">
        <f>SUM(Handwritten!D159:F159)</f>
        <v>14</v>
      </c>
      <c r="G53">
        <f t="shared" si="11"/>
        <v>185</v>
      </c>
      <c r="H53" s="185" t="s">
        <v>175</v>
      </c>
      <c r="I53" s="183">
        <f>SUM(Handwritten!D195:E195)</f>
        <v>0</v>
      </c>
    </row>
    <row r="54" spans="1:9" x14ac:dyDescent="0.2">
      <c r="A54">
        <f>1+A53</f>
        <v>118</v>
      </c>
      <c r="B54" s="182" t="s">
        <v>279</v>
      </c>
      <c r="C54" s="186"/>
      <c r="D54">
        <f t="shared" si="10"/>
        <v>152</v>
      </c>
      <c r="E54" s="185" t="s">
        <v>3</v>
      </c>
      <c r="F54" s="186">
        <f>SUM(Handwritten!D160:F160)</f>
        <v>37</v>
      </c>
      <c r="G54">
        <f t="shared" si="11"/>
        <v>186</v>
      </c>
      <c r="H54" s="188" t="s">
        <v>263</v>
      </c>
      <c r="I54" s="183">
        <f>SUM(Handwritten!D196:E196)</f>
        <v>4.9000000000000004</v>
      </c>
    </row>
    <row r="55" spans="1:9" x14ac:dyDescent="0.2">
      <c r="A55">
        <f>1+A54</f>
        <v>119</v>
      </c>
      <c r="B55" s="187" t="s">
        <v>158</v>
      </c>
      <c r="C55" s="186">
        <f>IF(Handwritten!J121&lt;0,0,Handwritten!J121)</f>
        <v>0</v>
      </c>
      <c r="D55">
        <f t="shared" si="10"/>
        <v>153</v>
      </c>
      <c r="E55" s="182" t="s">
        <v>258</v>
      </c>
      <c r="F55" s="186">
        <f>SUM(Handwritten!D161:F161)</f>
        <v>1</v>
      </c>
      <c r="G55">
        <f t="shared" si="11"/>
        <v>187</v>
      </c>
      <c r="H55" s="188" t="s">
        <v>295</v>
      </c>
      <c r="I55" s="183">
        <f>SUM(Handwritten!D197:E197)</f>
        <v>3.1</v>
      </c>
    </row>
    <row r="56" spans="1:9" x14ac:dyDescent="0.2">
      <c r="A56">
        <f>A55+1</f>
        <v>120</v>
      </c>
      <c r="B56" s="187" t="s">
        <v>159</v>
      </c>
      <c r="C56" s="186">
        <f>IF(Handwritten!J122&lt;0,0,Handwritten!J122)</f>
        <v>2.2862916740600538</v>
      </c>
      <c r="D56">
        <f t="shared" si="10"/>
        <v>154</v>
      </c>
      <c r="E56" s="185" t="s">
        <v>2</v>
      </c>
      <c r="F56" s="186">
        <f>SUM(Handwritten!D162:F162)</f>
        <v>13</v>
      </c>
      <c r="G56">
        <f t="shared" si="11"/>
        <v>188</v>
      </c>
      <c r="H56" s="182" t="s">
        <v>162</v>
      </c>
      <c r="I56" s="183">
        <f>SUM(Handwritten!D198:E198)</f>
        <v>0</v>
      </c>
    </row>
    <row r="57" spans="1:9" x14ac:dyDescent="0.2">
      <c r="A57">
        <f>A56+1</f>
        <v>121</v>
      </c>
      <c r="B57" s="187" t="s">
        <v>57</v>
      </c>
      <c r="C57" s="186">
        <f>IF(Handwritten!J123&lt;0,0,Handwritten!J123)</f>
        <v>1</v>
      </c>
      <c r="D57">
        <f t="shared" si="10"/>
        <v>155</v>
      </c>
      <c r="E57" s="182" t="s">
        <v>255</v>
      </c>
      <c r="F57" s="186">
        <f>SUM(Handwritten!D163:F163)</f>
        <v>1</v>
      </c>
      <c r="G57">
        <f t="shared" si="11"/>
        <v>189</v>
      </c>
      <c r="H57" s="184" t="s">
        <v>301</v>
      </c>
      <c r="I57" s="183">
        <f>SUM(Handwritten!D199:E199)</f>
        <v>3.75</v>
      </c>
    </row>
    <row r="58" spans="1:9" x14ac:dyDescent="0.2">
      <c r="A58">
        <f>A57+1</f>
        <v>122</v>
      </c>
      <c r="B58" s="187" t="s">
        <v>58</v>
      </c>
      <c r="C58" s="186">
        <f>IF(Handwritten!J124&lt;0,0,Handwritten!J124)</f>
        <v>1.7870704441947121</v>
      </c>
      <c r="D58">
        <f t="shared" si="10"/>
        <v>156</v>
      </c>
      <c r="E58" s="182" t="s">
        <v>292</v>
      </c>
      <c r="F58" s="186">
        <f>SUM(Handwritten!D164:F164)</f>
        <v>0.25</v>
      </c>
      <c r="G58">
        <f t="shared" si="11"/>
        <v>190</v>
      </c>
      <c r="H58" s="182" t="s">
        <v>268</v>
      </c>
      <c r="I58" s="183">
        <f>SUM(Handwritten!D200:E200)</f>
        <v>0</v>
      </c>
    </row>
    <row r="59" spans="1:9" x14ac:dyDescent="0.2">
      <c r="A59">
        <f t="shared" ref="A59:A60" si="13">A58+1</f>
        <v>123</v>
      </c>
      <c r="B59" s="184" t="s">
        <v>288</v>
      </c>
      <c r="C59" s="186">
        <f>IF(Handwritten!J125&lt;0,0,Handwritten!J125)</f>
        <v>1.3357780800851717</v>
      </c>
      <c r="D59">
        <f t="shared" ref="D59:D66" si="14">D58+1</f>
        <v>157</v>
      </c>
      <c r="E59" s="185" t="s">
        <v>4</v>
      </c>
      <c r="F59" s="186">
        <f>SUM(Handwritten!D165:F165)</f>
        <v>32</v>
      </c>
      <c r="G59">
        <f t="shared" si="11"/>
        <v>191</v>
      </c>
      <c r="H59" s="182" t="s">
        <v>181</v>
      </c>
      <c r="I59" s="183">
        <f>SUM(Handwritten!D201:E201)</f>
        <v>0</v>
      </c>
    </row>
    <row r="60" spans="1:9" x14ac:dyDescent="0.2">
      <c r="A60">
        <f t="shared" si="13"/>
        <v>124</v>
      </c>
      <c r="B60" s="187" t="s">
        <v>80</v>
      </c>
      <c r="C60" s="186">
        <f>IF(Handwritten!J126&lt;0,0,Handwritten!J126)</f>
        <v>1.4461465665109128</v>
      </c>
      <c r="D60">
        <f t="shared" si="14"/>
        <v>158</v>
      </c>
      <c r="E60" s="185" t="s">
        <v>5</v>
      </c>
      <c r="F60" s="186">
        <f>SUM(Handwritten!D166:F166)</f>
        <v>13</v>
      </c>
      <c r="G60">
        <f t="shared" ref="G60" si="15">G59+1</f>
        <v>192</v>
      </c>
      <c r="H60" s="184" t="s">
        <v>297</v>
      </c>
      <c r="I60" s="183">
        <f>SUM(Handwritten!D202:E202)</f>
        <v>5.4</v>
      </c>
    </row>
    <row r="61" spans="1:9" x14ac:dyDescent="0.2">
      <c r="A61">
        <f>A60+1</f>
        <v>125</v>
      </c>
      <c r="B61" s="184" t="s">
        <v>275</v>
      </c>
      <c r="C61" s="186">
        <f>IF(Handwritten!J128&lt;0,0,Handwritten!J128)</f>
        <v>0</v>
      </c>
      <c r="D61">
        <f t="shared" si="14"/>
        <v>159</v>
      </c>
      <c r="E61" s="185" t="s">
        <v>6</v>
      </c>
      <c r="F61" s="186">
        <f>SUM(Handwritten!D167:F167)</f>
        <v>8</v>
      </c>
      <c r="G61">
        <f>G60+1</f>
        <v>193</v>
      </c>
      <c r="H61" s="182" t="s">
        <v>139</v>
      </c>
      <c r="I61" s="183">
        <f>SUM(Handwritten!D203:E203)</f>
        <v>3.25</v>
      </c>
    </row>
    <row r="62" spans="1:9" x14ac:dyDescent="0.2">
      <c r="A62">
        <f>A61+1</f>
        <v>126</v>
      </c>
      <c r="B62" s="187" t="s">
        <v>88</v>
      </c>
      <c r="C62" s="186">
        <f>IF(Handwritten!J129&lt;0,0,Handwritten!J129)</f>
        <v>1.3874134973679542</v>
      </c>
      <c r="D62">
        <f t="shared" si="14"/>
        <v>160</v>
      </c>
      <c r="E62" s="182" t="s">
        <v>168</v>
      </c>
      <c r="F62" s="186">
        <f>SUM(Handwritten!D168:F168)</f>
        <v>6</v>
      </c>
      <c r="G62">
        <f>G61+1</f>
        <v>194</v>
      </c>
      <c r="H62" s="182" t="s">
        <v>183</v>
      </c>
      <c r="I62" s="183">
        <f>SUM(Handwritten!D204:E204)</f>
        <v>0</v>
      </c>
    </row>
    <row r="63" spans="1:9" x14ac:dyDescent="0.2">
      <c r="A63">
        <f t="shared" ref="A63:A66" si="16">A62+1</f>
        <v>127</v>
      </c>
      <c r="B63" s="187" t="s">
        <v>89</v>
      </c>
      <c r="C63" s="186">
        <f>IF(Handwritten!J130&lt;0,0,Handwritten!J130)</f>
        <v>1.0473176790678418</v>
      </c>
      <c r="D63">
        <f t="shared" si="14"/>
        <v>161</v>
      </c>
      <c r="E63" s="182" t="s">
        <v>222</v>
      </c>
      <c r="F63" s="186">
        <f>SUM(Handwritten!D169:F169)</f>
        <v>0</v>
      </c>
      <c r="G63">
        <f>G62+1</f>
        <v>195</v>
      </c>
      <c r="H63" s="184" t="s">
        <v>266</v>
      </c>
      <c r="I63" s="183">
        <f>SUM(Handwritten!D205:E205)</f>
        <v>0</v>
      </c>
    </row>
    <row r="64" spans="1:9" x14ac:dyDescent="0.2">
      <c r="A64">
        <f t="shared" si="16"/>
        <v>128</v>
      </c>
      <c r="B64" s="182" t="s">
        <v>188</v>
      </c>
      <c r="C64" s="183">
        <f>IF(Handwritten!J131&lt;0,0,Handwritten!J131)</f>
        <v>0.29023481398237411</v>
      </c>
      <c r="D64">
        <f t="shared" si="14"/>
        <v>162</v>
      </c>
      <c r="E64" s="185" t="s">
        <v>7</v>
      </c>
      <c r="F64" s="186">
        <f>SUM(Handwritten!D170:F170)</f>
        <v>14</v>
      </c>
      <c r="G64">
        <f>G63+1</f>
        <v>196</v>
      </c>
      <c r="H64" s="182" t="s">
        <v>163</v>
      </c>
      <c r="I64" s="183">
        <f>SUM(Handwritten!D206:E206)</f>
        <v>0.8</v>
      </c>
    </row>
    <row r="65" spans="1:9" x14ac:dyDescent="0.2">
      <c r="A65">
        <f t="shared" si="16"/>
        <v>129</v>
      </c>
      <c r="B65" s="184" t="s">
        <v>316</v>
      </c>
      <c r="C65" s="183">
        <f>IF(Handwritten!J132&lt;0,0,Handwritten!J132)</f>
        <v>0.79298515407819248</v>
      </c>
      <c r="D65">
        <f t="shared" si="14"/>
        <v>163</v>
      </c>
      <c r="E65" s="185" t="s">
        <v>8</v>
      </c>
      <c r="F65" s="186">
        <f>SUM(Handwritten!D171:F171)</f>
        <v>11</v>
      </c>
      <c r="G65">
        <f t="shared" ref="G65:G66" si="17">G64+1</f>
        <v>197</v>
      </c>
      <c r="H65" s="184" t="s">
        <v>299</v>
      </c>
      <c r="I65" s="183">
        <f>SUM(Handwritten!D207:E207)</f>
        <v>0</v>
      </c>
    </row>
    <row r="66" spans="1:9" x14ac:dyDescent="0.2">
      <c r="A66">
        <f t="shared" si="16"/>
        <v>130</v>
      </c>
      <c r="B66" s="182" t="s">
        <v>281</v>
      </c>
      <c r="C66" s="183">
        <f>IF(Handwritten!J133&lt;0,0,Handwritten!J133)</f>
        <v>8.1248398099406469E-2</v>
      </c>
      <c r="D66">
        <f t="shared" si="14"/>
        <v>164</v>
      </c>
      <c r="E66" s="185" t="s">
        <v>9</v>
      </c>
      <c r="F66" s="186">
        <f>SUM(Handwritten!D172:F172)</f>
        <v>31</v>
      </c>
      <c r="G66">
        <f t="shared" si="17"/>
        <v>198</v>
      </c>
      <c r="H66" s="182" t="s">
        <v>182</v>
      </c>
      <c r="I66" s="183">
        <f>SUM(Handwritten!D208:E208)</f>
        <v>4.75</v>
      </c>
    </row>
    <row r="67" spans="1:9" x14ac:dyDescent="0.2">
      <c r="A67">
        <f t="shared" ref="A67:A78" si="18">A66+1</f>
        <v>131</v>
      </c>
      <c r="B67" s="182" t="s">
        <v>167</v>
      </c>
      <c r="C67" s="186">
        <f>IF(Handwritten!J134&lt;0,0,Handwritten!J134)</f>
        <v>0.8044005441533093</v>
      </c>
      <c r="D67">
        <f t="shared" ref="D67:D71" si="19">D66+1</f>
        <v>165</v>
      </c>
      <c r="E67" s="185" t="s">
        <v>10</v>
      </c>
      <c r="F67" s="186">
        <f>SUM(Handwritten!D173:F173)</f>
        <v>35</v>
      </c>
      <c r="G67">
        <f t="shared" ref="G67:G73" si="20">G66+1</f>
        <v>199</v>
      </c>
      <c r="H67" s="184" t="s">
        <v>264</v>
      </c>
      <c r="I67" s="183">
        <f>SUM(Handwritten!D209:E209)</f>
        <v>4.5</v>
      </c>
    </row>
    <row r="68" spans="1:9" x14ac:dyDescent="0.2">
      <c r="A68">
        <f t="shared" si="18"/>
        <v>132</v>
      </c>
      <c r="B68" s="187" t="s">
        <v>109</v>
      </c>
      <c r="C68" s="186">
        <f>IF(Handwritten!J135&lt;0,0,Handwritten!J135)</f>
        <v>0.8320025236095504</v>
      </c>
      <c r="D68">
        <f t="shared" si="19"/>
        <v>166</v>
      </c>
      <c r="E68" s="185" t="s">
        <v>11</v>
      </c>
      <c r="F68" s="186">
        <f>SUM(Handwritten!D174:F174)</f>
        <v>7</v>
      </c>
      <c r="G68">
        <f t="shared" si="20"/>
        <v>200</v>
      </c>
      <c r="H68" s="182" t="s">
        <v>267</v>
      </c>
      <c r="I68" s="183">
        <f>SUM(Handwritten!D210:E210)</f>
        <v>0</v>
      </c>
    </row>
    <row r="69" spans="1:9" x14ac:dyDescent="0.2">
      <c r="A69">
        <f t="shared" si="18"/>
        <v>133</v>
      </c>
      <c r="B69" s="187" t="s">
        <v>116</v>
      </c>
      <c r="C69" s="186">
        <f>IF(Handwritten!J136&lt;0,0,Handwritten!J136)</f>
        <v>1.6210445377654226</v>
      </c>
      <c r="D69">
        <f t="shared" si="19"/>
        <v>167</v>
      </c>
      <c r="E69" s="185" t="s">
        <v>12</v>
      </c>
      <c r="F69" s="186">
        <f>SUM(Handwritten!D175:F175)</f>
        <v>8</v>
      </c>
      <c r="G69">
        <f t="shared" si="20"/>
        <v>201</v>
      </c>
      <c r="H69" s="184" t="s">
        <v>296</v>
      </c>
      <c r="I69" s="183">
        <f>SUM(Handwritten!D211:E211)</f>
        <v>2</v>
      </c>
    </row>
    <row r="70" spans="1:9" x14ac:dyDescent="0.2">
      <c r="A70">
        <f t="shared" si="18"/>
        <v>134</v>
      </c>
      <c r="B70" s="182" t="s">
        <v>141</v>
      </c>
      <c r="C70" s="186">
        <f>IF(Handwritten!J137&lt;0,0,Handwritten!J137)</f>
        <v>0.97084048027444259</v>
      </c>
      <c r="D70">
        <f t="shared" si="19"/>
        <v>168</v>
      </c>
      <c r="E70" s="188" t="s">
        <v>282</v>
      </c>
      <c r="F70" s="186">
        <f>SUM(Handwritten!D176:F176)</f>
        <v>0</v>
      </c>
      <c r="G70">
        <f t="shared" si="20"/>
        <v>202</v>
      </c>
      <c r="H70" s="187" t="s">
        <v>74</v>
      </c>
      <c r="I70" s="183">
        <f>SUM(Handwritten!D212:E212)</f>
        <v>0.2</v>
      </c>
    </row>
    <row r="71" spans="1:9" x14ac:dyDescent="0.2">
      <c r="A71">
        <f t="shared" si="18"/>
        <v>135</v>
      </c>
      <c r="B71" s="182" t="s">
        <v>231</v>
      </c>
      <c r="C71" s="183">
        <f>IF(Handwritten!J139&lt;0,0,Handwritten!J139)</f>
        <v>0.88367737229155596</v>
      </c>
      <c r="D71">
        <f t="shared" si="19"/>
        <v>169</v>
      </c>
      <c r="E71" s="182" t="s">
        <v>233</v>
      </c>
      <c r="F71" s="186">
        <f>SUM(Handwritten!D177:F177)</f>
        <v>0</v>
      </c>
      <c r="G71">
        <f t="shared" si="20"/>
        <v>203</v>
      </c>
      <c r="H71" s="182" t="s">
        <v>173</v>
      </c>
      <c r="I71" s="183">
        <f>SUM(Handwritten!D213:E213)</f>
        <v>2.5</v>
      </c>
    </row>
    <row r="72" spans="1:9" x14ac:dyDescent="0.2">
      <c r="A72">
        <f t="shared" si="18"/>
        <v>136</v>
      </c>
      <c r="B72" s="187" t="s">
        <v>51</v>
      </c>
      <c r="C72" s="186">
        <f>IF(Handwritten!J140&lt;0,0,Handwritten!J140)</f>
        <v>1.8438319433765109</v>
      </c>
      <c r="D72">
        <f t="shared" ref="D72:D76" si="21">D71+1</f>
        <v>170</v>
      </c>
      <c r="E72" s="182" t="s">
        <v>244</v>
      </c>
      <c r="F72" s="186">
        <f>SUM(Handwritten!D178:F178)</f>
        <v>0</v>
      </c>
      <c r="G72">
        <f t="shared" si="20"/>
        <v>204</v>
      </c>
      <c r="H72" s="182" t="s">
        <v>171</v>
      </c>
      <c r="I72" s="183" t="e">
        <f>SUM(Handwritten!#REF!)</f>
        <v>#REF!</v>
      </c>
    </row>
    <row r="73" spans="1:9" x14ac:dyDescent="0.2">
      <c r="A73">
        <f t="shared" si="18"/>
        <v>137</v>
      </c>
      <c r="B73" s="187" t="s">
        <v>54</v>
      </c>
      <c r="C73" s="186">
        <f>IF(Handwritten!J142&lt;0,0,Handwritten!J142)</f>
        <v>1.3223516886496718</v>
      </c>
      <c r="D73">
        <f t="shared" si="21"/>
        <v>171</v>
      </c>
      <c r="E73" s="182" t="s">
        <v>243</v>
      </c>
      <c r="F73" s="186">
        <f>SUM(Handwritten!D179:F179)</f>
        <v>6</v>
      </c>
      <c r="G73">
        <f t="shared" si="20"/>
        <v>205</v>
      </c>
      <c r="H73" s="184" t="s">
        <v>260</v>
      </c>
      <c r="I73" s="183">
        <f>SUM(Handwritten!D214:E214)</f>
        <v>4</v>
      </c>
    </row>
    <row r="74" spans="1:9" x14ac:dyDescent="0.2">
      <c r="A74">
        <f t="shared" si="18"/>
        <v>138</v>
      </c>
      <c r="B74" s="182" t="s">
        <v>160</v>
      </c>
      <c r="C74" s="186">
        <f>IF(Handwritten!J143&lt;0,0,Handwritten!J143)</f>
        <v>0.16405433646812953</v>
      </c>
      <c r="D74">
        <f t="shared" si="21"/>
        <v>172</v>
      </c>
      <c r="E74" s="182" t="s">
        <v>256</v>
      </c>
      <c r="F74" s="186">
        <f>SUM(Handwritten!D180:F180)</f>
        <v>0.25</v>
      </c>
      <c r="G74">
        <f t="shared" ref="G74:G75" si="22">G73+1</f>
        <v>206</v>
      </c>
      <c r="H74" s="184" t="s">
        <v>298</v>
      </c>
      <c r="I74" s="183">
        <f>SUM(Handwritten!D215:E215)</f>
        <v>2</v>
      </c>
    </row>
    <row r="75" spans="1:9" x14ac:dyDescent="0.2">
      <c r="A75">
        <f t="shared" si="18"/>
        <v>139</v>
      </c>
      <c r="B75" s="187" t="s">
        <v>68</v>
      </c>
      <c r="C75" s="186">
        <f>IF(Handwritten!J144&lt;0,0,Handwritten!J144)</f>
        <v>2.3548825930088131</v>
      </c>
      <c r="D75">
        <f t="shared" si="21"/>
        <v>173</v>
      </c>
      <c r="E75" s="184" t="s">
        <v>303</v>
      </c>
      <c r="F75" s="186">
        <f>SUM(Handwritten!D181:F181)</f>
        <v>0</v>
      </c>
      <c r="G75">
        <f t="shared" si="22"/>
        <v>207</v>
      </c>
      <c r="H75" s="182" t="s">
        <v>246</v>
      </c>
      <c r="I75" s="183">
        <f>SUM(Handwritten!D216:E216)</f>
        <v>0</v>
      </c>
    </row>
    <row r="76" spans="1:9" x14ac:dyDescent="0.2">
      <c r="A76">
        <f t="shared" si="18"/>
        <v>140</v>
      </c>
      <c r="B76" s="187" t="s">
        <v>69</v>
      </c>
      <c r="C76" s="186">
        <f>IF(Handwritten!J146&lt;0,0,Handwritten!J146)</f>
        <v>0</v>
      </c>
      <c r="D76">
        <f t="shared" si="21"/>
        <v>174</v>
      </c>
      <c r="E76" s="182" t="s">
        <v>269</v>
      </c>
      <c r="F76" s="186">
        <f>SUM(Handwritten!D182:F182)</f>
        <v>0.75</v>
      </c>
      <c r="G76">
        <f>G75+1</f>
        <v>208</v>
      </c>
      <c r="H76" s="184" t="s">
        <v>283</v>
      </c>
      <c r="I76" s="183">
        <f>SUM(Handwritten!D217:E217)</f>
        <v>0</v>
      </c>
    </row>
    <row r="77" spans="1:9" x14ac:dyDescent="0.2">
      <c r="A77">
        <f t="shared" si="18"/>
        <v>141</v>
      </c>
      <c r="B77" s="182" t="s">
        <v>149</v>
      </c>
      <c r="C77" s="186">
        <f>IF(Handwritten!J147&lt;0,0,Handwritten!J147)</f>
        <v>1.0950493878275269</v>
      </c>
      <c r="D77">
        <f>D76+1</f>
        <v>175</v>
      </c>
      <c r="E77" s="185" t="s">
        <v>13</v>
      </c>
      <c r="F77" s="186">
        <f>SUM(Handwritten!D183:F183)</f>
        <v>17</v>
      </c>
      <c r="G77">
        <f>G76+1</f>
        <v>209</v>
      </c>
      <c r="H77" s="182" t="s">
        <v>164</v>
      </c>
      <c r="I77" s="183">
        <f>SUM(Handwritten!D218:E218)</f>
        <v>1.5</v>
      </c>
    </row>
    <row r="78" spans="1:9" x14ac:dyDescent="0.2">
      <c r="A78">
        <f t="shared" si="18"/>
        <v>142</v>
      </c>
      <c r="B78" s="187" t="s">
        <v>115</v>
      </c>
      <c r="C78" s="186">
        <f>IF(Handwritten!J149&lt;0,0,Handwritten!J149)</f>
        <v>0</v>
      </c>
      <c r="D78">
        <f>D77+1</f>
        <v>176</v>
      </c>
      <c r="E78" s="182" t="s">
        <v>236</v>
      </c>
      <c r="F78" s="183">
        <f>SUM(Handwritten!D185:E185)</f>
        <v>0</v>
      </c>
      <c r="G78">
        <f>G77+1</f>
        <v>210</v>
      </c>
      <c r="H78" s="182" t="s">
        <v>170</v>
      </c>
      <c r="I78" s="183">
        <f>SUM(Handwritten!D219:E219)</f>
        <v>1</v>
      </c>
    </row>
    <row r="79" spans="1:9" x14ac:dyDescent="0.2">
      <c r="H79" s="6"/>
      <c r="I79" s="71"/>
    </row>
    <row r="86" spans="1:5" x14ac:dyDescent="0.2">
      <c r="A86">
        <f>G78+1</f>
        <v>211</v>
      </c>
      <c r="B86" s="182" t="s">
        <v>262</v>
      </c>
      <c r="C86" s="183">
        <f>SUM(Handwritten!D220:E220)</f>
        <v>0</v>
      </c>
    </row>
    <row r="87" spans="1:5" x14ac:dyDescent="0.2">
      <c r="A87">
        <f>A86+1</f>
        <v>212</v>
      </c>
      <c r="B87" s="182" t="s">
        <v>136</v>
      </c>
      <c r="C87" s="183">
        <f>SUM(Handwritten!D221:E221)</f>
        <v>2.5</v>
      </c>
    </row>
    <row r="88" spans="1:5" x14ac:dyDescent="0.2">
      <c r="A88">
        <f>1+A87</f>
        <v>213</v>
      </c>
      <c r="B88" s="182" t="s">
        <v>189</v>
      </c>
      <c r="C88" s="183">
        <f>SUM(Handwritten!D223:E223)</f>
        <v>3.5</v>
      </c>
      <c r="E88" s="50"/>
    </row>
    <row r="89" spans="1:5" x14ac:dyDescent="0.2">
      <c r="A89">
        <f t="shared" ref="A89:A91" si="23">A88+1</f>
        <v>214</v>
      </c>
      <c r="B89" s="182" t="s">
        <v>190</v>
      </c>
      <c r="C89" s="183">
        <f>SUM(Handwritten!D224:E224)</f>
        <v>0</v>
      </c>
      <c r="E89" s="50"/>
    </row>
    <row r="90" spans="1:5" x14ac:dyDescent="0.2">
      <c r="A90">
        <f t="shared" si="23"/>
        <v>215</v>
      </c>
      <c r="B90" s="182" t="s">
        <v>191</v>
      </c>
      <c r="C90" s="183">
        <f>SUM(Handwritten!D225:E225)</f>
        <v>0</v>
      </c>
      <c r="E90" s="50"/>
    </row>
    <row r="91" spans="1:5" x14ac:dyDescent="0.2">
      <c r="A91">
        <f t="shared" si="23"/>
        <v>216</v>
      </c>
      <c r="B91" s="182" t="s">
        <v>193</v>
      </c>
      <c r="C91" s="183">
        <f>SUM(Handwritten!D227:E227)</f>
        <v>0</v>
      </c>
      <c r="E91" s="50"/>
    </row>
    <row r="92" spans="1:5" x14ac:dyDescent="0.2">
      <c r="A92">
        <f t="shared" ref="A92:A97" si="24">A91+1</f>
        <v>217</v>
      </c>
      <c r="B92" s="182" t="s">
        <v>194</v>
      </c>
      <c r="C92" s="183">
        <f>SUM(Handwritten!D228:E228)</f>
        <v>18</v>
      </c>
      <c r="E92" s="50"/>
    </row>
    <row r="93" spans="1:5" x14ac:dyDescent="0.2">
      <c r="A93">
        <f t="shared" si="24"/>
        <v>218</v>
      </c>
      <c r="B93" s="182" t="s">
        <v>195</v>
      </c>
      <c r="C93" s="183">
        <f>SUM(Handwritten!D229:E229)</f>
        <v>0</v>
      </c>
      <c r="E93" s="50"/>
    </row>
    <row r="94" spans="1:5" x14ac:dyDescent="0.2">
      <c r="A94">
        <f t="shared" si="24"/>
        <v>219</v>
      </c>
      <c r="B94" s="182" t="s">
        <v>196</v>
      </c>
      <c r="C94" s="183">
        <f>SUM(Handwritten!D230:E230)</f>
        <v>10</v>
      </c>
      <c r="E94" s="50"/>
    </row>
    <row r="95" spans="1:5" x14ac:dyDescent="0.2">
      <c r="A95">
        <f t="shared" si="24"/>
        <v>220</v>
      </c>
      <c r="B95" s="182" t="s">
        <v>197</v>
      </c>
      <c r="C95" s="183">
        <f>SUM(Handwritten!D231:E231)</f>
        <v>1</v>
      </c>
      <c r="E95" s="50"/>
    </row>
    <row r="96" spans="1:5" x14ac:dyDescent="0.2">
      <c r="A96">
        <f t="shared" si="24"/>
        <v>221</v>
      </c>
      <c r="B96" s="182" t="s">
        <v>198</v>
      </c>
      <c r="C96" s="183">
        <f>SUM(Handwritten!D232:E232)</f>
        <v>8</v>
      </c>
      <c r="E96" s="50"/>
    </row>
    <row r="97" spans="1:5" x14ac:dyDescent="0.2">
      <c r="A97">
        <f t="shared" si="24"/>
        <v>222</v>
      </c>
      <c r="B97" s="187" t="s">
        <v>199</v>
      </c>
      <c r="C97" s="183">
        <f>SUM(Handwritten!D233:E233)</f>
        <v>10</v>
      </c>
      <c r="E97" s="50"/>
    </row>
    <row r="98" spans="1:5" x14ac:dyDescent="0.2">
      <c r="A98">
        <f t="shared" ref="A98:A123" si="25">A97+1</f>
        <v>223</v>
      </c>
      <c r="B98" s="182" t="s">
        <v>221</v>
      </c>
      <c r="C98" s="183">
        <f>SUM(Handwritten!D234:E234)</f>
        <v>15</v>
      </c>
      <c r="E98" s="50"/>
    </row>
    <row r="99" spans="1:5" x14ac:dyDescent="0.2">
      <c r="A99">
        <f t="shared" si="25"/>
        <v>224</v>
      </c>
      <c r="B99" s="187" t="s">
        <v>200</v>
      </c>
      <c r="C99" s="183">
        <f>SUM(Handwritten!D235:E235)</f>
        <v>3.25</v>
      </c>
      <c r="E99" s="50"/>
    </row>
    <row r="100" spans="1:5" x14ac:dyDescent="0.2">
      <c r="A100">
        <f t="shared" si="25"/>
        <v>225</v>
      </c>
      <c r="B100" s="187" t="s">
        <v>201</v>
      </c>
      <c r="C100" s="183">
        <f>SUM(Handwritten!D236:E236)</f>
        <v>2.4</v>
      </c>
      <c r="E100" s="50"/>
    </row>
    <row r="101" spans="1:5" x14ac:dyDescent="0.2">
      <c r="A101">
        <f t="shared" si="25"/>
        <v>226</v>
      </c>
      <c r="B101" s="187" t="s">
        <v>202</v>
      </c>
      <c r="C101" s="183">
        <f>SUM(Handwritten!D237:E237)</f>
        <v>0</v>
      </c>
      <c r="E101" s="50"/>
    </row>
    <row r="102" spans="1:5" x14ac:dyDescent="0.2">
      <c r="A102">
        <f t="shared" si="25"/>
        <v>227</v>
      </c>
      <c r="B102" s="187" t="s">
        <v>203</v>
      </c>
      <c r="C102" s="183">
        <f>SUM(Handwritten!D238:E238)</f>
        <v>0</v>
      </c>
      <c r="E102" s="50"/>
    </row>
    <row r="103" spans="1:5" x14ac:dyDescent="0.2">
      <c r="A103">
        <f t="shared" si="25"/>
        <v>228</v>
      </c>
      <c r="B103" s="187" t="s">
        <v>204</v>
      </c>
      <c r="C103" s="183">
        <f>SUM(Handwritten!D239:E239)</f>
        <v>0</v>
      </c>
    </row>
    <row r="104" spans="1:5" x14ac:dyDescent="0.2">
      <c r="A104">
        <f t="shared" si="25"/>
        <v>229</v>
      </c>
      <c r="B104" s="187" t="s">
        <v>205</v>
      </c>
      <c r="C104" s="183">
        <f>SUM(Handwritten!D240:E240)</f>
        <v>2</v>
      </c>
    </row>
    <row r="105" spans="1:5" x14ac:dyDescent="0.2">
      <c r="A105">
        <f t="shared" si="25"/>
        <v>230</v>
      </c>
      <c r="B105" s="182" t="s">
        <v>206</v>
      </c>
      <c r="C105" s="183">
        <f>SUM(Handwritten!D241:E241)</f>
        <v>1</v>
      </c>
      <c r="E105" s="50"/>
    </row>
    <row r="106" spans="1:5" x14ac:dyDescent="0.2">
      <c r="A106">
        <f t="shared" si="25"/>
        <v>231</v>
      </c>
      <c r="B106" s="182" t="s">
        <v>207</v>
      </c>
      <c r="C106" s="183">
        <f>SUM(Handwritten!D242:E242)</f>
        <v>6.4</v>
      </c>
      <c r="E106" s="50"/>
    </row>
    <row r="107" spans="1:5" x14ac:dyDescent="0.2">
      <c r="A107">
        <f t="shared" si="25"/>
        <v>232</v>
      </c>
      <c r="B107" s="182" t="s">
        <v>259</v>
      </c>
      <c r="C107" s="183">
        <f>SUM(Handwritten!D243:E243)</f>
        <v>1.75</v>
      </c>
      <c r="E107" s="50"/>
    </row>
    <row r="108" spans="1:5" x14ac:dyDescent="0.2">
      <c r="A108">
        <f t="shared" si="25"/>
        <v>233</v>
      </c>
      <c r="B108" s="182" t="s">
        <v>209</v>
      </c>
      <c r="C108" s="183">
        <f>SUM(Handwritten!D244:E244)</f>
        <v>2.1</v>
      </c>
      <c r="E108" s="50"/>
    </row>
    <row r="109" spans="1:5" x14ac:dyDescent="0.2">
      <c r="A109">
        <f t="shared" si="25"/>
        <v>234</v>
      </c>
      <c r="B109" s="182" t="s">
        <v>210</v>
      </c>
      <c r="C109" s="183">
        <f>SUM(Handwritten!D245:E245)</f>
        <v>23.5</v>
      </c>
    </row>
    <row r="110" spans="1:5" x14ac:dyDescent="0.2">
      <c r="A110">
        <f t="shared" si="25"/>
        <v>235</v>
      </c>
      <c r="B110" s="182" t="s">
        <v>211</v>
      </c>
      <c r="C110" s="183">
        <f>SUM(Handwritten!D246:E246)</f>
        <v>0</v>
      </c>
    </row>
    <row r="111" spans="1:5" x14ac:dyDescent="0.2">
      <c r="A111">
        <f t="shared" si="25"/>
        <v>236</v>
      </c>
      <c r="B111" s="187" t="s">
        <v>212</v>
      </c>
      <c r="C111" s="183">
        <f>SUM(Handwritten!D247:E247)</f>
        <v>0</v>
      </c>
    </row>
    <row r="112" spans="1:5" x14ac:dyDescent="0.2">
      <c r="A112">
        <f t="shared" si="25"/>
        <v>237</v>
      </c>
      <c r="B112" s="182" t="s">
        <v>272</v>
      </c>
      <c r="C112" s="183">
        <f>SUM(Handwritten!D248:E248)</f>
        <v>0</v>
      </c>
    </row>
    <row r="113" spans="1:3" x14ac:dyDescent="0.2">
      <c r="A113">
        <f t="shared" si="25"/>
        <v>238</v>
      </c>
      <c r="B113" s="182" t="s">
        <v>273</v>
      </c>
      <c r="C113" s="183">
        <f>SUM(Handwritten!D249:E249)</f>
        <v>0</v>
      </c>
    </row>
    <row r="114" spans="1:3" x14ac:dyDescent="0.2">
      <c r="A114">
        <f t="shared" si="25"/>
        <v>239</v>
      </c>
      <c r="B114" s="185" t="s">
        <v>213</v>
      </c>
      <c r="C114" s="183">
        <f>SUM(Handwritten!D250:E250)</f>
        <v>35</v>
      </c>
    </row>
    <row r="115" spans="1:3" x14ac:dyDescent="0.2">
      <c r="A115">
        <f t="shared" si="25"/>
        <v>240</v>
      </c>
      <c r="B115" s="185" t="s">
        <v>214</v>
      </c>
      <c r="C115" s="183">
        <f>SUM(Handwritten!D251:E251)</f>
        <v>54</v>
      </c>
    </row>
    <row r="116" spans="1:3" x14ac:dyDescent="0.2">
      <c r="A116">
        <f t="shared" si="25"/>
        <v>241</v>
      </c>
      <c r="B116" s="185" t="s">
        <v>218</v>
      </c>
      <c r="C116" s="183">
        <f>SUM(Handwritten!D252:E252)</f>
        <v>0</v>
      </c>
    </row>
    <row r="117" spans="1:3" x14ac:dyDescent="0.2">
      <c r="A117">
        <f t="shared" si="25"/>
        <v>242</v>
      </c>
      <c r="B117" s="185" t="s">
        <v>247</v>
      </c>
      <c r="C117" s="183">
        <f>SUM(Handwritten!D253:E253)</f>
        <v>0</v>
      </c>
    </row>
    <row r="118" spans="1:3" x14ac:dyDescent="0.2">
      <c r="A118">
        <f t="shared" si="25"/>
        <v>243</v>
      </c>
      <c r="B118" s="185" t="s">
        <v>248</v>
      </c>
      <c r="C118" s="183">
        <f>SUM(Handwritten!D254:E254)</f>
        <v>0</v>
      </c>
    </row>
    <row r="119" spans="1:3" x14ac:dyDescent="0.2">
      <c r="A119">
        <f t="shared" si="25"/>
        <v>244</v>
      </c>
      <c r="B119" s="185" t="s">
        <v>249</v>
      </c>
      <c r="C119" s="183">
        <f>SUM(Handwritten!D255:E255)</f>
        <v>0</v>
      </c>
    </row>
    <row r="120" spans="1:3" x14ac:dyDescent="0.2">
      <c r="A120">
        <f t="shared" si="25"/>
        <v>245</v>
      </c>
      <c r="B120" s="182" t="s">
        <v>280</v>
      </c>
      <c r="C120" s="183">
        <f>SUM(Handwritten!D256:E256)</f>
        <v>13</v>
      </c>
    </row>
    <row r="121" spans="1:3" x14ac:dyDescent="0.2">
      <c r="A121">
        <f t="shared" si="25"/>
        <v>246</v>
      </c>
      <c r="B121" s="185" t="s">
        <v>215</v>
      </c>
      <c r="C121" s="183">
        <f>SUM(Handwritten!D257:E257)</f>
        <v>0</v>
      </c>
    </row>
    <row r="122" spans="1:3" x14ac:dyDescent="0.2">
      <c r="A122">
        <f t="shared" si="25"/>
        <v>247</v>
      </c>
      <c r="B122" s="182" t="s">
        <v>304</v>
      </c>
      <c r="C122" s="183">
        <f>SUM(Handwritten!D258:E258)</f>
        <v>21</v>
      </c>
    </row>
    <row r="123" spans="1:3" x14ac:dyDescent="0.2">
      <c r="A123">
        <f t="shared" si="25"/>
        <v>248</v>
      </c>
      <c r="B123" s="185" t="s">
        <v>219</v>
      </c>
      <c r="C123" s="183">
        <f>SUM(Handwritten!D259:E259)</f>
        <v>4</v>
      </c>
    </row>
    <row r="129" spans="2:3" x14ac:dyDescent="0.2">
      <c r="B129" t="s">
        <v>307</v>
      </c>
      <c r="C129" s="70">
        <v>5</v>
      </c>
    </row>
    <row r="130" spans="2:3" x14ac:dyDescent="0.2">
      <c r="B130" t="s">
        <v>308</v>
      </c>
      <c r="C130" s="70">
        <v>1</v>
      </c>
    </row>
    <row r="131" spans="2:3" x14ac:dyDescent="0.2">
      <c r="B131" t="s">
        <v>309</v>
      </c>
      <c r="C131" s="70">
        <v>1</v>
      </c>
    </row>
    <row r="132" spans="2:3" x14ac:dyDescent="0.2">
      <c r="B132" t="s">
        <v>310</v>
      </c>
      <c r="C132" s="70">
        <v>1</v>
      </c>
    </row>
    <row r="133" spans="2:3" x14ac:dyDescent="0.2">
      <c r="B133" t="s">
        <v>311</v>
      </c>
      <c r="C133" s="70">
        <v>1</v>
      </c>
    </row>
    <row r="134" spans="2:3" x14ac:dyDescent="0.2">
      <c r="B134" t="s">
        <v>312</v>
      </c>
      <c r="C134" s="70">
        <v>1</v>
      </c>
    </row>
    <row r="135" spans="2:3" x14ac:dyDescent="0.2">
      <c r="B135" t="s">
        <v>313</v>
      </c>
      <c r="C135" s="70">
        <v>0.92</v>
      </c>
    </row>
    <row r="136" spans="2:3" x14ac:dyDescent="0.2">
      <c r="B136" t="s">
        <v>314</v>
      </c>
      <c r="C136" s="70">
        <v>0.75</v>
      </c>
    </row>
  </sheetData>
  <sortState ref="H71:I78">
    <sortCondition ref="H1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291"/>
  <sheetViews>
    <sheetView topLeftCell="A33" zoomScale="85" zoomScaleNormal="85" workbookViewId="0">
      <selection activeCell="G60" sqref="G60"/>
    </sheetView>
  </sheetViews>
  <sheetFormatPr defaultRowHeight="12.75" x14ac:dyDescent="0.2"/>
  <cols>
    <col min="1" max="1" width="43.28515625" customWidth="1"/>
    <col min="2" max="3" width="4.5703125" style="40" hidden="1" customWidth="1"/>
    <col min="4" max="4" width="9.42578125" style="113" customWidth="1"/>
    <col min="5" max="5" width="13.7109375" customWidth="1"/>
    <col min="6" max="6" width="10.140625" customWidth="1"/>
    <col min="8" max="8" width="0" hidden="1" customWidth="1"/>
    <col min="9" max="9" width="7.5703125" bestFit="1" customWidth="1"/>
    <col min="10" max="10" width="9.7109375" style="79" customWidth="1"/>
  </cols>
  <sheetData>
    <row r="1" spans="1:14" ht="27" thickBot="1" x14ac:dyDescent="0.45">
      <c r="A1" s="192" t="s">
        <v>22</v>
      </c>
      <c r="B1" s="192"/>
      <c r="C1" s="192"/>
      <c r="D1" s="192"/>
      <c r="E1" s="192"/>
      <c r="F1" s="192"/>
      <c r="G1" s="192"/>
      <c r="H1" s="192"/>
      <c r="I1" s="56"/>
      <c r="J1" s="56"/>
    </row>
    <row r="2" spans="1:14" ht="39" customHeight="1" thickBot="1" x14ac:dyDescent="0.25">
      <c r="A2" s="2" t="s">
        <v>14</v>
      </c>
      <c r="B2" s="72" t="s">
        <v>33</v>
      </c>
      <c r="C2" s="72" t="s">
        <v>34</v>
      </c>
      <c r="D2" s="98" t="s">
        <v>277</v>
      </c>
      <c r="E2" s="3" t="s">
        <v>15</v>
      </c>
      <c r="F2" s="190" t="s">
        <v>16</v>
      </c>
      <c r="G2" s="191"/>
      <c r="H2" s="3" t="s">
        <v>17</v>
      </c>
      <c r="I2" s="57" t="s">
        <v>18</v>
      </c>
      <c r="J2" s="36" t="s">
        <v>19</v>
      </c>
      <c r="M2" s="4"/>
      <c r="N2" s="5"/>
    </row>
    <row r="3" spans="1:14" ht="13.5" thickBot="1" x14ac:dyDescent="0.25">
      <c r="A3" s="63"/>
      <c r="B3" s="62"/>
      <c r="C3" s="64"/>
      <c r="D3" s="99"/>
      <c r="E3" s="65"/>
      <c r="F3" s="7" t="s">
        <v>20</v>
      </c>
      <c r="G3" s="8" t="s">
        <v>21</v>
      </c>
      <c r="H3" s="9" t="s">
        <v>20</v>
      </c>
      <c r="I3" s="35"/>
      <c r="J3" s="36"/>
      <c r="M3" s="4"/>
      <c r="N3" s="5"/>
    </row>
    <row r="4" spans="1:14" ht="20.100000000000001" customHeight="1" thickBot="1" x14ac:dyDescent="0.25">
      <c r="A4" s="58" t="s">
        <v>45</v>
      </c>
      <c r="B4" s="73">
        <v>18.100000000000001</v>
      </c>
      <c r="C4" s="73">
        <v>25.360499999999998</v>
      </c>
      <c r="D4" s="100"/>
      <c r="E4" s="32"/>
      <c r="F4" s="30">
        <v>1</v>
      </c>
      <c r="G4" s="31">
        <v>10.6</v>
      </c>
      <c r="H4" s="33"/>
      <c r="I4" s="55">
        <f t="shared" ref="I4:I45" si="0">IF(AND(G4="",H4=""),0,IF(AND(G4&gt;=0,H4=""),(((F4*16)+G4)-B4)/C4,(((H4*16)-B4)/C4)))</f>
        <v>0.33516689339721223</v>
      </c>
      <c r="J4" s="78">
        <f t="shared" ref="J4:J45" si="1">IF(AND(E4="",I4=0),"",I4+E4)</f>
        <v>0.33516689339721223</v>
      </c>
    </row>
    <row r="5" spans="1:14" ht="20.100000000000001" customHeight="1" thickBot="1" x14ac:dyDescent="0.25">
      <c r="A5" s="66" t="s">
        <v>151</v>
      </c>
      <c r="B5" s="74">
        <v>20.839500000000001</v>
      </c>
      <c r="C5" s="74">
        <v>25.360499999999998</v>
      </c>
      <c r="D5" s="101">
        <v>1</v>
      </c>
      <c r="E5" s="24">
        <v>0</v>
      </c>
      <c r="F5" s="22"/>
      <c r="G5" s="23"/>
      <c r="H5" s="25"/>
      <c r="I5" s="55">
        <f t="shared" ref="I5" si="2">IF(AND(G5="",H5=""),0,IF(AND(G5&gt;=0,H5=""),(((F5*16)+G5)-B5)/C5,(((H5*16)-B5)/C5)))</f>
        <v>0</v>
      </c>
      <c r="J5" s="78">
        <f t="shared" ref="J5" si="3">IF(AND(E5="",I5=0),"",I5+E5)</f>
        <v>0</v>
      </c>
    </row>
    <row r="6" spans="1:14" ht="20.100000000000001" customHeight="1" thickBot="1" x14ac:dyDescent="0.25">
      <c r="A6" s="66" t="s">
        <v>229</v>
      </c>
      <c r="B6" s="75">
        <v>18.314499999999999</v>
      </c>
      <c r="C6" s="75">
        <v>25.360499999999998</v>
      </c>
      <c r="D6" s="101">
        <v>1</v>
      </c>
      <c r="E6" s="24">
        <v>0</v>
      </c>
      <c r="F6" s="22"/>
      <c r="G6" s="23"/>
      <c r="H6" s="25"/>
      <c r="I6" s="55">
        <f t="shared" ref="I6" si="4">IF(AND(G6="",H6=""),0,IF(AND(G6&gt;=0,H6=""),(((F6*16)+G6)-B6)/C6,(((H6*16)-B6)/C6)))</f>
        <v>0</v>
      </c>
      <c r="J6" s="78">
        <f t="shared" ref="J6" si="5">IF(AND(E6="",I6=0),"",I6+E6)</f>
        <v>0</v>
      </c>
    </row>
    <row r="7" spans="1:14" ht="20.100000000000001" customHeight="1" thickBot="1" x14ac:dyDescent="0.25">
      <c r="A7" s="10" t="s">
        <v>50</v>
      </c>
      <c r="B7" s="75">
        <v>19.3</v>
      </c>
      <c r="C7" s="75">
        <v>25.360499999999998</v>
      </c>
      <c r="D7" s="102"/>
      <c r="E7" s="13">
        <v>2</v>
      </c>
      <c r="F7" s="11"/>
      <c r="G7" s="12"/>
      <c r="H7" s="14"/>
      <c r="I7" s="55">
        <f t="shared" si="0"/>
        <v>0</v>
      </c>
      <c r="J7" s="78">
        <f t="shared" si="1"/>
        <v>2</v>
      </c>
    </row>
    <row r="8" spans="1:14" ht="20.100000000000001" customHeight="1" thickBot="1" x14ac:dyDescent="0.25">
      <c r="A8" s="59" t="s">
        <v>138</v>
      </c>
      <c r="B8" s="75">
        <v>19.3</v>
      </c>
      <c r="C8" s="75">
        <v>25.360499999999998</v>
      </c>
      <c r="D8" s="102"/>
      <c r="E8" s="13"/>
      <c r="F8" s="11">
        <v>2</v>
      </c>
      <c r="G8" s="12">
        <v>0.1</v>
      </c>
      <c r="H8" s="14"/>
      <c r="I8" s="55">
        <f t="shared" ref="I8" si="6">IF(AND(G8="",H8=""),0,IF(AND(G8&gt;=0,H8=""),(((F8*16)+G8)-B8)/C8,(((H8*16)-B8)/C8)))</f>
        <v>0.50472191005697842</v>
      </c>
      <c r="J8" s="78">
        <f t="shared" ref="J8" si="7">IF(AND(E8="",I8=0),"",I8+E8)</f>
        <v>0.50472191005697842</v>
      </c>
    </row>
    <row r="9" spans="1:14" ht="20.100000000000001" customHeight="1" thickBot="1" x14ac:dyDescent="0.25">
      <c r="A9" s="59" t="s">
        <v>286</v>
      </c>
      <c r="B9" s="75">
        <v>19.338000000000001</v>
      </c>
      <c r="C9" s="75">
        <v>33.814</v>
      </c>
      <c r="D9" s="102"/>
      <c r="E9" s="13">
        <v>1</v>
      </c>
      <c r="F9" s="11">
        <v>1</v>
      </c>
      <c r="G9" s="12">
        <v>9.1999999999999993</v>
      </c>
      <c r="H9" s="14"/>
      <c r="I9" s="55">
        <f t="shared" ref="I9" si="8">IF(AND(G9="",H9=""),0,IF(AND(G9&gt;=0,H9=""),(((F9*16)+G9)-B9)/C9,(((H9*16)-B9)/C9)))</f>
        <v>0.17336014668480507</v>
      </c>
      <c r="J9" s="78">
        <f t="shared" ref="J9" si="9">IF(AND(E9="",I9=0),"",I9+E9)</f>
        <v>1.1733601466848051</v>
      </c>
    </row>
    <row r="10" spans="1:14" ht="20.100000000000001" customHeight="1" thickBot="1" x14ac:dyDescent="0.25">
      <c r="A10" s="59" t="s">
        <v>293</v>
      </c>
      <c r="B10" s="75">
        <v>20.472799999999999</v>
      </c>
      <c r="C10" s="75">
        <v>25.360499999999998</v>
      </c>
      <c r="D10" s="102"/>
      <c r="E10" s="13">
        <v>0</v>
      </c>
      <c r="F10" s="11"/>
      <c r="G10" s="12"/>
      <c r="H10" s="14"/>
      <c r="I10" s="55">
        <f t="shared" ref="I10:I11" si="10">IF(AND(G10="",H10=""),0,IF(AND(G10&gt;=0,H10=""),(((F10*16)+G10)-B10)/C10,(((H10*16)-B10)/C10)))</f>
        <v>0</v>
      </c>
      <c r="J10" s="78">
        <f t="shared" ref="J10:J11" si="11">IF(AND(E10="",I10=0),"",I10+E10)</f>
        <v>0</v>
      </c>
    </row>
    <row r="11" spans="1:14" ht="20.100000000000001" customHeight="1" thickBot="1" x14ac:dyDescent="0.25">
      <c r="A11" s="59" t="s">
        <v>294</v>
      </c>
      <c r="B11" s="75">
        <v>21.372800000000002</v>
      </c>
      <c r="C11" s="75">
        <v>25.360499999999998</v>
      </c>
      <c r="D11" s="102"/>
      <c r="E11" s="13"/>
      <c r="F11" s="11">
        <v>1</v>
      </c>
      <c r="G11" s="12">
        <v>10.4</v>
      </c>
      <c r="H11" s="14"/>
      <c r="I11" s="55">
        <f t="shared" si="10"/>
        <v>0.19822953017487815</v>
      </c>
      <c r="J11" s="78">
        <f t="shared" si="11"/>
        <v>0.19822953017487815</v>
      </c>
    </row>
    <row r="12" spans="1:14" ht="20.100000000000001" customHeight="1" thickBot="1" x14ac:dyDescent="0.25">
      <c r="A12" s="59" t="s">
        <v>228</v>
      </c>
      <c r="B12" s="75">
        <v>26.2395</v>
      </c>
      <c r="C12" s="75">
        <v>25.360499999999998</v>
      </c>
      <c r="D12" s="102">
        <v>1</v>
      </c>
      <c r="E12" s="13">
        <v>0</v>
      </c>
      <c r="F12" s="11"/>
      <c r="G12" s="12"/>
      <c r="H12" s="14"/>
      <c r="I12" s="55">
        <f t="shared" ref="I12" si="12">IF(AND(G12="",H12=""),0,IF(AND(G12&gt;=0,H12=""),(((F12*16)+G12)-B12)/C12,(((H12*16)-B12)/C12)))</f>
        <v>0</v>
      </c>
      <c r="J12" s="78">
        <f t="shared" ref="J12" si="13">IF(AND(E12="",I12=0),"",I12+E12)</f>
        <v>0</v>
      </c>
    </row>
    <row r="13" spans="1:14" ht="20.100000000000001" customHeight="1" thickBot="1" x14ac:dyDescent="0.25">
      <c r="A13" s="10" t="s">
        <v>75</v>
      </c>
      <c r="B13" s="75">
        <v>24.7</v>
      </c>
      <c r="C13" s="75">
        <v>33.814</v>
      </c>
      <c r="D13" s="102"/>
      <c r="E13" s="13"/>
      <c r="F13" s="11">
        <v>2</v>
      </c>
      <c r="G13" s="12">
        <v>10</v>
      </c>
      <c r="H13" s="14"/>
      <c r="I13" s="55">
        <f t="shared" si="0"/>
        <v>0.51162240492103861</v>
      </c>
      <c r="J13" s="78">
        <f t="shared" si="1"/>
        <v>0.51162240492103861</v>
      </c>
    </row>
    <row r="14" spans="1:14" ht="20.100000000000001" customHeight="1" thickBot="1" x14ac:dyDescent="0.25">
      <c r="A14" s="189" t="s">
        <v>323</v>
      </c>
      <c r="B14" s="74">
        <v>25.0395</v>
      </c>
      <c r="C14" s="74">
        <v>25.360499999999998</v>
      </c>
      <c r="D14" s="101"/>
      <c r="E14" s="24">
        <v>0</v>
      </c>
      <c r="F14" s="22"/>
      <c r="G14" s="23"/>
      <c r="H14" s="25"/>
      <c r="I14" s="55">
        <f t="shared" si="0"/>
        <v>0</v>
      </c>
      <c r="J14" s="78">
        <f t="shared" si="1"/>
        <v>0</v>
      </c>
    </row>
    <row r="15" spans="1:14" ht="20.100000000000001" customHeight="1" thickTop="1" thickBot="1" x14ac:dyDescent="0.25">
      <c r="A15" s="121" t="s">
        <v>83</v>
      </c>
      <c r="B15" s="122">
        <v>17.8</v>
      </c>
      <c r="C15" s="122">
        <v>33.814</v>
      </c>
      <c r="D15" s="123"/>
      <c r="E15" s="124">
        <v>1</v>
      </c>
      <c r="F15" s="125">
        <v>2</v>
      </c>
      <c r="G15" s="126">
        <v>5.6</v>
      </c>
      <c r="H15" s="127"/>
      <c r="I15" s="128">
        <f t="shared" si="0"/>
        <v>0.58555627846454128</v>
      </c>
      <c r="J15" s="129">
        <f>IF(AND(E15="",I15=0,I16=0),"",SUM(I15,E15,J16))</f>
        <v>2.5407819246465957</v>
      </c>
    </row>
    <row r="16" spans="1:14" ht="20.100000000000001" customHeight="1" thickBot="1" x14ac:dyDescent="0.25">
      <c r="A16" s="130" t="s">
        <v>83</v>
      </c>
      <c r="B16" s="131">
        <v>17.8</v>
      </c>
      <c r="C16" s="131">
        <v>33.814</v>
      </c>
      <c r="D16" s="132"/>
      <c r="E16" s="133"/>
      <c r="F16" s="134">
        <v>3</v>
      </c>
      <c r="G16" s="135">
        <v>2.1</v>
      </c>
      <c r="H16" s="136"/>
      <c r="I16" s="137">
        <f t="shared" ref="I16" si="14">IF(AND(G16="",H16=""),0,IF(AND(G16&gt;=0,H16=""),(((F16*16)+G16)-B16)/C16,(((H16*16)-B16)/C16)))</f>
        <v>0.95522564618205463</v>
      </c>
      <c r="J16" s="138">
        <f t="shared" ref="J16" si="15">IF(AND(E16="",I16=0),"",I16+E16)</f>
        <v>0.95522564618205463</v>
      </c>
    </row>
    <row r="17" spans="1:10" ht="20.100000000000001" customHeight="1" thickTop="1" thickBot="1" x14ac:dyDescent="0.25">
      <c r="A17" s="119" t="s">
        <v>84</v>
      </c>
      <c r="B17" s="74">
        <f>64+8.4-33.814</f>
        <v>38.586000000000006</v>
      </c>
      <c r="C17" s="74">
        <v>33.814</v>
      </c>
      <c r="D17" s="101"/>
      <c r="E17" s="24"/>
      <c r="F17" s="22">
        <v>4</v>
      </c>
      <c r="G17" s="139">
        <v>3.9</v>
      </c>
      <c r="H17" s="25"/>
      <c r="I17" s="55">
        <f t="shared" si="0"/>
        <v>0.86691902762169515</v>
      </c>
      <c r="J17" s="78">
        <f t="shared" si="1"/>
        <v>0.86691902762169515</v>
      </c>
    </row>
    <row r="18" spans="1:10" ht="20.100000000000001" customHeight="1" thickBot="1" x14ac:dyDescent="0.25">
      <c r="A18" s="59" t="s">
        <v>150</v>
      </c>
      <c r="B18" s="75">
        <v>23.6</v>
      </c>
      <c r="C18" s="75">
        <v>25.360499999999998</v>
      </c>
      <c r="D18" s="102"/>
      <c r="E18" s="13"/>
      <c r="F18" s="11">
        <v>1</v>
      </c>
      <c r="G18" s="12">
        <v>15.6</v>
      </c>
      <c r="H18" s="14"/>
      <c r="I18" s="55">
        <f t="shared" ref="I18" si="16">IF(AND(G18="",H18=""),0,IF(AND(G18&gt;=0,H18=""),(((F18*16)+G18)-B18)/C18,(((H18*16)-B18)/C18)))</f>
        <v>0.31545119378561148</v>
      </c>
      <c r="J18" s="78">
        <f t="shared" ref="J18" si="17">IF(AND(E18="",I18=0),"",I18+E18)</f>
        <v>0.31545119378561148</v>
      </c>
    </row>
    <row r="19" spans="1:10" ht="20.100000000000001" customHeight="1" thickBot="1" x14ac:dyDescent="0.25">
      <c r="A19" s="10" t="s">
        <v>276</v>
      </c>
      <c r="B19" s="75">
        <v>16.3</v>
      </c>
      <c r="C19" s="75">
        <v>25.360499999999998</v>
      </c>
      <c r="D19" s="102"/>
      <c r="E19" s="13">
        <v>0</v>
      </c>
      <c r="F19" s="11"/>
      <c r="G19" s="12"/>
      <c r="H19" s="14"/>
      <c r="I19" s="55">
        <f t="shared" ref="I19" si="18">IF(AND(G19="",H19=""),0,IF(AND(G19&gt;=0,H19=""),(((F19*16)+G19)-B19)/C19,(((H19*16)-B19)/C19)))</f>
        <v>0</v>
      </c>
      <c r="J19" s="78">
        <f t="shared" ref="J19" si="19">IF(AND(E19="",I19=0),"",I19+E19)</f>
        <v>0</v>
      </c>
    </row>
    <row r="20" spans="1:10" ht="20.100000000000001" customHeight="1" thickBot="1" x14ac:dyDescent="0.25">
      <c r="A20" s="10" t="s">
        <v>90</v>
      </c>
      <c r="B20" s="75">
        <f>45.7-33.814</f>
        <v>11.886000000000003</v>
      </c>
      <c r="C20" s="75">
        <v>33.814</v>
      </c>
      <c r="D20" s="102">
        <v>1</v>
      </c>
      <c r="E20" s="13">
        <v>0.61</v>
      </c>
      <c r="F20" s="11">
        <v>1</v>
      </c>
      <c r="G20" s="12">
        <v>9.8000000000000007</v>
      </c>
      <c r="H20" s="14"/>
      <c r="I20" s="55">
        <f t="shared" si="0"/>
        <v>0.41148636659371851</v>
      </c>
      <c r="J20" s="78">
        <f t="shared" si="1"/>
        <v>1.0214863665937184</v>
      </c>
    </row>
    <row r="21" spans="1:10" ht="20.100000000000001" customHeight="1" thickBot="1" x14ac:dyDescent="0.25">
      <c r="A21" s="17" t="s">
        <v>96</v>
      </c>
      <c r="B21" s="118">
        <v>29.2395</v>
      </c>
      <c r="C21" s="118">
        <v>25.360499999999998</v>
      </c>
      <c r="D21" s="103"/>
      <c r="E21" s="20"/>
      <c r="F21" s="18">
        <v>3</v>
      </c>
      <c r="G21" s="19">
        <v>4.5999999999999996</v>
      </c>
      <c r="H21" s="21"/>
      <c r="I21" s="55">
        <f t="shared" si="0"/>
        <v>0.92113720155359724</v>
      </c>
      <c r="J21" s="78">
        <f t="shared" si="1"/>
        <v>0.92113720155359724</v>
      </c>
    </row>
    <row r="22" spans="1:10" ht="20.100000000000001" customHeight="1" thickTop="1" thickBot="1" x14ac:dyDescent="0.25">
      <c r="A22" s="121" t="s">
        <v>95</v>
      </c>
      <c r="B22" s="122">
        <v>24.5</v>
      </c>
      <c r="C22" s="122">
        <v>33.814</v>
      </c>
      <c r="D22" s="123"/>
      <c r="E22" s="124">
        <v>1</v>
      </c>
      <c r="F22" s="125">
        <v>3</v>
      </c>
      <c r="G22" s="126">
        <v>2.2999999999999998</v>
      </c>
      <c r="H22" s="127"/>
      <c r="I22" s="128">
        <f t="shared" si="0"/>
        <v>0.76299757496894771</v>
      </c>
      <c r="J22" s="129">
        <f>IF(AND(E22="",I22=0,I23=0),"",SUM(I22,E22,J23))</f>
        <v>1.8812917726385521</v>
      </c>
    </row>
    <row r="23" spans="1:10" ht="20.100000000000001" customHeight="1" thickBot="1" x14ac:dyDescent="0.25">
      <c r="A23" s="130" t="s">
        <v>95</v>
      </c>
      <c r="B23" s="131">
        <v>24.5</v>
      </c>
      <c r="C23" s="131">
        <v>33.814</v>
      </c>
      <c r="D23" s="132"/>
      <c r="E23" s="133"/>
      <c r="F23" s="134">
        <v>1</v>
      </c>
      <c r="G23" s="135">
        <v>12.5</v>
      </c>
      <c r="H23" s="136"/>
      <c r="I23" s="137">
        <f t="shared" ref="I23" si="20">IF(AND(G23="",H23=""),0,IF(AND(G23&gt;=0,H23=""),(((F23*16)+G23)-B23)/C23,(((H23*16)-B23)/C23)))</f>
        <v>0.11829419766960431</v>
      </c>
      <c r="J23" s="138">
        <f t="shared" ref="J23" si="21">IF(AND(E23="",I23=0),"",I23+E23)</f>
        <v>0.11829419766960431</v>
      </c>
    </row>
    <row r="24" spans="1:10" ht="20.100000000000001" customHeight="1" thickTop="1" thickBot="1" x14ac:dyDescent="0.25">
      <c r="A24" s="119" t="s">
        <v>172</v>
      </c>
      <c r="B24" s="74">
        <v>20.436</v>
      </c>
      <c r="C24" s="74">
        <v>33.814</v>
      </c>
      <c r="D24" s="101"/>
      <c r="E24" s="120">
        <v>0.92</v>
      </c>
      <c r="F24" s="22">
        <v>1</v>
      </c>
      <c r="G24" s="23">
        <v>11.5</v>
      </c>
      <c r="H24" s="25"/>
      <c r="I24" s="55">
        <f t="shared" ref="I24:I27" si="22">IF(AND(G24="",H24=""),0,IF(AND(G24&gt;=0,H24=""),(((F24*16)+G24)-B24)/C24,(((H24*16)-B24)/C24)))</f>
        <v>0.20890755308452122</v>
      </c>
      <c r="J24" s="78">
        <f t="shared" ref="J24:J27" si="23">IF(AND(E24="",I24=0),"",I24+E24)</f>
        <v>1.1289075530845212</v>
      </c>
    </row>
    <row r="25" spans="1:10" ht="20.100000000000001" customHeight="1" thickBot="1" x14ac:dyDescent="0.25">
      <c r="A25" s="119" t="s">
        <v>317</v>
      </c>
      <c r="B25" s="74">
        <v>18.639500000000002</v>
      </c>
      <c r="C25" s="74">
        <v>25.360499999999998</v>
      </c>
      <c r="D25" s="101"/>
      <c r="E25" s="120"/>
      <c r="F25" s="22">
        <v>1</v>
      </c>
      <c r="G25" s="23">
        <v>4.2</v>
      </c>
      <c r="H25" s="25"/>
      <c r="I25" s="55">
        <f t="shared" si="22"/>
        <v>6.1532698487805751E-2</v>
      </c>
      <c r="J25" s="78">
        <f t="shared" si="23"/>
        <v>6.1532698487805751E-2</v>
      </c>
    </row>
    <row r="26" spans="1:10" ht="20.100000000000001" customHeight="1" thickBot="1" x14ac:dyDescent="0.25">
      <c r="A26" s="119" t="s">
        <v>318</v>
      </c>
      <c r="B26" s="74">
        <v>18.7395</v>
      </c>
      <c r="C26" s="74">
        <v>25.360499999999998</v>
      </c>
      <c r="D26" s="101"/>
      <c r="E26" s="120"/>
      <c r="F26" s="22">
        <v>1</v>
      </c>
      <c r="G26" s="23">
        <v>3.5</v>
      </c>
      <c r="H26" s="25"/>
      <c r="I26" s="55">
        <f t="shared" si="22"/>
        <v>2.9987579109244711E-2</v>
      </c>
      <c r="J26" s="78">
        <f t="shared" si="23"/>
        <v>2.9987579109244711E-2</v>
      </c>
    </row>
    <row r="27" spans="1:10" ht="20.100000000000001" customHeight="1" thickBot="1" x14ac:dyDescent="0.25">
      <c r="A27" s="119" t="s">
        <v>319</v>
      </c>
      <c r="B27" s="74">
        <v>19.139500000000002</v>
      </c>
      <c r="C27" s="74">
        <v>25.360499999999998</v>
      </c>
      <c r="D27" s="101"/>
      <c r="E27" s="120"/>
      <c r="F27" s="22">
        <v>1</v>
      </c>
      <c r="G27" s="23">
        <v>13.9</v>
      </c>
      <c r="H27" s="25"/>
      <c r="I27" s="55">
        <f t="shared" si="22"/>
        <v>0.42430157134125895</v>
      </c>
      <c r="J27" s="78">
        <f t="shared" si="23"/>
        <v>0.42430157134125895</v>
      </c>
    </row>
    <row r="28" spans="1:10" ht="20.100000000000001" customHeight="1" thickBot="1" x14ac:dyDescent="0.25">
      <c r="A28" s="10" t="s">
        <v>117</v>
      </c>
      <c r="B28" s="75">
        <v>17.399999999999999</v>
      </c>
      <c r="C28" s="75">
        <v>33.814</v>
      </c>
      <c r="D28" s="102"/>
      <c r="E28" s="13"/>
      <c r="F28" s="11">
        <v>2</v>
      </c>
      <c r="G28" s="12">
        <v>6.1</v>
      </c>
      <c r="H28" s="14"/>
      <c r="I28" s="55">
        <f t="shared" si="0"/>
        <v>0.61217247294020238</v>
      </c>
      <c r="J28" s="78">
        <f t="shared" si="1"/>
        <v>0.61217247294020238</v>
      </c>
    </row>
    <row r="29" spans="1:10" ht="20.100000000000001" customHeight="1" thickBot="1" x14ac:dyDescent="0.25">
      <c r="A29" s="10" t="s">
        <v>113</v>
      </c>
      <c r="B29" s="75">
        <v>20.5</v>
      </c>
      <c r="C29" s="75">
        <v>25.360499999999998</v>
      </c>
      <c r="D29" s="102"/>
      <c r="E29" s="13">
        <v>1</v>
      </c>
      <c r="F29" s="11">
        <v>2</v>
      </c>
      <c r="G29" s="12">
        <v>0</v>
      </c>
      <c r="H29" s="14"/>
      <c r="I29" s="55">
        <f t="shared" si="0"/>
        <v>0.45346109106681654</v>
      </c>
      <c r="J29" s="78">
        <f t="shared" si="1"/>
        <v>1.4534610910668166</v>
      </c>
    </row>
    <row r="30" spans="1:10" ht="20.100000000000001" customHeight="1" thickBot="1" x14ac:dyDescent="0.25">
      <c r="A30" s="10" t="s">
        <v>60</v>
      </c>
      <c r="B30" s="75">
        <v>25.2</v>
      </c>
      <c r="C30" s="75">
        <v>33.814</v>
      </c>
      <c r="D30" s="102"/>
      <c r="E30" s="13">
        <v>1</v>
      </c>
      <c r="F30" s="11"/>
      <c r="G30" s="49"/>
      <c r="H30" s="14"/>
      <c r="I30" s="55">
        <f t="shared" si="0"/>
        <v>0</v>
      </c>
      <c r="J30" s="78">
        <f t="shared" si="1"/>
        <v>1</v>
      </c>
    </row>
    <row r="31" spans="1:10" ht="20.100000000000001" customHeight="1" thickBot="1" x14ac:dyDescent="0.25">
      <c r="A31" s="10" t="s">
        <v>61</v>
      </c>
      <c r="B31" s="75">
        <f>46-25.3605</f>
        <v>20.639500000000002</v>
      </c>
      <c r="C31" s="75">
        <v>25.360499999999998</v>
      </c>
      <c r="D31" s="102"/>
      <c r="E31" s="13"/>
      <c r="F31" s="11">
        <v>1</v>
      </c>
      <c r="G31" s="12">
        <v>7.2</v>
      </c>
      <c r="H31" s="14"/>
      <c r="I31" s="55">
        <f t="shared" si="0"/>
        <v>0.10096409771100719</v>
      </c>
      <c r="J31" s="78">
        <f t="shared" si="1"/>
        <v>0.10096409771100719</v>
      </c>
    </row>
    <row r="32" spans="1:10" ht="20.100000000000001" customHeight="1" thickBot="1" x14ac:dyDescent="0.25">
      <c r="A32" s="59" t="s">
        <v>148</v>
      </c>
      <c r="B32" s="75">
        <v>31.2</v>
      </c>
      <c r="C32" s="75">
        <v>25.360499999999998</v>
      </c>
      <c r="D32" s="102"/>
      <c r="E32" s="13"/>
      <c r="F32" s="11">
        <v>3</v>
      </c>
      <c r="G32" s="12">
        <v>5.4</v>
      </c>
      <c r="H32" s="14"/>
      <c r="I32" s="55">
        <f t="shared" ref="I32" si="24">IF(AND(G32="",H32=""),0,IF(AND(G32&gt;=0,H32=""),(((F32*16)+G32)-B32)/C32,(((H32*16)-B32)/C32)))</f>
        <v>0.87537706275507188</v>
      </c>
      <c r="J32" s="78">
        <f t="shared" ref="J32" si="25">IF(AND(E32="",I32=0),"",I32+E32)</f>
        <v>0.87537706275507188</v>
      </c>
    </row>
    <row r="33" spans="1:10" ht="20.100000000000001" customHeight="1" thickBot="1" x14ac:dyDescent="0.25">
      <c r="A33" s="10" t="s">
        <v>81</v>
      </c>
      <c r="B33" s="75">
        <v>23.7395</v>
      </c>
      <c r="C33" s="75">
        <v>25.360499999999998</v>
      </c>
      <c r="D33" s="102"/>
      <c r="E33" s="13"/>
      <c r="F33" s="11">
        <v>2</v>
      </c>
      <c r="G33" s="12">
        <v>3.4</v>
      </c>
      <c r="H33" s="14"/>
      <c r="I33" s="55">
        <f t="shared" si="0"/>
        <v>0.45978983064214035</v>
      </c>
      <c r="J33" s="78">
        <f t="shared" si="1"/>
        <v>0.45978983064214035</v>
      </c>
    </row>
    <row r="34" spans="1:10" ht="20.100000000000001" customHeight="1" thickBot="1" x14ac:dyDescent="0.25">
      <c r="A34" s="10" t="s">
        <v>82</v>
      </c>
      <c r="B34" s="75">
        <v>20.6</v>
      </c>
      <c r="C34" s="75">
        <v>25.360499999999998</v>
      </c>
      <c r="D34" s="102"/>
      <c r="E34" s="13"/>
      <c r="F34" s="11">
        <v>2</v>
      </c>
      <c r="G34" s="12">
        <v>14.5</v>
      </c>
      <c r="H34" s="14"/>
      <c r="I34" s="55">
        <f t="shared" si="0"/>
        <v>1.0212732398809172</v>
      </c>
      <c r="J34" s="78">
        <f t="shared" si="1"/>
        <v>1.0212732398809172</v>
      </c>
    </row>
    <row r="35" spans="1:10" ht="20.100000000000001" customHeight="1" thickBot="1" x14ac:dyDescent="0.25">
      <c r="A35" s="10" t="s">
        <v>105</v>
      </c>
      <c r="B35" s="75">
        <v>26.54</v>
      </c>
      <c r="C35" s="75">
        <v>25.360499999999998</v>
      </c>
      <c r="D35" s="102"/>
      <c r="E35" s="13"/>
      <c r="F35" s="11">
        <v>2</v>
      </c>
      <c r="G35" s="12">
        <v>14.4</v>
      </c>
      <c r="H35" s="14"/>
      <c r="I35" s="55">
        <f t="shared" si="0"/>
        <v>0.78310758857278051</v>
      </c>
      <c r="J35" s="78">
        <f t="shared" si="1"/>
        <v>0.78310758857278051</v>
      </c>
    </row>
    <row r="36" spans="1:10" ht="20.100000000000001" customHeight="1" thickBot="1" x14ac:dyDescent="0.25">
      <c r="A36" s="10" t="s">
        <v>106</v>
      </c>
      <c r="B36" s="75">
        <v>29.9</v>
      </c>
      <c r="C36" s="75">
        <v>25.360499999999998</v>
      </c>
      <c r="D36" s="102"/>
      <c r="E36" s="13"/>
      <c r="F36" s="11">
        <v>3</v>
      </c>
      <c r="G36" s="12">
        <v>3.4</v>
      </c>
      <c r="H36" s="14"/>
      <c r="I36" s="55">
        <f t="shared" si="0"/>
        <v>0.84777508329883089</v>
      </c>
      <c r="J36" s="78">
        <f t="shared" si="1"/>
        <v>0.84777508329883089</v>
      </c>
    </row>
    <row r="37" spans="1:10" ht="20.100000000000001" customHeight="1" thickBot="1" x14ac:dyDescent="0.25">
      <c r="A37" s="48" t="s">
        <v>49</v>
      </c>
      <c r="B37" s="75">
        <v>24.1</v>
      </c>
      <c r="C37" s="75">
        <v>33.814</v>
      </c>
      <c r="D37" s="102"/>
      <c r="E37" s="13">
        <v>1</v>
      </c>
      <c r="F37" s="11">
        <v>3</v>
      </c>
      <c r="G37" s="12">
        <v>12.3</v>
      </c>
      <c r="H37" s="14"/>
      <c r="I37" s="55">
        <f t="shared" si="0"/>
        <v>1.0705624889099188</v>
      </c>
      <c r="J37" s="78">
        <f t="shared" si="1"/>
        <v>2.0705624889099186</v>
      </c>
    </row>
    <row r="38" spans="1:10" ht="20.100000000000001" customHeight="1" thickBot="1" x14ac:dyDescent="0.25">
      <c r="A38" s="59" t="s">
        <v>287</v>
      </c>
      <c r="B38" s="75">
        <v>18.925999999999998</v>
      </c>
      <c r="C38" s="75">
        <v>33.814</v>
      </c>
      <c r="D38" s="102"/>
      <c r="E38" s="13">
        <v>1</v>
      </c>
      <c r="F38" s="11">
        <v>1</v>
      </c>
      <c r="G38" s="12">
        <v>13</v>
      </c>
      <c r="H38" s="14"/>
      <c r="I38" s="55">
        <f t="shared" ref="I38" si="26">IF(AND(G38="",H38=""),0,IF(AND(G38&gt;=0,H38=""),(((F38*16)+G38)-B38)/C38,(((H38*16)-B38)/C38)))</f>
        <v>0.29792393683089852</v>
      </c>
      <c r="J38" s="78">
        <f t="shared" ref="J38" si="27">IF(AND(E38="",I38=0),"",I38+E38)</f>
        <v>1.2979239368308986</v>
      </c>
    </row>
    <row r="39" spans="1:10" ht="20.100000000000001" customHeight="1" thickBot="1" x14ac:dyDescent="0.25">
      <c r="A39" s="59" t="s">
        <v>144</v>
      </c>
      <c r="B39" s="75">
        <v>20.839500000000001</v>
      </c>
      <c r="C39" s="75">
        <v>25.360499999999998</v>
      </c>
      <c r="D39" s="102"/>
      <c r="E39" s="13">
        <v>1</v>
      </c>
      <c r="F39" s="11">
        <v>1</v>
      </c>
      <c r="G39" s="12">
        <v>10.4</v>
      </c>
      <c r="H39" s="14"/>
      <c r="I39" s="55">
        <f t="shared" si="0"/>
        <v>0.21925829538061151</v>
      </c>
      <c r="J39" s="78">
        <f t="shared" si="1"/>
        <v>1.2192582953806115</v>
      </c>
    </row>
    <row r="40" spans="1:10" ht="20.100000000000001" customHeight="1" thickBot="1" x14ac:dyDescent="0.25">
      <c r="A40" s="80" t="s">
        <v>184</v>
      </c>
      <c r="B40" s="118">
        <v>23.939499999999999</v>
      </c>
      <c r="C40" s="118">
        <v>25.360499999999998</v>
      </c>
      <c r="D40" s="103"/>
      <c r="E40" s="20"/>
      <c r="F40" s="18">
        <v>2</v>
      </c>
      <c r="G40" s="19">
        <v>6.6</v>
      </c>
      <c r="H40" s="21"/>
      <c r="I40" s="55">
        <f>IF(AND(G40="",H40=""),0,IF(AND(G40&gt;=0,H40=""),(((F40*16)+G40)-B40)/C40,(((H40*16)-B40)/C40)))</f>
        <v>0.57808402831174477</v>
      </c>
      <c r="J40" s="78">
        <f>IF(AND(E40="",I40=0),"",I40+E40)</f>
        <v>0.57808402831174477</v>
      </c>
    </row>
    <row r="41" spans="1:10" ht="20.100000000000001" customHeight="1" thickTop="1" thickBot="1" x14ac:dyDescent="0.25">
      <c r="A41" s="121" t="s">
        <v>111</v>
      </c>
      <c r="B41" s="122">
        <v>21.9</v>
      </c>
      <c r="C41" s="122">
        <v>33.814</v>
      </c>
      <c r="D41" s="123"/>
      <c r="E41" s="124">
        <v>1</v>
      </c>
      <c r="F41" s="125">
        <v>3</v>
      </c>
      <c r="G41" s="126">
        <v>2.9</v>
      </c>
      <c r="H41" s="127"/>
      <c r="I41" s="128">
        <f t="shared" si="0"/>
        <v>0.85763293310463118</v>
      </c>
      <c r="J41" s="129">
        <f>IF(AND(E41="",I41=0,I42=0),"",SUM(I41,E41,J42))</f>
        <v>2.7093511563257824</v>
      </c>
    </row>
    <row r="42" spans="1:10" ht="20.100000000000001" customHeight="1" thickBot="1" x14ac:dyDescent="0.25">
      <c r="A42" s="130" t="s">
        <v>111</v>
      </c>
      <c r="B42" s="131">
        <v>21.9</v>
      </c>
      <c r="C42" s="131">
        <v>33.814</v>
      </c>
      <c r="D42" s="132"/>
      <c r="E42" s="133"/>
      <c r="F42" s="134">
        <v>3</v>
      </c>
      <c r="G42" s="135">
        <v>2.7</v>
      </c>
      <c r="H42" s="136"/>
      <c r="I42" s="137">
        <f t="shared" ref="I42" si="28">IF(AND(G42="",H42=""),0,IF(AND(G42&gt;=0,H42=""),(((F42*16)+G42)-B42)/C42,(((H42*16)-B42)/C42)))</f>
        <v>0.85171822322115109</v>
      </c>
      <c r="J42" s="138">
        <f t="shared" ref="J42" si="29">IF(AND(E42="",I42=0),"",I42+E42)</f>
        <v>0.85171822322115109</v>
      </c>
    </row>
    <row r="43" spans="1:10" ht="20.100000000000001" customHeight="1" thickTop="1" thickBot="1" x14ac:dyDescent="0.25">
      <c r="A43" s="119" t="s">
        <v>42</v>
      </c>
      <c r="B43" s="74">
        <f>58.7-C43</f>
        <v>24.886000000000003</v>
      </c>
      <c r="C43" s="74">
        <v>33.814</v>
      </c>
      <c r="D43" s="101"/>
      <c r="E43" s="24">
        <v>1</v>
      </c>
      <c r="F43" s="22">
        <v>2</v>
      </c>
      <c r="G43" s="23">
        <v>8.1</v>
      </c>
      <c r="H43" s="25"/>
      <c r="I43" s="55">
        <f t="shared" si="0"/>
        <v>0.44993198083633995</v>
      </c>
      <c r="J43" s="78">
        <f t="shared" si="1"/>
        <v>1.44993198083634</v>
      </c>
    </row>
    <row r="44" spans="1:10" ht="20.100000000000001" customHeight="1" thickBot="1" x14ac:dyDescent="0.25">
      <c r="A44" s="10" t="s">
        <v>47</v>
      </c>
      <c r="B44" s="75">
        <v>20.81</v>
      </c>
      <c r="C44" s="75">
        <v>33.814</v>
      </c>
      <c r="D44" s="102"/>
      <c r="E44" s="13"/>
      <c r="F44" s="11">
        <v>2</v>
      </c>
      <c r="G44" s="12">
        <v>0.8</v>
      </c>
      <c r="H44" s="14"/>
      <c r="I44" s="55">
        <f t="shared" si="0"/>
        <v>0.35458685751463886</v>
      </c>
      <c r="J44" s="78">
        <f t="shared" si="1"/>
        <v>0.35458685751463886</v>
      </c>
    </row>
    <row r="45" spans="1:10" ht="20.100000000000001" customHeight="1" thickBot="1" x14ac:dyDescent="0.25">
      <c r="A45" s="10" t="s">
        <v>48</v>
      </c>
      <c r="B45" s="75">
        <v>22.3</v>
      </c>
      <c r="C45" s="75">
        <v>33.814</v>
      </c>
      <c r="D45" s="102"/>
      <c r="E45" s="13"/>
      <c r="F45" s="11">
        <v>1</v>
      </c>
      <c r="G45" s="49">
        <v>10</v>
      </c>
      <c r="H45" s="14"/>
      <c r="I45" s="55">
        <f t="shared" si="0"/>
        <v>0.10942213284438396</v>
      </c>
      <c r="J45" s="78">
        <f t="shared" si="1"/>
        <v>0.10942213284438396</v>
      </c>
    </row>
    <row r="46" spans="1:10" ht="20.100000000000001" customHeight="1" thickBot="1" x14ac:dyDescent="0.25">
      <c r="A46" s="10" t="s">
        <v>52</v>
      </c>
      <c r="B46" s="75">
        <v>18</v>
      </c>
      <c r="C46" s="75">
        <v>33.814</v>
      </c>
      <c r="D46" s="102"/>
      <c r="E46" s="13"/>
      <c r="F46" s="11">
        <v>2</v>
      </c>
      <c r="G46" s="12">
        <v>3.8</v>
      </c>
      <c r="H46" s="14"/>
      <c r="I46" s="55">
        <f t="shared" ref="I46:I73" si="30">IF(AND(G46="",H46=""),0,IF(AND(G46&gt;=0,H46=""),(((F46*16)+G46)-B46)/C46,(((H46*16)-B46)/C46)))</f>
        <v>0.5264091796297391</v>
      </c>
      <c r="J46" s="78">
        <f t="shared" ref="J46:J73" si="31">IF(AND(E46="",I46=0),"",I46+E46)</f>
        <v>0.5264091796297391</v>
      </c>
    </row>
    <row r="47" spans="1:10" ht="20.100000000000001" customHeight="1" thickBot="1" x14ac:dyDescent="0.25">
      <c r="A47" s="10" t="s">
        <v>53</v>
      </c>
      <c r="B47" s="75">
        <v>19</v>
      </c>
      <c r="C47" s="75">
        <v>25.360499999999998</v>
      </c>
      <c r="D47" s="102"/>
      <c r="E47" s="13"/>
      <c r="F47" s="11">
        <v>1</v>
      </c>
      <c r="G47" s="12">
        <v>6.6</v>
      </c>
      <c r="H47" s="14"/>
      <c r="I47" s="55">
        <f t="shared" si="30"/>
        <v>0.14195303720352523</v>
      </c>
      <c r="J47" s="78">
        <f t="shared" si="31"/>
        <v>0.14195303720352523</v>
      </c>
    </row>
    <row r="48" spans="1:10" ht="20.100000000000001" customHeight="1" thickBot="1" x14ac:dyDescent="0.25">
      <c r="A48" s="10" t="s">
        <v>59</v>
      </c>
      <c r="B48" s="75">
        <v>25.3</v>
      </c>
      <c r="C48" s="75">
        <v>25.360499999999998</v>
      </c>
      <c r="D48" s="102"/>
      <c r="E48" s="67">
        <v>2</v>
      </c>
      <c r="F48" s="11">
        <v>2</v>
      </c>
      <c r="G48" s="12">
        <v>4.0999999999999996</v>
      </c>
      <c r="H48" s="14"/>
      <c r="I48" s="55">
        <f t="shared" si="30"/>
        <v>0.42585911161057555</v>
      </c>
      <c r="J48" s="78">
        <f t="shared" si="31"/>
        <v>2.4258591116105754</v>
      </c>
    </row>
    <row r="49" spans="1:10" ht="20.100000000000001" customHeight="1" thickBot="1" x14ac:dyDescent="0.25">
      <c r="A49" s="10" t="s">
        <v>62</v>
      </c>
      <c r="B49" s="75">
        <v>20</v>
      </c>
      <c r="C49" s="75">
        <v>33.814</v>
      </c>
      <c r="D49" s="102"/>
      <c r="E49" s="13">
        <v>0</v>
      </c>
      <c r="F49" s="11"/>
      <c r="G49" s="12"/>
      <c r="H49" s="14"/>
      <c r="I49" s="55">
        <f t="shared" si="30"/>
        <v>0</v>
      </c>
      <c r="J49" s="78">
        <f t="shared" si="31"/>
        <v>0</v>
      </c>
    </row>
    <row r="50" spans="1:10" ht="20.100000000000001" customHeight="1" thickBot="1" x14ac:dyDescent="0.25">
      <c r="A50" s="10" t="s">
        <v>63</v>
      </c>
      <c r="B50" s="75">
        <v>19.899999999999999</v>
      </c>
      <c r="C50" s="75">
        <v>33.814</v>
      </c>
      <c r="D50" s="102"/>
      <c r="E50" s="13"/>
      <c r="F50" s="11">
        <v>1</v>
      </c>
      <c r="G50" s="12">
        <v>10.3</v>
      </c>
      <c r="H50" s="14"/>
      <c r="I50" s="55">
        <f t="shared" si="30"/>
        <v>0.18927071627136696</v>
      </c>
      <c r="J50" s="78">
        <f t="shared" si="31"/>
        <v>0.18927071627136696</v>
      </c>
    </row>
    <row r="51" spans="1:10" ht="20.100000000000001" customHeight="1" thickBot="1" x14ac:dyDescent="0.25">
      <c r="A51" s="10" t="s">
        <v>64</v>
      </c>
      <c r="B51" s="75">
        <v>19.399999999999999</v>
      </c>
      <c r="C51" s="75">
        <v>33.814</v>
      </c>
      <c r="D51" s="102"/>
      <c r="E51" s="13"/>
      <c r="F51" s="11">
        <v>3</v>
      </c>
      <c r="G51" s="12">
        <v>1.1000000000000001</v>
      </c>
      <c r="H51" s="14"/>
      <c r="I51" s="55">
        <f t="shared" si="30"/>
        <v>0.87833441769681209</v>
      </c>
      <c r="J51" s="78">
        <f t="shared" si="31"/>
        <v>0.87833441769681209</v>
      </c>
    </row>
    <row r="52" spans="1:10" ht="20.100000000000001" customHeight="1" thickBot="1" x14ac:dyDescent="0.25">
      <c r="A52" s="10" t="s">
        <v>65</v>
      </c>
      <c r="B52" s="75">
        <v>20.399999999999999</v>
      </c>
      <c r="C52" s="75">
        <v>25.360499999999998</v>
      </c>
      <c r="D52" s="102"/>
      <c r="E52" s="13"/>
      <c r="F52" s="11">
        <v>2</v>
      </c>
      <c r="G52" s="12">
        <v>2.7</v>
      </c>
      <c r="H52" s="14"/>
      <c r="I52" s="55">
        <f t="shared" si="30"/>
        <v>0.56386900889178071</v>
      </c>
      <c r="J52" s="78">
        <f t="shared" si="31"/>
        <v>0.56386900889178071</v>
      </c>
    </row>
    <row r="53" spans="1:10" ht="20.100000000000001" customHeight="1" thickBot="1" x14ac:dyDescent="0.25">
      <c r="A53" s="10" t="s">
        <v>66</v>
      </c>
      <c r="B53" s="75">
        <v>21</v>
      </c>
      <c r="C53" s="75">
        <v>33.814</v>
      </c>
      <c r="D53" s="102"/>
      <c r="E53" s="13"/>
      <c r="F53" s="11">
        <v>1</v>
      </c>
      <c r="G53" s="12">
        <v>10.199999999999999</v>
      </c>
      <c r="H53" s="14"/>
      <c r="I53" s="55">
        <f t="shared" si="30"/>
        <v>0.15378245697048556</v>
      </c>
      <c r="J53" s="78">
        <f t="shared" si="31"/>
        <v>0.15378245697048556</v>
      </c>
    </row>
    <row r="54" spans="1:10" ht="20.100000000000001" customHeight="1" thickBot="1" x14ac:dyDescent="0.25">
      <c r="A54" s="10" t="s">
        <v>67</v>
      </c>
      <c r="B54" s="75">
        <v>18.690000000000001</v>
      </c>
      <c r="C54" s="75">
        <v>33.814</v>
      </c>
      <c r="D54" s="102"/>
      <c r="E54" s="13"/>
      <c r="F54" s="11">
        <v>2</v>
      </c>
      <c r="G54" s="12">
        <v>14.6</v>
      </c>
      <c r="H54" s="14"/>
      <c r="I54" s="55">
        <f t="shared" si="30"/>
        <v>0.82539776423966404</v>
      </c>
      <c r="J54" s="78">
        <f t="shared" si="31"/>
        <v>0.82539776423966404</v>
      </c>
    </row>
    <row r="55" spans="1:10" ht="20.100000000000001" customHeight="1" thickBot="1" x14ac:dyDescent="0.25">
      <c r="A55" s="10" t="s">
        <v>70</v>
      </c>
      <c r="B55" s="75">
        <v>31.8</v>
      </c>
      <c r="C55" s="75">
        <v>33.814</v>
      </c>
      <c r="D55" s="102"/>
      <c r="E55" s="13">
        <v>1</v>
      </c>
      <c r="F55" s="11">
        <v>2</v>
      </c>
      <c r="G55" s="12">
        <v>4.9000000000000004</v>
      </c>
      <c r="H55" s="14"/>
      <c r="I55" s="55">
        <f t="shared" si="30"/>
        <v>0.15082510202874544</v>
      </c>
      <c r="J55" s="78">
        <f t="shared" si="31"/>
        <v>1.1508251020287454</v>
      </c>
    </row>
    <row r="56" spans="1:10" ht="20.100000000000001" customHeight="1" thickBot="1" x14ac:dyDescent="0.25">
      <c r="A56" s="10" t="s">
        <v>71</v>
      </c>
      <c r="B56" s="75">
        <v>20</v>
      </c>
      <c r="C56" s="75">
        <v>25.360499999999998</v>
      </c>
      <c r="D56" s="102"/>
      <c r="E56" s="13"/>
      <c r="F56" s="11">
        <v>2</v>
      </c>
      <c r="G56" s="12">
        <v>0.5</v>
      </c>
      <c r="H56" s="14"/>
      <c r="I56" s="55">
        <f t="shared" si="30"/>
        <v>0.49289249029001797</v>
      </c>
      <c r="J56" s="78">
        <f t="shared" si="31"/>
        <v>0.49289249029001797</v>
      </c>
    </row>
    <row r="57" spans="1:10" ht="20.100000000000001" customHeight="1" thickBot="1" x14ac:dyDescent="0.25">
      <c r="A57" s="10" t="s">
        <v>73</v>
      </c>
      <c r="B57" s="75">
        <v>20.7</v>
      </c>
      <c r="C57" s="75">
        <v>25.360499999999998</v>
      </c>
      <c r="D57" s="102"/>
      <c r="E57" s="13"/>
      <c r="F57" s="11">
        <v>1</v>
      </c>
      <c r="G57" s="49">
        <v>14.4</v>
      </c>
      <c r="H57" s="14"/>
      <c r="I57" s="55">
        <f t="shared" si="30"/>
        <v>0.38248457246505391</v>
      </c>
      <c r="J57" s="78">
        <f t="shared" si="31"/>
        <v>0.38248457246505391</v>
      </c>
    </row>
    <row r="58" spans="1:10" ht="20.100000000000001" customHeight="1" thickBot="1" x14ac:dyDescent="0.25">
      <c r="A58" s="10" t="s">
        <v>79</v>
      </c>
      <c r="B58" s="75">
        <f>[1]Sheet1!$I$116</f>
        <v>25.0395</v>
      </c>
      <c r="C58" s="75">
        <v>33.814</v>
      </c>
      <c r="D58" s="102"/>
      <c r="E58" s="13"/>
      <c r="F58" s="11">
        <v>2</v>
      </c>
      <c r="G58" s="12">
        <v>2.8</v>
      </c>
      <c r="H58" s="14"/>
      <c r="I58" s="55">
        <f t="shared" si="30"/>
        <v>0.28865262908854311</v>
      </c>
      <c r="J58" s="78">
        <f t="shared" si="31"/>
        <v>0.28865262908854311</v>
      </c>
    </row>
    <row r="59" spans="1:10" ht="20.100000000000001" customHeight="1" thickBot="1" x14ac:dyDescent="0.25">
      <c r="A59" s="10" t="s">
        <v>143</v>
      </c>
      <c r="B59" s="75">
        <v>26.8</v>
      </c>
      <c r="C59" s="75">
        <v>25.360499999999998</v>
      </c>
      <c r="D59" s="102"/>
      <c r="E59" s="13"/>
      <c r="F59" s="11">
        <v>3</v>
      </c>
      <c r="G59" s="12">
        <v>2.5</v>
      </c>
      <c r="H59" s="14"/>
      <c r="I59" s="55">
        <f t="shared" ref="I59:I60" si="32">IF(AND(G59="",H59=""),0,IF(AND(G59&gt;=0,H59=""),(((F59*16)+G59)-B59)/C59,(((H59*16)-B59)/C59)))</f>
        <v>0.93452416158987406</v>
      </c>
      <c r="J59" s="78">
        <f t="shared" ref="J59:J60" si="33">IF(AND(E59="",I59=0),"",I59+E59)</f>
        <v>0.93452416158987406</v>
      </c>
    </row>
    <row r="60" spans="1:10" ht="20.100000000000001" customHeight="1" thickBot="1" x14ac:dyDescent="0.25">
      <c r="A60" s="59" t="s">
        <v>147</v>
      </c>
      <c r="B60" s="75">
        <v>27</v>
      </c>
      <c r="C60" s="75">
        <v>33.814</v>
      </c>
      <c r="D60" s="102"/>
      <c r="E60" s="13"/>
      <c r="F60" s="11">
        <v>2</v>
      </c>
      <c r="G60" s="12">
        <v>13</v>
      </c>
      <c r="H60" s="14"/>
      <c r="I60" s="55">
        <f t="shared" si="32"/>
        <v>0.53232388951321941</v>
      </c>
      <c r="J60" s="78">
        <f t="shared" si="33"/>
        <v>0.53232388951321941</v>
      </c>
    </row>
    <row r="61" spans="1:10" ht="20.100000000000001" customHeight="1" thickBot="1" x14ac:dyDescent="0.25">
      <c r="A61" s="10" t="s">
        <v>87</v>
      </c>
      <c r="B61" s="75">
        <f>57.1-33.814</f>
        <v>23.286000000000001</v>
      </c>
      <c r="C61" s="75">
        <v>33.814</v>
      </c>
      <c r="D61" s="102"/>
      <c r="E61" s="13">
        <v>1</v>
      </c>
      <c r="F61" s="11">
        <v>1</v>
      </c>
      <c r="G61" s="12">
        <v>14.2</v>
      </c>
      <c r="H61" s="14"/>
      <c r="I61" s="55">
        <f t="shared" si="30"/>
        <v>0.20447152067191099</v>
      </c>
      <c r="J61" s="78">
        <f t="shared" si="31"/>
        <v>1.204471520671911</v>
      </c>
    </row>
    <row r="62" spans="1:10" ht="20.100000000000001" customHeight="1" thickBot="1" x14ac:dyDescent="0.25">
      <c r="A62" s="59" t="s">
        <v>140</v>
      </c>
      <c r="B62" s="75">
        <f>44.9-25.3605</f>
        <v>19.5395</v>
      </c>
      <c r="C62" s="75">
        <v>33.814</v>
      </c>
      <c r="D62" s="102"/>
      <c r="E62" s="13"/>
      <c r="F62" s="11">
        <v>2</v>
      </c>
      <c r="G62" s="12">
        <v>7.6</v>
      </c>
      <c r="H62" s="14"/>
      <c r="I62" s="55">
        <f t="shared" si="30"/>
        <v>0.59326018808777436</v>
      </c>
      <c r="J62" s="78">
        <f t="shared" si="31"/>
        <v>0.59326018808777436</v>
      </c>
    </row>
    <row r="63" spans="1:10" s="50" customFormat="1" ht="20.100000000000001" customHeight="1" thickBot="1" x14ac:dyDescent="0.25">
      <c r="A63" s="10" t="s">
        <v>98</v>
      </c>
      <c r="B63" s="75">
        <v>21.4</v>
      </c>
      <c r="C63" s="75">
        <v>25.360499999999998</v>
      </c>
      <c r="D63" s="102"/>
      <c r="E63" s="13"/>
      <c r="F63" s="11">
        <v>2</v>
      </c>
      <c r="G63" s="12">
        <v>3.7</v>
      </c>
      <c r="H63" s="14"/>
      <c r="I63" s="55">
        <f t="shared" si="30"/>
        <v>0.56386900889178071</v>
      </c>
      <c r="J63" s="78">
        <f t="shared" si="31"/>
        <v>0.56386900889178071</v>
      </c>
    </row>
    <row r="64" spans="1:10" s="50" customFormat="1" ht="20.100000000000001" customHeight="1" thickBot="1" x14ac:dyDescent="0.25">
      <c r="A64" s="10" t="s">
        <v>103</v>
      </c>
      <c r="B64" s="75">
        <v>19.7</v>
      </c>
      <c r="C64" s="75">
        <v>33.814</v>
      </c>
      <c r="D64" s="102"/>
      <c r="E64" s="13">
        <v>1</v>
      </c>
      <c r="F64" s="11">
        <v>2</v>
      </c>
      <c r="G64" s="12">
        <v>0.9</v>
      </c>
      <c r="H64" s="14"/>
      <c r="I64" s="55">
        <f t="shared" si="30"/>
        <v>0.39037085230969421</v>
      </c>
      <c r="J64" s="78">
        <f t="shared" si="31"/>
        <v>1.3903708523096943</v>
      </c>
    </row>
    <row r="65" spans="1:10" s="50" customFormat="1" ht="20.100000000000001" customHeight="1" thickBot="1" x14ac:dyDescent="0.25">
      <c r="A65" s="10" t="s">
        <v>187</v>
      </c>
      <c r="B65" s="75">
        <v>19</v>
      </c>
      <c r="C65" s="75">
        <v>33.814</v>
      </c>
      <c r="D65" s="102"/>
      <c r="E65" s="13"/>
      <c r="F65" s="11">
        <v>2</v>
      </c>
      <c r="G65" s="12">
        <v>11.1</v>
      </c>
      <c r="H65" s="14"/>
      <c r="I65" s="55">
        <f t="shared" ref="I65" si="34">IF(AND(G65="",H65=""),0,IF(AND(G65&gt;=0,H65=""),(((F65*16)+G65)-B65)/C65,(((H65*16)-B65)/C65)))</f>
        <v>0.71272254095936594</v>
      </c>
      <c r="J65" s="78">
        <f t="shared" ref="J65" si="35">IF(AND(E65="",I65=0),"",I65+E65)</f>
        <v>0.71272254095936594</v>
      </c>
    </row>
    <row r="66" spans="1:10" ht="20.100000000000001" customHeight="1" thickBot="1" x14ac:dyDescent="0.25">
      <c r="A66" s="10" t="s">
        <v>104</v>
      </c>
      <c r="B66" s="75">
        <f>58-33.814</f>
        <v>24.186</v>
      </c>
      <c r="C66" s="75">
        <v>33.814</v>
      </c>
      <c r="D66" s="102"/>
      <c r="E66" s="13"/>
      <c r="F66" s="11">
        <v>1</v>
      </c>
      <c r="G66" s="12">
        <v>9.5</v>
      </c>
      <c r="H66" s="14"/>
      <c r="I66" s="55">
        <f t="shared" si="30"/>
        <v>3.8859643934465019E-2</v>
      </c>
      <c r="J66" s="78">
        <f t="shared" si="31"/>
        <v>3.8859643934465019E-2</v>
      </c>
    </row>
    <row r="67" spans="1:10" ht="20.100000000000001" customHeight="1" thickBot="1" x14ac:dyDescent="0.25">
      <c r="A67" s="59" t="s">
        <v>169</v>
      </c>
      <c r="B67" s="75">
        <v>21</v>
      </c>
      <c r="C67" s="75">
        <v>25.360499999999998</v>
      </c>
      <c r="D67" s="102"/>
      <c r="E67" s="13"/>
      <c r="F67" s="11">
        <v>2</v>
      </c>
      <c r="G67" s="12">
        <v>6.6</v>
      </c>
      <c r="H67" s="14"/>
      <c r="I67" s="55">
        <f t="shared" ref="I67" si="36">IF(AND(G67="",H67=""),0,IF(AND(G67&gt;=0,H67=""),(((F67*16)+G67)-B67)/C67,(((H67*16)-B67)/C67)))</f>
        <v>0.69399262632834535</v>
      </c>
      <c r="J67" s="78">
        <f t="shared" ref="J67" si="37">IF(AND(E67="",I67=0),"",I67+E67)</f>
        <v>0.69399262632834535</v>
      </c>
    </row>
    <row r="68" spans="1:10" ht="20.100000000000001" customHeight="1" thickBot="1" x14ac:dyDescent="0.25">
      <c r="A68" s="59" t="s">
        <v>237</v>
      </c>
      <c r="B68" s="75">
        <f>53.5-33.814</f>
        <v>19.686</v>
      </c>
      <c r="C68" s="75">
        <v>33.814</v>
      </c>
      <c r="D68" s="102"/>
      <c r="E68" s="13"/>
      <c r="F68" s="11">
        <v>3</v>
      </c>
      <c r="G68" s="12">
        <v>6.1</v>
      </c>
      <c r="H68" s="14"/>
      <c r="I68" s="55">
        <f t="shared" ref="I68" si="38">IF(AND(G68="",H68=""),0,IF(AND(G68&gt;=0,H68=""),(((F68*16)+G68)-B68)/C68,(((H68*16)-B68)/C68)))</f>
        <v>1.0177441296504406</v>
      </c>
      <c r="J68" s="78">
        <f t="shared" ref="J68" si="39">IF(AND(E68="",I68=0),"",I68+E68)</f>
        <v>1.0177441296504406</v>
      </c>
    </row>
    <row r="69" spans="1:10" ht="20.100000000000001" customHeight="1" thickBot="1" x14ac:dyDescent="0.25">
      <c r="A69" s="10" t="s">
        <v>114</v>
      </c>
      <c r="B69" s="75">
        <v>22.7</v>
      </c>
      <c r="C69" s="75">
        <v>33.814</v>
      </c>
      <c r="D69" s="102"/>
      <c r="E69" s="13"/>
      <c r="F69" s="11">
        <v>2</v>
      </c>
      <c r="G69" s="12">
        <v>5.8</v>
      </c>
      <c r="H69" s="14"/>
      <c r="I69" s="55">
        <f t="shared" si="30"/>
        <v>0.44656059620275618</v>
      </c>
      <c r="J69" s="78">
        <f t="shared" si="31"/>
        <v>0.44656059620275618</v>
      </c>
    </row>
    <row r="70" spans="1:10" ht="20.100000000000001" customHeight="1" thickBot="1" x14ac:dyDescent="0.25">
      <c r="A70" s="10" t="s">
        <v>110</v>
      </c>
      <c r="B70" s="75">
        <v>20.6</v>
      </c>
      <c r="C70" s="75">
        <v>33.814</v>
      </c>
      <c r="D70" s="102"/>
      <c r="E70" s="13"/>
      <c r="F70" s="11">
        <v>1</v>
      </c>
      <c r="G70" s="12">
        <v>15.1</v>
      </c>
      <c r="H70" s="14"/>
      <c r="I70" s="55">
        <f t="shared" si="30"/>
        <v>0.31052226888271128</v>
      </c>
      <c r="J70" s="78">
        <f t="shared" si="31"/>
        <v>0.31052226888271128</v>
      </c>
    </row>
    <row r="71" spans="1:10" ht="20.100000000000001" customHeight="1" thickBot="1" x14ac:dyDescent="0.25">
      <c r="A71" s="59" t="s">
        <v>223</v>
      </c>
      <c r="B71" s="75">
        <v>21.186</v>
      </c>
      <c r="C71" s="75">
        <v>25.360499999999998</v>
      </c>
      <c r="D71" s="102"/>
      <c r="E71" s="13"/>
      <c r="F71" s="11">
        <v>1</v>
      </c>
      <c r="G71" s="12">
        <v>13.3</v>
      </c>
      <c r="H71" s="14"/>
      <c r="I71" s="55">
        <f t="shared" ref="I71" si="40">IF(AND(G71="",H71=""),0,IF(AND(G71&gt;=0,H71=""),(((F71*16)+G71)-B71)/C71,(((H71*16)-B71)/C71)))</f>
        <v>0.3199463732970565</v>
      </c>
      <c r="J71" s="78">
        <f t="shared" ref="J71" si="41">IF(AND(E71="",I71=0),"",I71+E71)</f>
        <v>0.3199463732970565</v>
      </c>
    </row>
    <row r="72" spans="1:10" ht="20.100000000000001" customHeight="1" thickBot="1" x14ac:dyDescent="0.25">
      <c r="A72" s="59" t="s">
        <v>284</v>
      </c>
      <c r="B72" s="75">
        <v>20.439499999999999</v>
      </c>
      <c r="C72" s="75">
        <v>25.360499999999998</v>
      </c>
      <c r="D72" s="102"/>
      <c r="E72" s="13"/>
      <c r="F72" s="11">
        <v>2</v>
      </c>
      <c r="G72" s="12">
        <v>1.2</v>
      </c>
      <c r="H72" s="14"/>
      <c r="I72" s="55">
        <f t="shared" ref="I72" si="42">IF(AND(G72="",H72=""),0,IF(AND(G72&gt;=0,H72=""),(((F72*16)+G72)-B72)/C72,(((H72*16)-B72)/C72)))</f>
        <v>0.5031643697876621</v>
      </c>
      <c r="J72" s="78">
        <f t="shared" ref="J72" si="43">IF(AND(E72="",I72=0),"",I72+E72)</f>
        <v>0.5031643697876621</v>
      </c>
    </row>
    <row r="73" spans="1:10" ht="20.100000000000001" customHeight="1" thickBot="1" x14ac:dyDescent="0.25">
      <c r="A73" s="10" t="s">
        <v>121</v>
      </c>
      <c r="B73" s="75">
        <v>19</v>
      </c>
      <c r="C73" s="75">
        <v>33.814</v>
      </c>
      <c r="D73" s="102"/>
      <c r="E73" s="13">
        <v>1</v>
      </c>
      <c r="F73" s="11">
        <v>2</v>
      </c>
      <c r="G73" s="49">
        <v>9.1</v>
      </c>
      <c r="H73" s="14"/>
      <c r="I73" s="55">
        <f t="shared" si="30"/>
        <v>0.65357544212456387</v>
      </c>
      <c r="J73" s="78">
        <f t="shared" si="31"/>
        <v>1.6535754421245639</v>
      </c>
    </row>
    <row r="74" spans="1:10" ht="20.100000000000001" customHeight="1" thickBot="1" x14ac:dyDescent="0.25">
      <c r="A74" s="10" t="s">
        <v>305</v>
      </c>
      <c r="B74" s="75">
        <v>17.686</v>
      </c>
      <c r="C74" s="75">
        <v>33.814</v>
      </c>
      <c r="D74" s="102"/>
      <c r="E74" s="13"/>
      <c r="F74" s="11">
        <v>3</v>
      </c>
      <c r="G74" s="12">
        <v>0.9</v>
      </c>
      <c r="H74" s="14"/>
      <c r="I74" s="55">
        <f t="shared" ref="I74" si="44">IF(AND(G74="",H74=""),0,IF(AND(G74&gt;=0,H74=""),(((F74*16)+G74)-B74)/C74,(((H74*16)-B74)/C74)))</f>
        <v>0.92310877151475712</v>
      </c>
      <c r="J74" s="78">
        <f t="shared" ref="J74" si="45">IF(AND(E74="",I74=0),"",I74+E74)</f>
        <v>0.92310877151475712</v>
      </c>
    </row>
    <row r="75" spans="1:10" ht="20.100000000000001" customHeight="1" thickBot="1" x14ac:dyDescent="0.25">
      <c r="A75" s="10" t="s">
        <v>41</v>
      </c>
      <c r="B75" s="75">
        <v>17.5</v>
      </c>
      <c r="C75" s="75">
        <v>33.814</v>
      </c>
      <c r="D75" s="102"/>
      <c r="E75" s="13">
        <v>1</v>
      </c>
      <c r="F75" s="11">
        <v>1</v>
      </c>
      <c r="G75" s="12">
        <v>11.3</v>
      </c>
      <c r="H75" s="14"/>
      <c r="I75" s="55">
        <f t="shared" ref="I75:I109" si="46">IF(AND(G75="",H75=""),0,IF(AND(G75&gt;=0,H75=""),(((F75*16)+G75)-B75)/C75,(((H75*16)-B75)/C75)))</f>
        <v>0.2898207842905306</v>
      </c>
      <c r="J75" s="78">
        <f t="shared" ref="J75:J109" si="47">IF(AND(E75="",I75=0),"",I75+E75)</f>
        <v>1.2898207842905305</v>
      </c>
    </row>
    <row r="76" spans="1:10" ht="20.100000000000001" customHeight="1" thickBot="1" x14ac:dyDescent="0.25">
      <c r="A76" s="10" t="s">
        <v>55</v>
      </c>
      <c r="B76" s="75">
        <v>18.3</v>
      </c>
      <c r="C76" s="75">
        <v>33.814</v>
      </c>
      <c r="D76" s="102"/>
      <c r="E76" s="13">
        <v>1</v>
      </c>
      <c r="F76" s="11">
        <v>2</v>
      </c>
      <c r="G76" s="12">
        <v>6.2</v>
      </c>
      <c r="H76" s="14"/>
      <c r="I76" s="55">
        <f t="shared" si="46"/>
        <v>0.58851363340628149</v>
      </c>
      <c r="J76" s="78">
        <f t="shared" si="47"/>
        <v>1.5885136334062815</v>
      </c>
    </row>
    <row r="77" spans="1:10" ht="20.100000000000001" customHeight="1" thickBot="1" x14ac:dyDescent="0.25">
      <c r="A77" s="59" t="s">
        <v>291</v>
      </c>
      <c r="B77" s="75">
        <v>18.626000000000001</v>
      </c>
      <c r="C77" s="75">
        <v>33.814</v>
      </c>
      <c r="D77" s="102"/>
      <c r="E77" s="13"/>
      <c r="F77" s="11">
        <v>2</v>
      </c>
      <c r="G77" s="12">
        <v>1.6</v>
      </c>
      <c r="H77" s="14"/>
      <c r="I77" s="55">
        <f t="shared" si="46"/>
        <v>0.4428343289761637</v>
      </c>
      <c r="J77" s="78">
        <f t="shared" si="47"/>
        <v>0.4428343289761637</v>
      </c>
    </row>
    <row r="78" spans="1:10" ht="20.100000000000001" customHeight="1" thickBot="1" x14ac:dyDescent="0.25">
      <c r="A78" s="59" t="s">
        <v>226</v>
      </c>
      <c r="B78" s="75">
        <v>18.12</v>
      </c>
      <c r="C78" s="75">
        <v>12.68</v>
      </c>
      <c r="D78" s="102"/>
      <c r="E78" s="13"/>
      <c r="F78" s="11">
        <v>1</v>
      </c>
      <c r="G78" s="12">
        <v>14.7</v>
      </c>
      <c r="H78" s="14"/>
      <c r="I78" s="55">
        <f t="shared" ref="I78" si="48">IF(AND(G78="",H78=""),0,IF(AND(G78&gt;=0,H78=""),(((F78*16)+G78)-B78)/C78,(((H78*16)-B78)/C78)))</f>
        <v>0.99211356466876965</v>
      </c>
      <c r="J78" s="78">
        <f t="shared" ref="J78" si="49">IF(AND(E78="",I78=0),"",I78+E78)</f>
        <v>0.99211356466876965</v>
      </c>
    </row>
    <row r="79" spans="1:10" ht="20.100000000000001" customHeight="1" thickBot="1" x14ac:dyDescent="0.25">
      <c r="A79" s="10" t="s">
        <v>185</v>
      </c>
      <c r="B79" s="75">
        <v>24.0395</v>
      </c>
      <c r="C79" s="75">
        <v>25.360499999999998</v>
      </c>
      <c r="D79" s="102"/>
      <c r="E79" s="13"/>
      <c r="F79" s="11">
        <v>1</v>
      </c>
      <c r="G79" s="12">
        <v>14.2</v>
      </c>
      <c r="H79" s="14"/>
      <c r="I79" s="55">
        <f t="shared" si="46"/>
        <v>0.24291713491453243</v>
      </c>
      <c r="J79" s="78">
        <f t="shared" si="47"/>
        <v>0.24291713491453243</v>
      </c>
    </row>
    <row r="80" spans="1:10" ht="20.100000000000001" customHeight="1" thickBot="1" x14ac:dyDescent="0.25">
      <c r="A80" s="59" t="s">
        <v>157</v>
      </c>
      <c r="B80" s="75">
        <v>26.5395</v>
      </c>
      <c r="C80" s="75">
        <v>25.360499999999998</v>
      </c>
      <c r="D80" s="102"/>
      <c r="E80" s="13"/>
      <c r="F80" s="11">
        <v>2</v>
      </c>
      <c r="G80" s="49">
        <v>2.7</v>
      </c>
      <c r="H80" s="14"/>
      <c r="I80" s="55">
        <f t="shared" si="46"/>
        <v>0.32177993336093541</v>
      </c>
      <c r="J80" s="78">
        <f t="shared" si="47"/>
        <v>0.32177993336093541</v>
      </c>
    </row>
    <row r="81" spans="1:10" ht="20.100000000000001" customHeight="1" thickBot="1" x14ac:dyDescent="0.25">
      <c r="A81" s="10" t="s">
        <v>97</v>
      </c>
      <c r="B81" s="75">
        <v>22.6</v>
      </c>
      <c r="C81" s="75">
        <v>33.814</v>
      </c>
      <c r="D81" s="102"/>
      <c r="E81" s="13">
        <v>1</v>
      </c>
      <c r="F81" s="11">
        <v>2</v>
      </c>
      <c r="G81" s="49">
        <v>15.5</v>
      </c>
      <c r="H81" s="14"/>
      <c r="I81" s="55">
        <f t="shared" si="46"/>
        <v>0.73638138049328672</v>
      </c>
      <c r="J81" s="78">
        <f t="shared" si="47"/>
        <v>1.7363813804932868</v>
      </c>
    </row>
    <row r="82" spans="1:10" ht="20.100000000000001" customHeight="1" thickBot="1" x14ac:dyDescent="0.25">
      <c r="A82" s="10" t="s">
        <v>99</v>
      </c>
      <c r="B82" s="75">
        <v>18.7</v>
      </c>
      <c r="C82" s="75">
        <v>25.360499999999998</v>
      </c>
      <c r="D82" s="102"/>
      <c r="E82" s="13"/>
      <c r="F82" s="11">
        <v>2</v>
      </c>
      <c r="G82" s="12">
        <v>0.7</v>
      </c>
      <c r="H82" s="14"/>
      <c r="I82" s="55">
        <f t="shared" si="46"/>
        <v>0.55203958912482032</v>
      </c>
      <c r="J82" s="78">
        <f t="shared" si="47"/>
        <v>0.55203958912482032</v>
      </c>
    </row>
    <row r="83" spans="1:10" ht="20.100000000000001" customHeight="1" thickBot="1" x14ac:dyDescent="0.25">
      <c r="A83" s="10" t="s">
        <v>100</v>
      </c>
      <c r="B83" s="75">
        <v>1.9395</v>
      </c>
      <c r="C83" s="75">
        <v>25.360499999999998</v>
      </c>
      <c r="D83" s="102"/>
      <c r="E83" s="13"/>
      <c r="F83" s="11">
        <v>1</v>
      </c>
      <c r="G83" s="12">
        <v>2.5</v>
      </c>
      <c r="H83" s="14"/>
      <c r="I83" s="55">
        <f t="shared" si="46"/>
        <v>0.65300368683582743</v>
      </c>
      <c r="J83" s="78">
        <f t="shared" si="47"/>
        <v>0.65300368683582743</v>
      </c>
    </row>
    <row r="84" spans="1:10" ht="20.100000000000001" customHeight="1" thickBot="1" x14ac:dyDescent="0.25">
      <c r="A84" s="10" t="s">
        <v>43</v>
      </c>
      <c r="B84" s="75">
        <v>17</v>
      </c>
      <c r="C84" s="75">
        <v>25.360499999999998</v>
      </c>
      <c r="D84" s="102"/>
      <c r="E84" s="13"/>
      <c r="F84" s="11">
        <v>2</v>
      </c>
      <c r="G84" s="12">
        <v>6.6</v>
      </c>
      <c r="H84" s="14"/>
      <c r="I84" s="55">
        <f t="shared" si="46"/>
        <v>0.85171822322115109</v>
      </c>
      <c r="J84" s="78">
        <f t="shared" si="47"/>
        <v>0.85171822322115109</v>
      </c>
    </row>
    <row r="85" spans="1:10" ht="20.100000000000001" customHeight="1" thickBot="1" x14ac:dyDescent="0.25">
      <c r="A85" s="10" t="s">
        <v>44</v>
      </c>
      <c r="B85" s="75">
        <v>17.8</v>
      </c>
      <c r="C85" s="75">
        <v>25.360499999999998</v>
      </c>
      <c r="D85" s="102"/>
      <c r="E85" s="13"/>
      <c r="F85" s="11">
        <v>2</v>
      </c>
      <c r="G85" s="12">
        <v>3.9</v>
      </c>
      <c r="H85" s="14"/>
      <c r="I85" s="55">
        <f t="shared" si="46"/>
        <v>0.71370832593994593</v>
      </c>
      <c r="J85" s="78">
        <f t="shared" si="47"/>
        <v>0.71370832593994593</v>
      </c>
    </row>
    <row r="86" spans="1:10" ht="20.100000000000001" customHeight="1" thickBot="1" x14ac:dyDescent="0.25">
      <c r="A86" s="10" t="s">
        <v>56</v>
      </c>
      <c r="B86" s="75">
        <v>21.6</v>
      </c>
      <c r="C86" s="75">
        <v>33.814</v>
      </c>
      <c r="D86" s="102"/>
      <c r="E86" s="13"/>
      <c r="F86" s="11">
        <v>2</v>
      </c>
      <c r="G86" s="12">
        <v>11.8</v>
      </c>
      <c r="H86" s="14"/>
      <c r="I86" s="55">
        <f t="shared" si="46"/>
        <v>0.65653279706630374</v>
      </c>
      <c r="J86" s="78">
        <f t="shared" si="47"/>
        <v>0.65653279706630374</v>
      </c>
    </row>
    <row r="87" spans="1:10" ht="20.100000000000001" customHeight="1" thickBot="1" x14ac:dyDescent="0.25">
      <c r="A87" s="59" t="s">
        <v>289</v>
      </c>
      <c r="B87" s="75">
        <v>18.745999999999999</v>
      </c>
      <c r="C87" s="75">
        <v>33.814</v>
      </c>
      <c r="D87" s="102"/>
      <c r="E87" s="13">
        <v>1</v>
      </c>
      <c r="F87" s="11">
        <v>2</v>
      </c>
      <c r="G87" s="12">
        <v>11.3</v>
      </c>
      <c r="H87" s="14"/>
      <c r="I87" s="55">
        <f t="shared" ref="I87" si="50">IF(AND(G87="",H87=""),0,IF(AND(G87&gt;=0,H87=""),(((F87*16)+G87)-B87)/C87,(((H87*16)-B87)/C87)))</f>
        <v>0.726148932394866</v>
      </c>
      <c r="J87" s="78">
        <f t="shared" ref="J87" si="51">IF(AND(E87="",I87=0),"",I87+E87)</f>
        <v>1.726148932394866</v>
      </c>
    </row>
    <row r="88" spans="1:10" ht="20.100000000000001" customHeight="1" thickBot="1" x14ac:dyDescent="0.25">
      <c r="A88" s="59" t="s">
        <v>154</v>
      </c>
      <c r="B88" s="75">
        <v>21.339500000000001</v>
      </c>
      <c r="C88" s="75">
        <v>25.360499999999998</v>
      </c>
      <c r="D88" s="102"/>
      <c r="E88" s="13"/>
      <c r="F88" s="11">
        <v>2</v>
      </c>
      <c r="G88" s="12">
        <v>10.1</v>
      </c>
      <c r="H88" s="14"/>
      <c r="I88" s="55">
        <f t="shared" si="46"/>
        <v>0.81861556357327347</v>
      </c>
      <c r="J88" s="78">
        <f t="shared" si="47"/>
        <v>0.81861556357327347</v>
      </c>
    </row>
    <row r="89" spans="1:10" ht="20.100000000000001" customHeight="1" thickBot="1" x14ac:dyDescent="0.25">
      <c r="A89" s="10" t="s">
        <v>76</v>
      </c>
      <c r="B89" s="75">
        <v>19.899999999999999</v>
      </c>
      <c r="C89" s="75">
        <v>25.360499999999998</v>
      </c>
      <c r="D89" s="102"/>
      <c r="E89" s="13"/>
      <c r="F89" s="11">
        <v>2</v>
      </c>
      <c r="G89" s="12">
        <v>1.4</v>
      </c>
      <c r="H89" s="14"/>
      <c r="I89" s="55">
        <f t="shared" si="46"/>
        <v>0.53232388951321941</v>
      </c>
      <c r="J89" s="78">
        <f t="shared" si="47"/>
        <v>0.53232388951321941</v>
      </c>
    </row>
    <row r="90" spans="1:10" ht="20.100000000000001" customHeight="1" thickBot="1" x14ac:dyDescent="0.25">
      <c r="A90" s="59" t="s">
        <v>176</v>
      </c>
      <c r="B90" s="75">
        <v>21.5</v>
      </c>
      <c r="C90" s="75">
        <v>33.814</v>
      </c>
      <c r="D90" s="102"/>
      <c r="E90" s="13"/>
      <c r="F90" s="11">
        <v>2</v>
      </c>
      <c r="G90" s="12">
        <v>8.9</v>
      </c>
      <c r="H90" s="14"/>
      <c r="I90" s="55">
        <f t="shared" si="46"/>
        <v>0.57372685869758089</v>
      </c>
      <c r="J90" s="78">
        <f t="shared" si="47"/>
        <v>0.57372685869758089</v>
      </c>
    </row>
    <row r="91" spans="1:10" ht="20.100000000000001" customHeight="1" thickBot="1" x14ac:dyDescent="0.25">
      <c r="A91" s="59" t="s">
        <v>156</v>
      </c>
      <c r="B91" s="75">
        <v>23.839500000000001</v>
      </c>
      <c r="C91" s="75">
        <v>25.360499999999998</v>
      </c>
      <c r="D91" s="102"/>
      <c r="E91" s="13">
        <v>0</v>
      </c>
      <c r="F91" s="11"/>
      <c r="G91" s="12"/>
      <c r="H91" s="14"/>
      <c r="I91" s="55">
        <f t="shared" si="46"/>
        <v>0</v>
      </c>
      <c r="J91" s="78">
        <f t="shared" si="47"/>
        <v>0</v>
      </c>
    </row>
    <row r="92" spans="1:10" ht="20.100000000000001" customHeight="1" thickBot="1" x14ac:dyDescent="0.25">
      <c r="A92" s="10" t="s">
        <v>78</v>
      </c>
      <c r="B92" s="75">
        <v>24.8</v>
      </c>
      <c r="C92" s="75">
        <v>25.360499999999998</v>
      </c>
      <c r="D92" s="102"/>
      <c r="E92" s="13"/>
      <c r="F92" s="11">
        <v>1</v>
      </c>
      <c r="G92" s="12">
        <v>10.9</v>
      </c>
      <c r="H92" s="14"/>
      <c r="I92" s="55">
        <f t="shared" si="46"/>
        <v>8.2805938368722937E-2</v>
      </c>
      <c r="J92" s="78">
        <f t="shared" si="47"/>
        <v>8.2805938368722937E-2</v>
      </c>
    </row>
    <row r="93" spans="1:10" ht="20.100000000000001" customHeight="1" thickBot="1" x14ac:dyDescent="0.25">
      <c r="A93" s="59" t="s">
        <v>227</v>
      </c>
      <c r="B93" s="75">
        <v>14.6395</v>
      </c>
      <c r="C93" s="75">
        <v>25.360499999999998</v>
      </c>
      <c r="D93" s="102"/>
      <c r="E93" s="13"/>
      <c r="F93" s="11">
        <v>2</v>
      </c>
      <c r="G93" s="12">
        <v>1.9</v>
      </c>
      <c r="H93" s="14"/>
      <c r="I93" s="55">
        <f t="shared" ref="I93" si="52">IF(AND(G93="",H93=""),0,IF(AND(G93&gt;=0,H93=""),(((F93*16)+G93)-B93)/C93,(((H93*16)-B93)/C93)))</f>
        <v>0.75946846473847129</v>
      </c>
      <c r="J93" s="78">
        <f t="shared" ref="J93" si="53">IF(AND(E93="",I93=0),"",I93+E93)</f>
        <v>0.75946846473847129</v>
      </c>
    </row>
    <row r="94" spans="1:10" ht="20.100000000000001" customHeight="1" thickBot="1" x14ac:dyDescent="0.25">
      <c r="A94" s="59" t="s">
        <v>155</v>
      </c>
      <c r="B94" s="75">
        <v>19.639500000000002</v>
      </c>
      <c r="C94" s="75">
        <v>25.360499999999998</v>
      </c>
      <c r="D94" s="102"/>
      <c r="E94" s="13"/>
      <c r="F94" s="11">
        <v>2</v>
      </c>
      <c r="G94" s="12">
        <v>0.5</v>
      </c>
      <c r="H94" s="14"/>
      <c r="I94" s="55">
        <f t="shared" si="46"/>
        <v>0.50710750970998197</v>
      </c>
      <c r="J94" s="78">
        <f t="shared" si="47"/>
        <v>0.50710750970998197</v>
      </c>
    </row>
    <row r="95" spans="1:10" ht="20.100000000000001" customHeight="1" thickBot="1" x14ac:dyDescent="0.25">
      <c r="A95" s="10" t="s">
        <v>85</v>
      </c>
      <c r="B95" s="75">
        <v>17.5</v>
      </c>
      <c r="C95" s="75">
        <v>33.814</v>
      </c>
      <c r="D95" s="102"/>
      <c r="E95" s="13">
        <v>1</v>
      </c>
      <c r="F95" s="11">
        <v>3</v>
      </c>
      <c r="G95" s="12">
        <v>0.2</v>
      </c>
      <c r="H95" s="14"/>
      <c r="I95" s="55">
        <f t="shared" si="46"/>
        <v>0.90790796711421318</v>
      </c>
      <c r="J95" s="78">
        <f t="shared" si="47"/>
        <v>1.9079079671142132</v>
      </c>
    </row>
    <row r="96" spans="1:10" ht="20.100000000000001" customHeight="1" thickBot="1" x14ac:dyDescent="0.25">
      <c r="A96" s="59" t="s">
        <v>152</v>
      </c>
      <c r="B96" s="75">
        <v>45.7395</v>
      </c>
      <c r="C96" s="75">
        <v>33.814</v>
      </c>
      <c r="D96" s="102"/>
      <c r="E96" s="13">
        <v>0</v>
      </c>
      <c r="F96" s="11"/>
      <c r="G96" s="12"/>
      <c r="H96" s="14"/>
      <c r="I96" s="55">
        <f t="shared" si="46"/>
        <v>0</v>
      </c>
      <c r="J96" s="78">
        <f t="shared" si="47"/>
        <v>0</v>
      </c>
    </row>
    <row r="97" spans="1:10" ht="20.100000000000001" customHeight="1" thickBot="1" x14ac:dyDescent="0.25">
      <c r="A97" s="10" t="s">
        <v>86</v>
      </c>
      <c r="B97" s="75">
        <v>17.2</v>
      </c>
      <c r="C97" s="75">
        <v>33.814</v>
      </c>
      <c r="D97" s="102"/>
      <c r="E97" s="13"/>
      <c r="F97" s="11">
        <v>2</v>
      </c>
      <c r="G97" s="12">
        <v>3.3</v>
      </c>
      <c r="H97" s="14"/>
      <c r="I97" s="55">
        <f t="shared" si="46"/>
        <v>0.53528124445495939</v>
      </c>
      <c r="J97" s="78">
        <f t="shared" si="47"/>
        <v>0.53528124445495939</v>
      </c>
    </row>
    <row r="98" spans="1:10" ht="20.100000000000001" customHeight="1" thickBot="1" x14ac:dyDescent="0.25">
      <c r="A98" s="59" t="s">
        <v>153</v>
      </c>
      <c r="B98" s="75">
        <v>17.7395</v>
      </c>
      <c r="C98" s="75">
        <v>25.360499999999998</v>
      </c>
      <c r="D98" s="102"/>
      <c r="E98" s="13">
        <v>1</v>
      </c>
      <c r="F98" s="11"/>
      <c r="G98" s="12"/>
      <c r="H98" s="14"/>
      <c r="I98" s="55">
        <f t="shared" si="46"/>
        <v>0</v>
      </c>
      <c r="J98" s="78">
        <f t="shared" si="47"/>
        <v>1</v>
      </c>
    </row>
    <row r="99" spans="1:10" ht="20.100000000000001" customHeight="1" thickBot="1" x14ac:dyDescent="0.25">
      <c r="A99" s="10" t="s">
        <v>93</v>
      </c>
      <c r="B99" s="75">
        <v>18.7</v>
      </c>
      <c r="C99" s="75">
        <v>25.360499999999998</v>
      </c>
      <c r="D99" s="102"/>
      <c r="E99" s="13">
        <v>1</v>
      </c>
      <c r="F99" s="11">
        <v>2</v>
      </c>
      <c r="G99" s="12">
        <v>12</v>
      </c>
      <c r="H99" s="14"/>
      <c r="I99" s="55">
        <f t="shared" si="46"/>
        <v>0.99761440034699644</v>
      </c>
      <c r="J99" s="78">
        <f t="shared" si="47"/>
        <v>1.9976144003469964</v>
      </c>
    </row>
    <row r="100" spans="1:10" ht="20.100000000000001" customHeight="1" thickBot="1" x14ac:dyDescent="0.25">
      <c r="A100" s="10" t="s">
        <v>94</v>
      </c>
      <c r="B100" s="75">
        <v>18.7</v>
      </c>
      <c r="C100" s="75">
        <v>25.360499999999998</v>
      </c>
      <c r="D100" s="102"/>
      <c r="E100" s="13"/>
      <c r="F100" s="11">
        <v>2</v>
      </c>
      <c r="G100" s="12">
        <v>13.9</v>
      </c>
      <c r="H100" s="14"/>
      <c r="I100" s="55">
        <f t="shared" si="46"/>
        <v>1.072534058871079</v>
      </c>
      <c r="J100" s="78">
        <f t="shared" si="47"/>
        <v>1.072534058871079</v>
      </c>
    </row>
    <row r="101" spans="1:10" ht="20.100000000000001" customHeight="1" thickBot="1" x14ac:dyDescent="0.25">
      <c r="A101" s="59" t="s">
        <v>161</v>
      </c>
      <c r="B101" s="75">
        <v>19.339500000000001</v>
      </c>
      <c r="C101" s="75">
        <v>25.360499999999998</v>
      </c>
      <c r="D101" s="102"/>
      <c r="E101" s="13"/>
      <c r="F101" s="11">
        <v>2</v>
      </c>
      <c r="G101" s="12">
        <v>1.1000000000000001</v>
      </c>
      <c r="H101" s="14"/>
      <c r="I101" s="55">
        <f t="shared" si="46"/>
        <v>0.54259576901086337</v>
      </c>
      <c r="J101" s="78">
        <f t="shared" si="47"/>
        <v>0.54259576901086337</v>
      </c>
    </row>
    <row r="102" spans="1:10" ht="20.100000000000001" customHeight="1" thickBot="1" x14ac:dyDescent="0.25">
      <c r="A102" s="10" t="s">
        <v>35</v>
      </c>
      <c r="B102" s="75">
        <v>27</v>
      </c>
      <c r="C102" s="75">
        <v>25.360499999999998</v>
      </c>
      <c r="D102" s="102"/>
      <c r="E102" s="13"/>
      <c r="F102" s="11">
        <v>2</v>
      </c>
      <c r="G102" s="12">
        <v>2.1</v>
      </c>
      <c r="H102" s="14"/>
      <c r="I102" s="55">
        <f t="shared" si="46"/>
        <v>0.27996293448473025</v>
      </c>
      <c r="J102" s="78">
        <f t="shared" si="47"/>
        <v>0.27996293448473025</v>
      </c>
    </row>
    <row r="103" spans="1:10" ht="20.100000000000001" customHeight="1" thickBot="1" x14ac:dyDescent="0.25">
      <c r="A103" s="10" t="s">
        <v>36</v>
      </c>
      <c r="B103" s="75">
        <v>27</v>
      </c>
      <c r="C103" s="75">
        <v>25.360499999999998</v>
      </c>
      <c r="D103" s="102"/>
      <c r="E103" s="13"/>
      <c r="F103" s="96">
        <v>2</v>
      </c>
      <c r="G103" s="49">
        <v>9.4</v>
      </c>
      <c r="H103" s="14"/>
      <c r="I103" s="55">
        <f t="shared" si="46"/>
        <v>0.56781214881410069</v>
      </c>
      <c r="J103" s="78">
        <f t="shared" si="47"/>
        <v>0.56781214881410069</v>
      </c>
    </row>
    <row r="104" spans="1:10" ht="20.100000000000001" customHeight="1" thickBot="1" x14ac:dyDescent="0.25">
      <c r="A104" s="10" t="s">
        <v>145</v>
      </c>
      <c r="B104" s="75">
        <v>30.139500000000002</v>
      </c>
      <c r="C104" s="75">
        <v>25.360499999999998</v>
      </c>
      <c r="D104" s="102"/>
      <c r="E104" s="13">
        <v>1</v>
      </c>
      <c r="F104" s="11"/>
      <c r="G104" s="49"/>
      <c r="H104" s="14"/>
      <c r="I104" s="55">
        <f t="shared" si="46"/>
        <v>0</v>
      </c>
      <c r="J104" s="78">
        <f t="shared" si="47"/>
        <v>1</v>
      </c>
    </row>
    <row r="105" spans="1:10" ht="20.100000000000001" customHeight="1" thickBot="1" x14ac:dyDescent="0.25">
      <c r="A105" s="59" t="s">
        <v>290</v>
      </c>
      <c r="B105" s="75">
        <v>19.186</v>
      </c>
      <c r="C105" s="75">
        <v>33.814</v>
      </c>
      <c r="D105" s="102"/>
      <c r="E105" s="13">
        <v>1</v>
      </c>
      <c r="F105" s="11">
        <v>1</v>
      </c>
      <c r="G105" s="12">
        <v>8.5</v>
      </c>
      <c r="H105" s="14"/>
      <c r="I105" s="55">
        <f t="shared" ref="I105" si="54">IF(AND(G105="",H105=""),0,IF(AND(G105&gt;=0,H105=""),(((F105*16)+G105)-B105)/C105,(((H105*16)-B105)/C105)))</f>
        <v>0.15715384160406931</v>
      </c>
      <c r="J105" s="78">
        <f t="shared" ref="J105" si="55">IF(AND(E105="",I105=0),"",I105+E105)</f>
        <v>1.1571538416040692</v>
      </c>
    </row>
    <row r="106" spans="1:10" ht="20.100000000000001" customHeight="1" thickBot="1" x14ac:dyDescent="0.25">
      <c r="A106" s="59" t="s">
        <v>220</v>
      </c>
      <c r="B106" s="75">
        <v>23.2</v>
      </c>
      <c r="C106" s="75">
        <v>25.360499999999998</v>
      </c>
      <c r="D106" s="102"/>
      <c r="E106" s="13"/>
      <c r="F106" s="11">
        <v>2</v>
      </c>
      <c r="G106" s="12">
        <v>8.6999999999999993</v>
      </c>
      <c r="H106" s="14"/>
      <c r="I106" s="55">
        <f t="shared" si="46"/>
        <v>0.69004948640602526</v>
      </c>
      <c r="J106" s="78">
        <f t="shared" si="47"/>
        <v>0.69004948640602526</v>
      </c>
    </row>
    <row r="107" spans="1:10" ht="20.100000000000001" customHeight="1" thickBot="1" x14ac:dyDescent="0.25">
      <c r="A107" s="59" t="s">
        <v>179</v>
      </c>
      <c r="B107" s="75">
        <v>23.5395</v>
      </c>
      <c r="C107" s="75">
        <v>25.360499999999998</v>
      </c>
      <c r="D107" s="102"/>
      <c r="E107" s="13"/>
      <c r="F107" s="11">
        <v>2</v>
      </c>
      <c r="G107" s="12">
        <v>10.8</v>
      </c>
      <c r="H107" s="14"/>
      <c r="I107" s="55">
        <f t="shared" ref="I107" si="56">IF(AND(G107="",H107=""),0,IF(AND(G107&gt;=0,H107=""),(((F107*16)+G107)-B107)/C107,(((H107*16)-B107)/C107)))</f>
        <v>0.75946846473847118</v>
      </c>
      <c r="J107" s="78">
        <f t="shared" ref="J107" si="57">IF(AND(E107="",I107=0),"",I107+E107)</f>
        <v>0.75946846473847118</v>
      </c>
    </row>
    <row r="108" spans="1:10" ht="20.100000000000001" customHeight="1" thickBot="1" x14ac:dyDescent="0.25">
      <c r="A108" s="10" t="s">
        <v>101</v>
      </c>
      <c r="B108" s="75">
        <v>25</v>
      </c>
      <c r="C108" s="75">
        <v>25.360499999999998</v>
      </c>
      <c r="D108" s="102"/>
      <c r="E108" s="13"/>
      <c r="F108" s="11">
        <v>2</v>
      </c>
      <c r="G108" s="12">
        <v>6.9</v>
      </c>
      <c r="H108" s="14"/>
      <c r="I108" s="55">
        <f t="shared" si="46"/>
        <v>0.54809644920249989</v>
      </c>
      <c r="J108" s="78">
        <f t="shared" si="47"/>
        <v>0.54809644920249989</v>
      </c>
    </row>
    <row r="109" spans="1:10" ht="20.100000000000001" customHeight="1" thickBot="1" x14ac:dyDescent="0.25">
      <c r="A109" s="10" t="s">
        <v>102</v>
      </c>
      <c r="B109" s="75">
        <v>25</v>
      </c>
      <c r="C109" s="75">
        <v>25.360499999999998</v>
      </c>
      <c r="D109" s="102">
        <v>1</v>
      </c>
      <c r="E109" s="13">
        <v>1</v>
      </c>
      <c r="F109" s="11">
        <v>2</v>
      </c>
      <c r="G109" s="12">
        <v>5.2</v>
      </c>
      <c r="H109" s="14"/>
      <c r="I109" s="55">
        <f t="shared" si="46"/>
        <v>0.48106307052305763</v>
      </c>
      <c r="J109" s="78">
        <f t="shared" si="47"/>
        <v>1.4810630705230576</v>
      </c>
    </row>
    <row r="110" spans="1:10" ht="20.100000000000001" customHeight="1" thickBot="1" x14ac:dyDescent="0.25">
      <c r="A110" s="59" t="s">
        <v>285</v>
      </c>
      <c r="B110" s="75">
        <v>20.486000000000001</v>
      </c>
      <c r="C110" s="75">
        <v>33.814</v>
      </c>
      <c r="D110" s="102"/>
      <c r="E110" s="13"/>
      <c r="F110" s="11">
        <v>2</v>
      </c>
      <c r="G110" s="12">
        <v>10.3</v>
      </c>
      <c r="H110" s="14"/>
      <c r="I110" s="55">
        <f t="shared" ref="I110" si="58">IF(AND(G110="",H110=""),0,IF(AND(G110&gt;=0,H110=""),(((F110*16)+G110)-B110)/C110,(((H110*16)-B110)/C110)))</f>
        <v>0.64511740699118703</v>
      </c>
      <c r="J110" s="78">
        <f t="shared" ref="J110" si="59">IF(AND(E110="",I110=0),"",I110+E110)</f>
        <v>0.64511740699118703</v>
      </c>
    </row>
    <row r="111" spans="1:10" ht="20.100000000000001" customHeight="1" thickBot="1" x14ac:dyDescent="0.25">
      <c r="A111" s="10" t="s">
        <v>118</v>
      </c>
      <c r="B111" s="75">
        <v>11.92</v>
      </c>
      <c r="C111" s="75">
        <v>12.68</v>
      </c>
      <c r="D111" s="102"/>
      <c r="E111" s="13">
        <v>1</v>
      </c>
      <c r="F111" s="11"/>
      <c r="G111" s="12">
        <v>13.4</v>
      </c>
      <c r="H111" s="14"/>
      <c r="I111" s="55">
        <f t="shared" ref="I111:I154" si="60">IF(AND(G111="",H111=""),0,IF(AND(G111&gt;=0,H111=""),(((F111*16)+G111)-B111)/C111,(((H111*16)-B111)/C111)))</f>
        <v>0.11671924290220824</v>
      </c>
      <c r="J111" s="78">
        <f t="shared" ref="J111:J154" si="61">IF(AND(E111="",I111=0),"",I111+E111)</f>
        <v>1.1167192429022081</v>
      </c>
    </row>
    <row r="112" spans="1:10" ht="20.100000000000001" customHeight="1" thickBot="1" x14ac:dyDescent="0.25">
      <c r="A112" s="10" t="s">
        <v>119</v>
      </c>
      <c r="B112" s="75">
        <f>25.8-12.68</f>
        <v>13.120000000000001</v>
      </c>
      <c r="C112" s="75">
        <v>12.68</v>
      </c>
      <c r="D112" s="102"/>
      <c r="E112" s="13">
        <v>1</v>
      </c>
      <c r="F112" s="11">
        <v>1</v>
      </c>
      <c r="G112" s="12">
        <v>4.9000000000000004</v>
      </c>
      <c r="H112" s="14"/>
      <c r="I112" s="55">
        <f t="shared" si="60"/>
        <v>0.61356466876971594</v>
      </c>
      <c r="J112" s="78">
        <f t="shared" si="61"/>
        <v>1.6135646687697158</v>
      </c>
    </row>
    <row r="113" spans="1:10" ht="20.100000000000001" customHeight="1" thickBot="1" x14ac:dyDescent="0.25">
      <c r="A113" s="10" t="s">
        <v>37</v>
      </c>
      <c r="B113" s="75">
        <v>24.1</v>
      </c>
      <c r="C113" s="75">
        <v>33.814</v>
      </c>
      <c r="D113" s="102">
        <v>1</v>
      </c>
      <c r="E113" s="13"/>
      <c r="F113" s="11">
        <v>2</v>
      </c>
      <c r="G113" s="12">
        <v>14.6</v>
      </c>
      <c r="H113" s="14"/>
      <c r="I113" s="55">
        <f t="shared" si="60"/>
        <v>0.66540486189152426</v>
      </c>
      <c r="J113" s="78">
        <f t="shared" si="61"/>
        <v>0.66540486189152426</v>
      </c>
    </row>
    <row r="114" spans="1:10" ht="20.100000000000001" customHeight="1" thickBot="1" x14ac:dyDescent="0.25">
      <c r="A114" s="10" t="s">
        <v>38</v>
      </c>
      <c r="B114" s="75">
        <v>26.2</v>
      </c>
      <c r="C114" s="75">
        <v>33.814</v>
      </c>
      <c r="D114" s="102"/>
      <c r="E114" s="13">
        <v>1</v>
      </c>
      <c r="F114" s="11"/>
      <c r="G114" s="12"/>
      <c r="H114" s="14"/>
      <c r="I114" s="55">
        <f t="shared" si="60"/>
        <v>0</v>
      </c>
      <c r="J114" s="78">
        <f t="shared" si="61"/>
        <v>1</v>
      </c>
    </row>
    <row r="115" spans="1:10" ht="20.100000000000001" customHeight="1" thickBot="1" x14ac:dyDescent="0.25">
      <c r="A115" s="10" t="s">
        <v>39</v>
      </c>
      <c r="B115" s="75">
        <v>24.5</v>
      </c>
      <c r="C115" s="75">
        <v>33.814</v>
      </c>
      <c r="D115" s="102"/>
      <c r="E115" s="13">
        <v>0.95</v>
      </c>
      <c r="F115" s="11">
        <v>2</v>
      </c>
      <c r="G115" s="12">
        <v>8.8000000000000007</v>
      </c>
      <c r="H115" s="14"/>
      <c r="I115" s="55">
        <f t="shared" si="60"/>
        <v>0.48204885550363746</v>
      </c>
      <c r="J115" s="78">
        <f t="shared" si="61"/>
        <v>1.4320488555036375</v>
      </c>
    </row>
    <row r="116" spans="1:10" ht="20.100000000000001" customHeight="1" thickBot="1" x14ac:dyDescent="0.25">
      <c r="A116" s="59" t="s">
        <v>324</v>
      </c>
      <c r="B116" s="75">
        <v>24.5</v>
      </c>
      <c r="C116" s="75">
        <v>33.814</v>
      </c>
      <c r="D116" s="102"/>
      <c r="E116" s="13"/>
      <c r="F116" s="11">
        <v>1</v>
      </c>
      <c r="G116" s="12">
        <v>14.1</v>
      </c>
      <c r="H116" s="14"/>
      <c r="I116" s="55">
        <f t="shared" ref="I116" si="62">IF(AND(G116="",H116=""),0,IF(AND(G116&gt;=0,H116=""),(((F116*16)+G116)-B116)/C116,(((H116*16)-B116)/C116)))</f>
        <v>0.16561187673744607</v>
      </c>
      <c r="J116" s="78">
        <f t="shared" ref="J116" si="63">IF(AND(E116="",I116=0),"",I116+E116)</f>
        <v>0.16561187673744607</v>
      </c>
    </row>
    <row r="117" spans="1:10" ht="20.100000000000001" customHeight="1" thickBot="1" x14ac:dyDescent="0.25">
      <c r="A117" s="10" t="s">
        <v>40</v>
      </c>
      <c r="B117" s="75">
        <f>[1]Sheet1!$I$16</f>
        <v>26.085999999999999</v>
      </c>
      <c r="C117" s="75">
        <v>33.814</v>
      </c>
      <c r="D117" s="102"/>
      <c r="E117" s="13"/>
      <c r="F117" s="11">
        <v>1</v>
      </c>
      <c r="G117" s="12">
        <v>13.3</v>
      </c>
      <c r="H117" s="14"/>
      <c r="I117" s="55">
        <f t="shared" si="60"/>
        <v>9.5049387827527129E-2</v>
      </c>
      <c r="J117" s="78">
        <f t="shared" si="61"/>
        <v>9.5049387827527129E-2</v>
      </c>
    </row>
    <row r="118" spans="1:10" ht="20.100000000000001" customHeight="1" thickBot="1" x14ac:dyDescent="0.25">
      <c r="A118" s="59" t="s">
        <v>325</v>
      </c>
      <c r="B118" s="75">
        <v>24.5</v>
      </c>
      <c r="C118" s="75">
        <v>33.814</v>
      </c>
      <c r="D118" s="102"/>
      <c r="E118" s="13"/>
      <c r="F118" s="11">
        <v>2</v>
      </c>
      <c r="G118" s="12">
        <v>11.7</v>
      </c>
      <c r="H118" s="14"/>
      <c r="I118" s="55">
        <f t="shared" ref="I118" si="64">IF(AND(G118="",H118=""),0,IF(AND(G118&gt;=0,H118=""),(((F118*16)+G118)-B118)/C118,(((H118*16)-B118)/C118)))</f>
        <v>0.5678121488141008</v>
      </c>
      <c r="J118" s="78">
        <f t="shared" ref="J118" si="65">IF(AND(E118="",I118=0),"",I118+E118)</f>
        <v>0.5678121488141008</v>
      </c>
    </row>
    <row r="119" spans="1:10" ht="20.100000000000001" customHeight="1" thickBot="1" x14ac:dyDescent="0.25">
      <c r="A119" s="59" t="s">
        <v>302</v>
      </c>
      <c r="B119" s="75">
        <v>26.4</v>
      </c>
      <c r="C119" s="75">
        <v>33.814</v>
      </c>
      <c r="D119" s="102"/>
      <c r="E119" s="13"/>
      <c r="F119" s="11">
        <v>2</v>
      </c>
      <c r="G119" s="12">
        <v>9.3000000000000007</v>
      </c>
      <c r="H119" s="14"/>
      <c r="I119" s="55">
        <f t="shared" si="60"/>
        <v>0.44064588631927598</v>
      </c>
      <c r="J119" s="78">
        <f t="shared" si="61"/>
        <v>0.44064588631927598</v>
      </c>
    </row>
    <row r="120" spans="1:10" ht="20.100000000000001" customHeight="1" thickBot="1" x14ac:dyDescent="0.25">
      <c r="A120" s="59" t="s">
        <v>279</v>
      </c>
      <c r="B120" s="75">
        <v>21.214500000000001</v>
      </c>
      <c r="C120" s="75">
        <v>25.360499999999998</v>
      </c>
      <c r="D120" s="102"/>
      <c r="E120" s="13">
        <v>0</v>
      </c>
      <c r="F120" s="11"/>
      <c r="G120" s="12"/>
      <c r="H120" s="14"/>
      <c r="I120" s="55">
        <f t="shared" ref="I120" si="66">IF(AND(G120="",H120=""),0,IF(AND(G120&gt;=0,H120=""),(((F120*16)+G120)-B120)/C120,(((H120*16)-B120)/C120)))</f>
        <v>0</v>
      </c>
      <c r="J120" s="78">
        <f t="shared" ref="J120" si="67">IF(AND(E120="",I120=0),"",I120+E120)</f>
        <v>0</v>
      </c>
    </row>
    <row r="121" spans="1:10" ht="20.100000000000001" customHeight="1" thickBot="1" x14ac:dyDescent="0.25">
      <c r="A121" s="59" t="s">
        <v>158</v>
      </c>
      <c r="B121" s="75">
        <v>13.6395</v>
      </c>
      <c r="C121" s="75">
        <v>25.360499999999998</v>
      </c>
      <c r="D121" s="102"/>
      <c r="E121" s="13">
        <v>0</v>
      </c>
      <c r="F121" s="11"/>
      <c r="G121" s="12"/>
      <c r="H121" s="14"/>
      <c r="I121" s="55">
        <f t="shared" ref="I121:I122" si="68">IF(AND(G121="",H121=""),0,IF(AND(G121&gt;=0,H121=""),(((F121*16)+G121)-B121)/C121,(((H121*16)-B121)/C121)))</f>
        <v>0</v>
      </c>
      <c r="J121" s="78">
        <f t="shared" ref="J121:J122" si="69">IF(AND(E121="",I121=0),"",I121+E121)</f>
        <v>0</v>
      </c>
    </row>
    <row r="122" spans="1:10" ht="20.100000000000001" customHeight="1" thickBot="1" x14ac:dyDescent="0.25">
      <c r="A122" s="59" t="s">
        <v>159</v>
      </c>
      <c r="B122" s="75">
        <v>14.439500000000001</v>
      </c>
      <c r="C122" s="75">
        <v>25.360499999999998</v>
      </c>
      <c r="D122" s="102"/>
      <c r="E122" s="13">
        <v>2</v>
      </c>
      <c r="F122" s="11">
        <v>1</v>
      </c>
      <c r="G122" s="12">
        <v>5.7</v>
      </c>
      <c r="H122" s="14"/>
      <c r="I122" s="55">
        <f t="shared" si="68"/>
        <v>0.28629167406005401</v>
      </c>
      <c r="J122" s="78">
        <f t="shared" si="69"/>
        <v>2.2862916740600538</v>
      </c>
    </row>
    <row r="123" spans="1:10" ht="20.100000000000001" customHeight="1" thickBot="1" x14ac:dyDescent="0.25">
      <c r="A123" s="10" t="s">
        <v>57</v>
      </c>
      <c r="B123" s="75">
        <v>22</v>
      </c>
      <c r="C123" s="75">
        <v>25.360499999999998</v>
      </c>
      <c r="D123" s="102"/>
      <c r="E123" s="13">
        <v>1</v>
      </c>
      <c r="F123" s="11"/>
      <c r="G123" s="12"/>
      <c r="H123" s="14"/>
      <c r="I123" s="55">
        <f t="shared" si="60"/>
        <v>0</v>
      </c>
      <c r="J123" s="78">
        <f t="shared" si="61"/>
        <v>1</v>
      </c>
    </row>
    <row r="124" spans="1:10" ht="20.100000000000001" customHeight="1" thickBot="1" x14ac:dyDescent="0.25">
      <c r="A124" s="17" t="s">
        <v>58</v>
      </c>
      <c r="B124" s="118">
        <v>27.186</v>
      </c>
      <c r="C124" s="118">
        <v>33.814</v>
      </c>
      <c r="D124" s="103"/>
      <c r="E124" s="20">
        <v>1</v>
      </c>
      <c r="F124" s="18">
        <v>3</v>
      </c>
      <c r="G124" s="140">
        <v>5.8</v>
      </c>
      <c r="H124" s="21"/>
      <c r="I124" s="55">
        <f t="shared" si="60"/>
        <v>0.78707044419471217</v>
      </c>
      <c r="J124" s="78">
        <f t="shared" si="61"/>
        <v>1.7870704441947121</v>
      </c>
    </row>
    <row r="125" spans="1:10" ht="20.100000000000001" customHeight="1" thickBot="1" x14ac:dyDescent="0.25">
      <c r="A125" s="178" t="s">
        <v>288</v>
      </c>
      <c r="B125" s="118">
        <v>18.846</v>
      </c>
      <c r="C125" s="118">
        <v>33.814</v>
      </c>
      <c r="D125" s="103"/>
      <c r="E125" s="20">
        <v>1</v>
      </c>
      <c r="F125" s="18">
        <v>1</v>
      </c>
      <c r="G125" s="140">
        <v>14.2</v>
      </c>
      <c r="H125" s="21"/>
      <c r="I125" s="55">
        <f t="shared" ref="I125" si="70">IF(AND(G125="",H125=""),0,IF(AND(G125&gt;=0,H125=""),(((F125*16)+G125)-B125)/C125,(((H125*16)-B125)/C125)))</f>
        <v>0.33577808008517179</v>
      </c>
      <c r="J125" s="78">
        <f t="shared" ref="J125" si="71">IF(AND(E125="",I125=0),"",I125+E125)</f>
        <v>1.3357780800851717</v>
      </c>
    </row>
    <row r="126" spans="1:10" ht="20.100000000000001" customHeight="1" thickTop="1" thickBot="1" x14ac:dyDescent="0.25">
      <c r="A126" s="121" t="s">
        <v>80</v>
      </c>
      <c r="B126" s="122">
        <v>28.8</v>
      </c>
      <c r="C126" s="122">
        <v>33.814</v>
      </c>
      <c r="D126" s="123">
        <v>1</v>
      </c>
      <c r="E126" s="124"/>
      <c r="F126" s="125">
        <v>2</v>
      </c>
      <c r="G126" s="126">
        <v>13.5</v>
      </c>
      <c r="H126" s="127"/>
      <c r="I126" s="128">
        <f t="shared" si="60"/>
        <v>0.49387827527059797</v>
      </c>
      <c r="J126" s="129">
        <f>IF(AND(E126="",I126=0,I127=0),"",SUM(I126,E126,J127))</f>
        <v>1.4461465665109128</v>
      </c>
    </row>
    <row r="127" spans="1:10" ht="20.100000000000001" customHeight="1" thickBot="1" x14ac:dyDescent="0.25">
      <c r="A127" s="130" t="s">
        <v>80</v>
      </c>
      <c r="B127" s="131">
        <v>28.8</v>
      </c>
      <c r="C127" s="131">
        <v>33.814</v>
      </c>
      <c r="D127" s="132"/>
      <c r="E127" s="133"/>
      <c r="F127" s="134">
        <v>3</v>
      </c>
      <c r="G127" s="135">
        <v>13</v>
      </c>
      <c r="H127" s="136"/>
      <c r="I127" s="137">
        <f t="shared" ref="I127:I128" si="72">IF(AND(G127="",H127=""),0,IF(AND(G127&gt;=0,H127=""),(((F127*16)+G127)-B127)/C127,(((H127*16)-B127)/C127)))</f>
        <v>0.95226829124031476</v>
      </c>
      <c r="J127" s="138">
        <f t="shared" ref="J127:J128" si="73">IF(AND(E127="",I127=0),"",I127+E127)</f>
        <v>0.95226829124031476</v>
      </c>
    </row>
    <row r="128" spans="1:10" ht="20.100000000000001" customHeight="1" thickTop="1" thickBot="1" x14ac:dyDescent="0.25">
      <c r="A128" s="119" t="s">
        <v>274</v>
      </c>
      <c r="B128" s="141">
        <f>[1]Sheet1!$I$144</f>
        <v>20.436</v>
      </c>
      <c r="C128" s="74">
        <v>25.360499999999998</v>
      </c>
      <c r="D128" s="101"/>
      <c r="E128" s="24">
        <v>0</v>
      </c>
      <c r="F128" s="22"/>
      <c r="G128" s="23"/>
      <c r="H128" s="25"/>
      <c r="I128" s="55">
        <f t="shared" si="72"/>
        <v>0</v>
      </c>
      <c r="J128" s="78">
        <f t="shared" si="73"/>
        <v>0</v>
      </c>
    </row>
    <row r="129" spans="1:10" ht="20.100000000000001" customHeight="1" thickBot="1" x14ac:dyDescent="0.25">
      <c r="A129" s="10" t="s">
        <v>88</v>
      </c>
      <c r="B129" s="75">
        <v>20.9</v>
      </c>
      <c r="C129" s="75">
        <v>33.814</v>
      </c>
      <c r="D129" s="102"/>
      <c r="E129" s="13">
        <v>1</v>
      </c>
      <c r="F129" s="11">
        <v>2</v>
      </c>
      <c r="G129" s="12">
        <v>2</v>
      </c>
      <c r="H129" s="14"/>
      <c r="I129" s="55">
        <f t="shared" si="60"/>
        <v>0.38741349736795416</v>
      </c>
      <c r="J129" s="78">
        <f t="shared" si="61"/>
        <v>1.3874134973679542</v>
      </c>
    </row>
    <row r="130" spans="1:10" ht="20.100000000000001" customHeight="1" thickBot="1" x14ac:dyDescent="0.25">
      <c r="A130" s="10" t="s">
        <v>89</v>
      </c>
      <c r="B130" s="76">
        <f>55.3-33.814</f>
        <v>21.485999999999997</v>
      </c>
      <c r="C130" s="75">
        <v>33.814</v>
      </c>
      <c r="D130" s="102"/>
      <c r="E130" s="13"/>
      <c r="F130" s="11">
        <v>3</v>
      </c>
      <c r="G130" s="12">
        <v>8.9</v>
      </c>
      <c r="H130" s="14"/>
      <c r="I130" s="55">
        <f t="shared" si="60"/>
        <v>1.0473176790678418</v>
      </c>
      <c r="J130" s="78">
        <f t="shared" si="61"/>
        <v>1.0473176790678418</v>
      </c>
    </row>
    <row r="131" spans="1:10" ht="20.100000000000001" customHeight="1" thickBot="1" x14ac:dyDescent="0.25">
      <c r="A131" s="10" t="s">
        <v>188</v>
      </c>
      <c r="B131" s="76">
        <f>51-C131</f>
        <v>25.639500000000002</v>
      </c>
      <c r="C131" s="75">
        <v>25.360499999999998</v>
      </c>
      <c r="D131" s="102"/>
      <c r="E131" s="13"/>
      <c r="F131" s="11">
        <v>2</v>
      </c>
      <c r="G131" s="12">
        <v>1</v>
      </c>
      <c r="H131" s="14"/>
      <c r="I131" s="55">
        <f t="shared" ref="I131" si="74">IF(AND(G131="",H131=""),0,IF(AND(G131&gt;=0,H131=""),(((F131*16)+G131)-B131)/C131,(((H131*16)-B131)/C131)))</f>
        <v>0.29023481398237411</v>
      </c>
      <c r="J131" s="78">
        <f t="shared" ref="J131" si="75">IF(AND(E131="",I131=0),"",I131+E131)</f>
        <v>0.29023481398237411</v>
      </c>
    </row>
    <row r="132" spans="1:10" ht="20.100000000000001" customHeight="1" thickBot="1" x14ac:dyDescent="0.25">
      <c r="A132" s="10" t="s">
        <v>316</v>
      </c>
      <c r="B132" s="76">
        <v>18.686</v>
      </c>
      <c r="C132" s="75">
        <v>33.814</v>
      </c>
      <c r="D132" s="102"/>
      <c r="E132" s="13"/>
      <c r="F132" s="11">
        <v>2</v>
      </c>
      <c r="G132" s="12">
        <v>13.5</v>
      </c>
      <c r="H132" s="14"/>
      <c r="I132" s="55">
        <f t="shared" ref="I132" si="76">IF(AND(G132="",H132=""),0,IF(AND(G132&gt;=0,H132=""),(((F132*16)+G132)-B132)/C132,(((H132*16)-B132)/C132)))</f>
        <v>0.79298515407819248</v>
      </c>
      <c r="J132" s="78">
        <f t="shared" ref="J132" si="77">IF(AND(E132="",I132=0),"",I132+E132)</f>
        <v>0.79298515407819248</v>
      </c>
    </row>
    <row r="133" spans="1:10" ht="20.100000000000001" customHeight="1" thickBot="1" x14ac:dyDescent="0.25">
      <c r="A133" s="59" t="s">
        <v>281</v>
      </c>
      <c r="B133" s="75">
        <v>17.639500000000002</v>
      </c>
      <c r="C133" s="75">
        <v>25.360499999999998</v>
      </c>
      <c r="D133" s="102"/>
      <c r="E133" s="13"/>
      <c r="F133" s="11">
        <v>1</v>
      </c>
      <c r="G133" s="49">
        <v>3.7</v>
      </c>
      <c r="H133" s="14"/>
      <c r="I133" s="55">
        <f t="shared" ref="I133" si="78">IF(AND(G133="",H133=""),0,IF(AND(G133&gt;=0,H133=""),(((F133*16)+G133)-B133)/C133,(((H133*16)-B133)/C133)))</f>
        <v>8.1248398099406469E-2</v>
      </c>
      <c r="J133" s="78">
        <f t="shared" ref="J133" si="79">IF(AND(E133="",I133=0),"",I133+E133)</f>
        <v>8.1248398099406469E-2</v>
      </c>
    </row>
    <row r="134" spans="1:10" ht="20.100000000000001" customHeight="1" thickBot="1" x14ac:dyDescent="0.25">
      <c r="A134" s="59" t="s">
        <v>167</v>
      </c>
      <c r="B134" s="75">
        <v>16.600000000000001</v>
      </c>
      <c r="C134" s="75">
        <v>25.360499999999998</v>
      </c>
      <c r="D134" s="102"/>
      <c r="E134" s="13"/>
      <c r="F134" s="11">
        <v>2</v>
      </c>
      <c r="G134" s="12">
        <v>5</v>
      </c>
      <c r="H134" s="14"/>
      <c r="I134" s="55">
        <f t="shared" ref="I134" si="80">IF(AND(G134="",H134=""),0,IF(AND(G134&gt;=0,H134=""),(((F134*16)+G134)-B134)/C134,(((H134*16)-B134)/C134)))</f>
        <v>0.8044005441533093</v>
      </c>
      <c r="J134" s="78">
        <f t="shared" ref="J134" si="81">IF(AND(E134="",I134=0),"",I134+E134)</f>
        <v>0.8044005441533093</v>
      </c>
    </row>
    <row r="135" spans="1:10" ht="20.100000000000001" customHeight="1" thickBot="1" x14ac:dyDescent="0.25">
      <c r="A135" s="10" t="s">
        <v>109</v>
      </c>
      <c r="B135" s="75">
        <v>16.600000000000001</v>
      </c>
      <c r="C135" s="75">
        <v>25.360499999999998</v>
      </c>
      <c r="D135" s="102">
        <v>1</v>
      </c>
      <c r="E135" s="13"/>
      <c r="F135" s="11">
        <v>2</v>
      </c>
      <c r="G135" s="12">
        <v>5.7</v>
      </c>
      <c r="H135" s="14"/>
      <c r="I135" s="55">
        <f t="shared" si="60"/>
        <v>0.8320025236095504</v>
      </c>
      <c r="J135" s="78">
        <f t="shared" si="61"/>
        <v>0.8320025236095504</v>
      </c>
    </row>
    <row r="136" spans="1:10" ht="20.100000000000001" customHeight="1" thickBot="1" x14ac:dyDescent="0.25">
      <c r="A136" s="17" t="s">
        <v>120</v>
      </c>
      <c r="B136" s="118">
        <v>17.100000000000001</v>
      </c>
      <c r="C136" s="118">
        <v>33.814</v>
      </c>
      <c r="D136" s="103"/>
      <c r="E136" s="20">
        <v>1</v>
      </c>
      <c r="F136" s="18">
        <v>2</v>
      </c>
      <c r="G136" s="19">
        <v>6.1</v>
      </c>
      <c r="H136" s="21"/>
      <c r="I136" s="55">
        <f t="shared" si="60"/>
        <v>0.62104453776542257</v>
      </c>
      <c r="J136" s="78">
        <f t="shared" si="61"/>
        <v>1.6210445377654226</v>
      </c>
    </row>
    <row r="137" spans="1:10" ht="20.100000000000001" customHeight="1" thickTop="1" thickBot="1" x14ac:dyDescent="0.25">
      <c r="A137" s="121" t="s">
        <v>142</v>
      </c>
      <c r="B137" s="122">
        <f>50.6-33.814</f>
        <v>16.786000000000001</v>
      </c>
      <c r="C137" s="122">
        <v>33.814</v>
      </c>
      <c r="D137" s="123">
        <v>1</v>
      </c>
      <c r="E137" s="124"/>
      <c r="F137" s="125">
        <v>3</v>
      </c>
      <c r="G137" s="126">
        <v>1.1000000000000001</v>
      </c>
      <c r="H137" s="127"/>
      <c r="I137" s="128">
        <f t="shared" ref="I137" si="82">IF(AND(G137="",H137=""),0,IF(AND(G137&gt;=0,H137=""),(((F137*16)+G137)-B137)/C137,(((H137*16)-B137)/C137)))</f>
        <v>0.95563967587389842</v>
      </c>
      <c r="J137" s="129">
        <f>IF(AND(E137="",I137=0,I138=0),"",SUM(I137,E137,J138))</f>
        <v>0.97084048027444259</v>
      </c>
    </row>
    <row r="138" spans="1:10" ht="20.100000000000001" customHeight="1" thickBot="1" x14ac:dyDescent="0.25">
      <c r="A138" s="130" t="s">
        <v>142</v>
      </c>
      <c r="B138" s="131">
        <f>50.6-33.814</f>
        <v>16.786000000000001</v>
      </c>
      <c r="C138" s="131">
        <v>33.814</v>
      </c>
      <c r="D138" s="132"/>
      <c r="E138" s="133"/>
      <c r="F138" s="134">
        <v>1</v>
      </c>
      <c r="G138" s="135">
        <v>1.3</v>
      </c>
      <c r="H138" s="136"/>
      <c r="I138" s="137">
        <f t="shared" ref="I138" si="83">IF(AND(G138="",H138=""),0,IF(AND(G138&gt;=0,H138=""),(((F138*16)+G138)-B138)/C138,(((H138*16)-B138)/C138)))</f>
        <v>1.5200804400544134E-2</v>
      </c>
      <c r="J138" s="138">
        <f t="shared" ref="J138" si="84">IF(AND(E138="",I138=0),"",I138+E138)</f>
        <v>1.5200804400544134E-2</v>
      </c>
    </row>
    <row r="139" spans="1:10" ht="20.100000000000001" customHeight="1" thickTop="1" thickBot="1" x14ac:dyDescent="0.25">
      <c r="A139" s="142" t="s">
        <v>231</v>
      </c>
      <c r="B139" s="143">
        <v>17.2895</v>
      </c>
      <c r="C139" s="143">
        <v>25.360499999999998</v>
      </c>
      <c r="D139" s="144"/>
      <c r="E139" s="145"/>
      <c r="F139" s="146">
        <v>2</v>
      </c>
      <c r="G139" s="147">
        <v>7.7</v>
      </c>
      <c r="H139" s="148"/>
      <c r="I139" s="55">
        <f t="shared" ref="I139" si="85">IF(AND(G139="",H139=""),0,IF(AND(G139&gt;=0,H139=""),(((F139*16)+G139)-B139)/C139,(((H139*16)-B139)/C139)))</f>
        <v>0.88367737229155596</v>
      </c>
      <c r="J139" s="78">
        <f t="shared" si="61"/>
        <v>0.88367737229155596</v>
      </c>
    </row>
    <row r="140" spans="1:10" ht="20.100000000000001" customHeight="1" thickTop="1" thickBot="1" x14ac:dyDescent="0.25">
      <c r="A140" s="121" t="s">
        <v>51</v>
      </c>
      <c r="B140" s="122">
        <v>19.3</v>
      </c>
      <c r="C140" s="122">
        <v>25.360499999999998</v>
      </c>
      <c r="D140" s="123"/>
      <c r="E140" s="124">
        <v>1</v>
      </c>
      <c r="F140" s="125"/>
      <c r="G140" s="126"/>
      <c r="H140" s="127"/>
      <c r="I140" s="128">
        <f t="shared" si="60"/>
        <v>0</v>
      </c>
      <c r="J140" s="129">
        <f>IF(AND(E140="",I140=0,I141=0),"",SUM(I140,E140,J141))</f>
        <v>1.8438319433765109</v>
      </c>
    </row>
    <row r="141" spans="1:10" ht="20.100000000000001" customHeight="1" thickBot="1" x14ac:dyDescent="0.25">
      <c r="A141" s="130" t="s">
        <v>51</v>
      </c>
      <c r="B141" s="131">
        <v>19.3</v>
      </c>
      <c r="C141" s="131">
        <v>25.360499999999998</v>
      </c>
      <c r="D141" s="132"/>
      <c r="E141" s="133"/>
      <c r="F141" s="134">
        <v>2</v>
      </c>
      <c r="G141" s="135">
        <v>8.6999999999999993</v>
      </c>
      <c r="H141" s="136"/>
      <c r="I141" s="137">
        <f t="shared" ref="I141" si="86">IF(AND(G141="",H141=""),0,IF(AND(G141&gt;=0,H141=""),(((F141*16)+G141)-B141)/C141,(((H141*16)-B141)/C141)))</f>
        <v>0.84383194337651091</v>
      </c>
      <c r="J141" s="138">
        <f t="shared" ref="J141" si="87">IF(AND(E141="",I141=0),"",I141+E141)</f>
        <v>0.84383194337651091</v>
      </c>
    </row>
    <row r="142" spans="1:10" ht="20.100000000000001" customHeight="1" thickTop="1" thickBot="1" x14ac:dyDescent="0.25">
      <c r="A142" s="119" t="s">
        <v>54</v>
      </c>
      <c r="B142" s="74">
        <v>16.2</v>
      </c>
      <c r="C142" s="74">
        <v>33.814</v>
      </c>
      <c r="D142" s="101"/>
      <c r="E142" s="24">
        <v>1</v>
      </c>
      <c r="F142" s="22">
        <v>1</v>
      </c>
      <c r="G142" s="23">
        <v>11.1</v>
      </c>
      <c r="H142" s="25"/>
      <c r="I142" s="55">
        <f t="shared" si="60"/>
        <v>0.32235168864967179</v>
      </c>
      <c r="J142" s="78">
        <f t="shared" si="61"/>
        <v>1.3223516886496718</v>
      </c>
    </row>
    <row r="143" spans="1:10" ht="20.100000000000001" customHeight="1" thickBot="1" x14ac:dyDescent="0.25">
      <c r="A143" s="80" t="s">
        <v>160</v>
      </c>
      <c r="B143" s="118">
        <v>28.2395</v>
      </c>
      <c r="C143" s="118">
        <v>25.360499999999998</v>
      </c>
      <c r="D143" s="103"/>
      <c r="E143" s="20"/>
      <c r="F143" s="18">
        <v>2</v>
      </c>
      <c r="G143" s="19">
        <v>0.4</v>
      </c>
      <c r="H143" s="21"/>
      <c r="I143" s="55">
        <f t="shared" ref="I143" si="88">IF(AND(G143="",H143=""),0,IF(AND(G143&gt;=0,H143=""),(((F143*16)+G143)-B143)/C143,(((H143*16)-B143)/C143)))</f>
        <v>0.16405433646812953</v>
      </c>
      <c r="J143" s="78">
        <f t="shared" ref="J143" si="89">IF(AND(E143="",I143=0),"",I143+E143)</f>
        <v>0.16405433646812953</v>
      </c>
    </row>
    <row r="144" spans="1:10" ht="20.100000000000001" customHeight="1" thickTop="1" thickBot="1" x14ac:dyDescent="0.25">
      <c r="A144" s="121" t="s">
        <v>68</v>
      </c>
      <c r="B144" s="122">
        <v>24</v>
      </c>
      <c r="C144" s="122">
        <v>33.814</v>
      </c>
      <c r="D144" s="123"/>
      <c r="E144" s="124">
        <v>2</v>
      </c>
      <c r="F144" s="125">
        <v>1</v>
      </c>
      <c r="G144" s="126">
        <v>8.4</v>
      </c>
      <c r="H144" s="127"/>
      <c r="I144" s="128">
        <f t="shared" si="60"/>
        <v>1.1829419766960388E-2</v>
      </c>
      <c r="J144" s="129">
        <f>IF(AND(E144="",I144=0,I145=0),"",SUM(I144,E144,J145))</f>
        <v>2.3548825930088131</v>
      </c>
    </row>
    <row r="145" spans="1:10" ht="20.100000000000001" customHeight="1" thickBot="1" x14ac:dyDescent="0.25">
      <c r="A145" s="130" t="s">
        <v>68</v>
      </c>
      <c r="B145" s="131">
        <v>24</v>
      </c>
      <c r="C145" s="131">
        <v>33.814</v>
      </c>
      <c r="D145" s="132"/>
      <c r="E145" s="133"/>
      <c r="F145" s="134">
        <v>2</v>
      </c>
      <c r="G145" s="135">
        <v>3.6</v>
      </c>
      <c r="H145" s="136"/>
      <c r="I145" s="137">
        <f t="shared" ref="I145" si="90">IF(AND(G145="",H145=""),0,IF(AND(G145&gt;=0,H145=""),(((F145*16)+G145)-B145)/C145,(((H145*16)-B145)/C145)))</f>
        <v>0.34305317324185253</v>
      </c>
      <c r="J145" s="138">
        <f t="shared" ref="J145" si="91">IF(AND(E145="",I145=0),"",I145+E145)</f>
        <v>0.34305317324185253</v>
      </c>
    </row>
    <row r="146" spans="1:10" ht="20.100000000000001" customHeight="1" thickTop="1" thickBot="1" x14ac:dyDescent="0.25">
      <c r="A146" s="142" t="s">
        <v>69</v>
      </c>
      <c r="B146" s="143">
        <v>20.6</v>
      </c>
      <c r="C146" s="143">
        <v>25.360499999999998</v>
      </c>
      <c r="D146" s="144"/>
      <c r="E146" s="145">
        <v>0</v>
      </c>
      <c r="F146" s="146"/>
      <c r="G146" s="147"/>
      <c r="H146" s="148"/>
      <c r="I146" s="55">
        <f t="shared" si="60"/>
        <v>0</v>
      </c>
      <c r="J146" s="78">
        <f t="shared" si="61"/>
        <v>0</v>
      </c>
    </row>
    <row r="147" spans="1:10" ht="20.100000000000001" customHeight="1" thickTop="1" thickBot="1" x14ac:dyDescent="0.25">
      <c r="A147" s="149" t="s">
        <v>149</v>
      </c>
      <c r="B147" s="122">
        <v>24.786000000000001</v>
      </c>
      <c r="C147" s="122">
        <v>33.814</v>
      </c>
      <c r="D147" s="123"/>
      <c r="E147" s="124">
        <v>1</v>
      </c>
      <c r="F147" s="125"/>
      <c r="G147" s="126"/>
      <c r="H147" s="127"/>
      <c r="I147" s="128">
        <f t="shared" ref="I147" si="92">IF(AND(G147="",H147=""),0,IF(AND(G147&gt;=0,H147=""),(((F147*16)+G147)-B147)/C147,(((H147*16)-B147)/C147)))</f>
        <v>0</v>
      </c>
      <c r="J147" s="129">
        <f>IF(AND(E147="",I147=0,I148=0),"",SUM(I147,E147,J148))</f>
        <v>1.0950493878275269</v>
      </c>
    </row>
    <row r="148" spans="1:10" ht="20.100000000000001" customHeight="1" thickBot="1" x14ac:dyDescent="0.25">
      <c r="A148" s="150" t="s">
        <v>149</v>
      </c>
      <c r="B148" s="131">
        <v>24.786000000000001</v>
      </c>
      <c r="C148" s="131">
        <v>33.814</v>
      </c>
      <c r="D148" s="132"/>
      <c r="E148" s="133"/>
      <c r="F148" s="134">
        <v>1</v>
      </c>
      <c r="G148" s="135">
        <v>12</v>
      </c>
      <c r="H148" s="136"/>
      <c r="I148" s="137">
        <f t="shared" ref="I148" si="93">IF(AND(G148="",H148=""),0,IF(AND(G148&gt;=0,H148=""),(((F148*16)+G148)-B148)/C148,(((H148*16)-B148)/C148)))</f>
        <v>9.5049387827527018E-2</v>
      </c>
      <c r="J148" s="138">
        <f t="shared" ref="J148" si="94">IF(AND(E148="",I148=0),"",I148+E148)</f>
        <v>9.5049387827527018E-2</v>
      </c>
    </row>
    <row r="149" spans="1:10" ht="20.100000000000001" customHeight="1" thickTop="1" thickBot="1" x14ac:dyDescent="0.25">
      <c r="A149" s="119" t="s">
        <v>115</v>
      </c>
      <c r="B149" s="74">
        <v>20.8</v>
      </c>
      <c r="C149" s="74">
        <v>33.814</v>
      </c>
      <c r="D149" s="101">
        <v>1</v>
      </c>
      <c r="E149" s="24">
        <v>0</v>
      </c>
      <c r="F149" s="22"/>
      <c r="G149" s="139"/>
      <c r="H149" s="25"/>
      <c r="I149" s="55">
        <f t="shared" si="60"/>
        <v>0</v>
      </c>
      <c r="J149" s="78">
        <f t="shared" si="61"/>
        <v>0</v>
      </c>
    </row>
    <row r="150" spans="1:10" ht="20.100000000000001" customHeight="1" thickBot="1" x14ac:dyDescent="0.25">
      <c r="A150" s="17" t="s">
        <v>186</v>
      </c>
      <c r="B150" s="75">
        <v>23.7395</v>
      </c>
      <c r="C150" s="75">
        <v>25.360499999999998</v>
      </c>
      <c r="D150" s="103"/>
      <c r="E150" s="20"/>
      <c r="F150" s="18">
        <v>2</v>
      </c>
      <c r="G150" s="19">
        <v>3.2</v>
      </c>
      <c r="H150" s="21"/>
      <c r="I150" s="55">
        <f t="shared" si="60"/>
        <v>0.45190355079750022</v>
      </c>
      <c r="J150" s="78">
        <f t="shared" si="61"/>
        <v>0.45190355079750022</v>
      </c>
    </row>
    <row r="151" spans="1:10" ht="20.100000000000001" customHeight="1" thickBot="1" x14ac:dyDescent="0.25">
      <c r="A151" s="80" t="s">
        <v>235</v>
      </c>
      <c r="B151" s="75">
        <v>21.2395</v>
      </c>
      <c r="C151" s="75">
        <v>25.360499999999998</v>
      </c>
      <c r="D151" s="103">
        <v>1</v>
      </c>
      <c r="E151" s="20">
        <v>0</v>
      </c>
      <c r="F151" s="18"/>
      <c r="G151" s="19"/>
      <c r="H151" s="21"/>
      <c r="I151" s="55">
        <f t="shared" ref="I151" si="95">IF(AND(G151="",H151=""),0,IF(AND(G151&gt;=0,H151=""),(((F151*16)+G151)-B151)/C151,(((H151*16)-B151)/C151)))</f>
        <v>0</v>
      </c>
      <c r="J151" s="78">
        <f t="shared" ref="J151" si="96">IF(AND(E151="",I151=0),"",I151+E151)</f>
        <v>0</v>
      </c>
    </row>
    <row r="152" spans="1:10" ht="20.100000000000001" customHeight="1" thickBot="1" x14ac:dyDescent="0.25">
      <c r="A152" s="17" t="s">
        <v>230</v>
      </c>
      <c r="B152" s="75">
        <v>20.639500000000002</v>
      </c>
      <c r="C152" s="75">
        <v>25.360499999999998</v>
      </c>
      <c r="D152" s="103"/>
      <c r="E152" s="20"/>
      <c r="F152" s="18">
        <v>2</v>
      </c>
      <c r="G152" s="19">
        <v>0.8</v>
      </c>
      <c r="H152" s="21"/>
      <c r="I152" s="55">
        <f t="shared" si="60"/>
        <v>0.47950553025374093</v>
      </c>
      <c r="J152" s="78">
        <f t="shared" si="61"/>
        <v>0.47950553025374093</v>
      </c>
    </row>
    <row r="153" spans="1:10" ht="20.100000000000001" customHeight="1" thickBot="1" x14ac:dyDescent="0.25">
      <c r="A153" s="17" t="s">
        <v>107</v>
      </c>
      <c r="B153" s="75">
        <v>16.8</v>
      </c>
      <c r="C153" s="75">
        <v>33.814</v>
      </c>
      <c r="D153" s="103"/>
      <c r="E153" s="20"/>
      <c r="F153" s="18">
        <v>3</v>
      </c>
      <c r="G153" s="19">
        <v>2.2999999999999998</v>
      </c>
      <c r="H153" s="21"/>
      <c r="I153" s="55">
        <f t="shared" si="60"/>
        <v>0.99071390548293603</v>
      </c>
      <c r="J153" s="78">
        <f t="shared" si="61"/>
        <v>0.99071390548293603</v>
      </c>
    </row>
    <row r="154" spans="1:10" ht="20.100000000000001" customHeight="1" thickBot="1" x14ac:dyDescent="0.25">
      <c r="A154" s="17" t="s">
        <v>108</v>
      </c>
      <c r="B154" s="77">
        <v>17.7</v>
      </c>
      <c r="C154" s="77">
        <v>33.814</v>
      </c>
      <c r="D154" s="103"/>
      <c r="E154" s="20">
        <v>1</v>
      </c>
      <c r="F154" s="18"/>
      <c r="G154" s="19"/>
      <c r="H154" s="16"/>
      <c r="I154" s="55">
        <f t="shared" si="60"/>
        <v>0</v>
      </c>
      <c r="J154" s="78">
        <f t="shared" si="61"/>
        <v>1</v>
      </c>
    </row>
    <row r="155" spans="1:10" ht="20.100000000000001" customHeight="1" thickBot="1" x14ac:dyDescent="0.25">
      <c r="A155" s="60"/>
      <c r="B155" s="61"/>
      <c r="C155" s="61"/>
      <c r="D155" s="104"/>
      <c r="E155" s="60"/>
      <c r="F155" s="51"/>
      <c r="G155" s="52"/>
      <c r="H155" s="53"/>
      <c r="I155" s="5"/>
      <c r="J155" s="78"/>
    </row>
    <row r="156" spans="1:10" ht="20.100000000000001" customHeight="1" thickBot="1" x14ac:dyDescent="0.25">
      <c r="A156" s="81" t="s">
        <v>122</v>
      </c>
      <c r="B156" s="89"/>
      <c r="C156" s="89"/>
      <c r="D156" s="105">
        <v>7</v>
      </c>
      <c r="E156" s="90">
        <v>7</v>
      </c>
      <c r="F156" s="87"/>
      <c r="G156" s="28"/>
      <c r="H156" s="5"/>
      <c r="I156" s="5"/>
      <c r="J156" s="78"/>
    </row>
    <row r="157" spans="1:10" ht="20.100000000000001" customHeight="1" thickBot="1" x14ac:dyDescent="0.25">
      <c r="A157" s="59" t="s">
        <v>224</v>
      </c>
      <c r="B157" s="91"/>
      <c r="C157" s="91"/>
      <c r="D157" s="106">
        <v>7</v>
      </c>
      <c r="E157" s="67">
        <v>3</v>
      </c>
      <c r="F157" s="86">
        <v>1</v>
      </c>
      <c r="G157" s="28"/>
      <c r="H157" s="5"/>
      <c r="I157" s="5"/>
      <c r="J157" s="78"/>
    </row>
    <row r="158" spans="1:10" s="70" customFormat="1" ht="20.100000000000001" customHeight="1" thickBot="1" x14ac:dyDescent="0.25">
      <c r="A158" s="151" t="s">
        <v>254</v>
      </c>
      <c r="B158" s="152"/>
      <c r="C158" s="152"/>
      <c r="D158" s="153">
        <v>0.2</v>
      </c>
      <c r="E158" s="154"/>
      <c r="F158" s="155"/>
      <c r="G158" s="5"/>
      <c r="H158" s="5"/>
      <c r="I158" s="5"/>
      <c r="J158" s="78"/>
    </row>
    <row r="159" spans="1:10" ht="20.100000000000001" customHeight="1" thickBot="1" x14ac:dyDescent="0.25">
      <c r="A159" s="59" t="s">
        <v>123</v>
      </c>
      <c r="B159" s="91"/>
      <c r="C159" s="91"/>
      <c r="D159" s="106">
        <v>8</v>
      </c>
      <c r="E159" s="67">
        <v>6</v>
      </c>
      <c r="F159" s="88"/>
      <c r="G159" s="28"/>
      <c r="H159" s="5"/>
      <c r="I159" s="5"/>
      <c r="J159" s="78"/>
    </row>
    <row r="160" spans="1:10" ht="20.100000000000001" customHeight="1" thickBot="1" x14ac:dyDescent="0.25">
      <c r="A160" s="59" t="s">
        <v>124</v>
      </c>
      <c r="B160" s="91"/>
      <c r="C160" s="91"/>
      <c r="D160" s="106">
        <v>18</v>
      </c>
      <c r="E160" s="67">
        <v>19</v>
      </c>
      <c r="F160" s="86"/>
      <c r="G160" s="28"/>
      <c r="H160" s="5"/>
      <c r="I160" s="5"/>
      <c r="J160" s="78"/>
    </row>
    <row r="161" spans="1:10" s="70" customFormat="1" ht="20.100000000000001" customHeight="1" thickBot="1" x14ac:dyDescent="0.25">
      <c r="A161" s="151" t="s">
        <v>257</v>
      </c>
      <c r="B161" s="152"/>
      <c r="C161" s="152"/>
      <c r="D161" s="153">
        <v>1</v>
      </c>
      <c r="E161" s="154"/>
      <c r="F161" s="155"/>
      <c r="G161" s="5"/>
      <c r="H161" s="5"/>
      <c r="I161" s="5"/>
      <c r="J161" s="78"/>
    </row>
    <row r="162" spans="1:10" ht="20.100000000000001" customHeight="1" thickBot="1" x14ac:dyDescent="0.25">
      <c r="A162" s="59" t="s">
        <v>125</v>
      </c>
      <c r="B162" s="91"/>
      <c r="C162" s="91"/>
      <c r="D162" s="106">
        <v>7</v>
      </c>
      <c r="E162" s="67">
        <v>6</v>
      </c>
      <c r="F162" s="94"/>
      <c r="G162" s="28"/>
      <c r="H162" s="5"/>
      <c r="I162" s="5"/>
      <c r="J162" s="78"/>
    </row>
    <row r="163" spans="1:10" s="70" customFormat="1" ht="20.100000000000001" customHeight="1" thickBot="1" x14ac:dyDescent="0.25">
      <c r="A163" s="151" t="s">
        <v>255</v>
      </c>
      <c r="B163" s="152"/>
      <c r="C163" s="152"/>
      <c r="D163" s="153">
        <v>1</v>
      </c>
      <c r="E163" s="154"/>
      <c r="F163" s="156"/>
      <c r="G163" s="5"/>
      <c r="H163" s="5"/>
      <c r="I163" s="5"/>
      <c r="J163" s="78"/>
    </row>
    <row r="164" spans="1:10" s="70" customFormat="1" ht="20.100000000000001" customHeight="1" thickBot="1" x14ac:dyDescent="0.25">
      <c r="A164" s="151" t="s">
        <v>278</v>
      </c>
      <c r="B164" s="152"/>
      <c r="C164" s="152"/>
      <c r="D164" s="153">
        <v>0.25</v>
      </c>
      <c r="E164" s="154"/>
      <c r="F164" s="157"/>
      <c r="G164" s="5"/>
      <c r="H164" s="5"/>
      <c r="I164" s="5"/>
      <c r="J164" s="78"/>
    </row>
    <row r="165" spans="1:10" ht="20.100000000000001" customHeight="1" thickBot="1" x14ac:dyDescent="0.25">
      <c r="A165" s="59" t="s">
        <v>126</v>
      </c>
      <c r="B165" s="91"/>
      <c r="C165" s="91"/>
      <c r="D165" s="106">
        <v>22</v>
      </c>
      <c r="E165" s="67">
        <v>10</v>
      </c>
      <c r="F165" s="87"/>
      <c r="G165" s="28"/>
      <c r="H165" s="5"/>
      <c r="I165" s="5"/>
      <c r="J165" s="78"/>
    </row>
    <row r="166" spans="1:10" ht="20.100000000000001" customHeight="1" thickBot="1" x14ac:dyDescent="0.25">
      <c r="A166" s="59" t="s">
        <v>128</v>
      </c>
      <c r="B166" s="91"/>
      <c r="C166" s="91"/>
      <c r="D166" s="106">
        <v>6</v>
      </c>
      <c r="E166" s="67">
        <v>7</v>
      </c>
      <c r="F166" s="84"/>
      <c r="G166" s="28"/>
      <c r="H166" s="5"/>
      <c r="I166" s="5"/>
      <c r="J166" s="78"/>
    </row>
    <row r="167" spans="1:10" ht="20.100000000000001" customHeight="1" thickBot="1" x14ac:dyDescent="0.25">
      <c r="A167" s="59" t="s">
        <v>127</v>
      </c>
      <c r="B167" s="91"/>
      <c r="C167" s="91"/>
      <c r="D167" s="106">
        <v>7</v>
      </c>
      <c r="E167" s="67">
        <v>1</v>
      </c>
      <c r="F167" s="84"/>
      <c r="G167" s="28"/>
      <c r="H167" s="5"/>
      <c r="I167" s="5"/>
      <c r="J167" s="78"/>
    </row>
    <row r="168" spans="1:10" ht="20.100000000000001" customHeight="1" thickBot="1" x14ac:dyDescent="0.25">
      <c r="A168" s="59" t="s">
        <v>168</v>
      </c>
      <c r="B168" s="91"/>
      <c r="C168" s="91"/>
      <c r="D168" s="106">
        <v>6</v>
      </c>
      <c r="E168" s="67"/>
      <c r="F168" s="84"/>
      <c r="G168" s="28"/>
      <c r="H168" s="5"/>
      <c r="I168" s="5"/>
      <c r="J168" s="78"/>
    </row>
    <row r="169" spans="1:10" ht="20.100000000000001" customHeight="1" thickBot="1" x14ac:dyDescent="0.25">
      <c r="A169" s="59" t="s">
        <v>222</v>
      </c>
      <c r="B169" s="91"/>
      <c r="C169" s="91"/>
      <c r="D169" s="106">
        <v>0</v>
      </c>
      <c r="E169" s="67"/>
      <c r="F169" s="84"/>
      <c r="G169" s="28"/>
      <c r="H169" s="5"/>
      <c r="I169" s="5"/>
      <c r="J169" s="78"/>
    </row>
    <row r="170" spans="1:10" ht="20.100000000000001" customHeight="1" thickBot="1" x14ac:dyDescent="0.25">
      <c r="A170" s="59" t="s">
        <v>129</v>
      </c>
      <c r="B170" s="91"/>
      <c r="C170" s="91"/>
      <c r="D170" s="106">
        <v>6</v>
      </c>
      <c r="E170" s="67">
        <v>7</v>
      </c>
      <c r="F170" s="84">
        <v>1</v>
      </c>
      <c r="G170" s="28"/>
      <c r="H170" s="5"/>
      <c r="I170" s="5"/>
      <c r="J170" s="78"/>
    </row>
    <row r="171" spans="1:10" ht="20.100000000000001" customHeight="1" thickBot="1" x14ac:dyDescent="0.25">
      <c r="A171" s="59" t="s">
        <v>130</v>
      </c>
      <c r="B171" s="91"/>
      <c r="C171" s="91"/>
      <c r="D171" s="106">
        <v>4</v>
      </c>
      <c r="E171" s="67">
        <v>7</v>
      </c>
      <c r="F171" s="84"/>
      <c r="G171" s="28"/>
      <c r="H171" s="5"/>
      <c r="I171" s="5"/>
      <c r="J171" s="78"/>
    </row>
    <row r="172" spans="1:10" ht="20.100000000000001" customHeight="1" thickBot="1" x14ac:dyDescent="0.25">
      <c r="A172" s="59" t="s">
        <v>131</v>
      </c>
      <c r="B172" s="91"/>
      <c r="C172" s="91"/>
      <c r="D172" s="106">
        <v>19</v>
      </c>
      <c r="E172" s="67">
        <v>12</v>
      </c>
      <c r="F172" s="84"/>
      <c r="G172" s="54"/>
      <c r="H172" s="54"/>
      <c r="I172" s="54"/>
      <c r="J172" s="78"/>
    </row>
    <row r="173" spans="1:10" ht="20.100000000000001" customHeight="1" thickBot="1" x14ac:dyDescent="0.25">
      <c r="A173" s="59" t="s">
        <v>132</v>
      </c>
      <c r="B173" s="91"/>
      <c r="C173" s="91"/>
      <c r="D173" s="106">
        <v>13</v>
      </c>
      <c r="E173" s="67">
        <v>2</v>
      </c>
      <c r="F173" s="84">
        <v>20</v>
      </c>
      <c r="G173" s="54"/>
      <c r="H173" s="54"/>
      <c r="I173" s="54"/>
      <c r="J173" s="78"/>
    </row>
    <row r="174" spans="1:10" ht="20.100000000000001" customHeight="1" thickBot="1" x14ac:dyDescent="0.25">
      <c r="A174" s="59" t="s">
        <v>133</v>
      </c>
      <c r="B174" s="91"/>
      <c r="C174" s="91"/>
      <c r="D174" s="106">
        <v>7</v>
      </c>
      <c r="E174" s="67"/>
      <c r="F174" s="84"/>
      <c r="G174" s="28"/>
      <c r="H174" s="5"/>
      <c r="I174" s="5"/>
      <c r="J174" s="78"/>
    </row>
    <row r="175" spans="1:10" ht="20.100000000000001" customHeight="1" thickBot="1" x14ac:dyDescent="0.25">
      <c r="A175" s="59" t="s">
        <v>134</v>
      </c>
      <c r="B175" s="91"/>
      <c r="C175" s="91"/>
      <c r="D175" s="106">
        <v>6</v>
      </c>
      <c r="E175" s="67">
        <v>2</v>
      </c>
      <c r="F175" s="84"/>
      <c r="G175" s="28"/>
      <c r="H175" s="5"/>
      <c r="I175" s="5"/>
      <c r="J175" s="78"/>
    </row>
    <row r="176" spans="1:10" ht="20.100000000000001" customHeight="1" thickBot="1" x14ac:dyDescent="0.25">
      <c r="A176" s="59" t="s">
        <v>282</v>
      </c>
      <c r="B176" s="91"/>
      <c r="C176" s="91"/>
      <c r="D176" s="106">
        <v>0</v>
      </c>
      <c r="E176" s="67"/>
      <c r="F176" s="84"/>
      <c r="G176" s="28"/>
      <c r="H176" s="5"/>
      <c r="I176" s="5"/>
      <c r="J176" s="78"/>
    </row>
    <row r="177" spans="1:10" ht="20.100000000000001" customHeight="1" thickBot="1" x14ac:dyDescent="0.25">
      <c r="A177" s="59" t="s">
        <v>233</v>
      </c>
      <c r="B177" s="91"/>
      <c r="C177" s="91"/>
      <c r="D177" s="106">
        <v>0</v>
      </c>
      <c r="E177" s="67"/>
      <c r="F177" s="84"/>
      <c r="G177" s="28"/>
      <c r="H177" s="5"/>
      <c r="I177" s="5"/>
      <c r="J177" s="78"/>
    </row>
    <row r="178" spans="1:10" ht="20.100000000000001" customHeight="1" thickBot="1" x14ac:dyDescent="0.25">
      <c r="A178" s="59" t="s">
        <v>244</v>
      </c>
      <c r="B178" s="91"/>
      <c r="C178" s="91"/>
      <c r="D178" s="106">
        <v>0</v>
      </c>
      <c r="E178" s="67"/>
      <c r="F178" s="84"/>
      <c r="G178" s="28"/>
      <c r="H178" s="5"/>
      <c r="I178" s="5"/>
      <c r="J178" s="78"/>
    </row>
    <row r="179" spans="1:10" ht="20.100000000000001" customHeight="1" thickBot="1" x14ac:dyDescent="0.25">
      <c r="A179" s="59" t="s">
        <v>243</v>
      </c>
      <c r="B179" s="91"/>
      <c r="C179" s="91"/>
      <c r="D179" s="106">
        <v>6</v>
      </c>
      <c r="E179" s="67"/>
      <c r="F179" s="86"/>
      <c r="G179" s="28"/>
      <c r="H179" s="5"/>
      <c r="I179" s="5"/>
      <c r="J179" s="78"/>
    </row>
    <row r="180" spans="1:10" s="70" customFormat="1" ht="20.100000000000001" customHeight="1" thickBot="1" x14ac:dyDescent="0.25">
      <c r="A180" s="151" t="s">
        <v>256</v>
      </c>
      <c r="B180" s="152"/>
      <c r="C180" s="152"/>
      <c r="D180" s="153"/>
      <c r="E180" s="154">
        <v>0.25</v>
      </c>
      <c r="F180" s="156"/>
      <c r="G180" s="5"/>
      <c r="H180" s="5"/>
      <c r="I180" s="5"/>
      <c r="J180" s="78"/>
    </row>
    <row r="181" spans="1:10" s="70" customFormat="1" ht="20.100000000000001" customHeight="1" thickBot="1" x14ac:dyDescent="0.25">
      <c r="A181" s="151" t="s">
        <v>303</v>
      </c>
      <c r="B181" s="152"/>
      <c r="C181" s="152"/>
      <c r="D181" s="153">
        <v>0</v>
      </c>
      <c r="E181" s="154"/>
      <c r="F181" s="177"/>
      <c r="G181" s="5"/>
      <c r="H181" s="5"/>
      <c r="I181" s="5"/>
      <c r="J181" s="78"/>
    </row>
    <row r="182" spans="1:10" s="70" customFormat="1" ht="20.100000000000001" customHeight="1" thickBot="1" x14ac:dyDescent="0.25">
      <c r="A182" s="151" t="s">
        <v>269</v>
      </c>
      <c r="B182" s="152"/>
      <c r="C182" s="152"/>
      <c r="D182" s="153">
        <v>0.75</v>
      </c>
      <c r="E182" s="154"/>
      <c r="F182" s="157"/>
      <c r="G182" s="5"/>
      <c r="H182" s="5"/>
      <c r="I182" s="5"/>
      <c r="J182" s="78"/>
    </row>
    <row r="183" spans="1:10" ht="20.100000000000001" customHeight="1" thickBot="1" x14ac:dyDescent="0.25">
      <c r="A183" s="82" t="s">
        <v>135</v>
      </c>
      <c r="B183" s="92"/>
      <c r="C183" s="92"/>
      <c r="D183" s="108">
        <v>8</v>
      </c>
      <c r="E183" s="93">
        <v>9</v>
      </c>
      <c r="F183" s="95"/>
      <c r="G183" s="28"/>
      <c r="H183" s="5"/>
      <c r="I183" s="5"/>
      <c r="J183" s="78"/>
    </row>
    <row r="184" spans="1:10" ht="20.100000000000001" customHeight="1" thickBot="1" x14ac:dyDescent="0.25">
      <c r="A184" s="68"/>
      <c r="B184" s="69"/>
      <c r="C184" s="69"/>
      <c r="D184" s="109"/>
      <c r="E184" s="68"/>
      <c r="F184" s="27"/>
      <c r="G184" s="28"/>
      <c r="H184" s="5"/>
      <c r="I184" s="5"/>
      <c r="J184" s="78"/>
    </row>
    <row r="185" spans="1:10" ht="20.100000000000001" customHeight="1" thickBot="1" x14ac:dyDescent="0.25">
      <c r="A185" s="81" t="s">
        <v>236</v>
      </c>
      <c r="B185" s="73"/>
      <c r="C185" s="73"/>
      <c r="D185" s="110">
        <v>0</v>
      </c>
      <c r="E185" s="83"/>
      <c r="F185" s="27"/>
      <c r="G185" s="28"/>
      <c r="H185" s="5"/>
      <c r="I185" s="5"/>
      <c r="J185" s="78"/>
    </row>
    <row r="186" spans="1:10" ht="20.100000000000001" customHeight="1" thickBot="1" x14ac:dyDescent="0.25">
      <c r="A186" s="59" t="s">
        <v>239</v>
      </c>
      <c r="B186" s="91"/>
      <c r="C186" s="91"/>
      <c r="D186" s="107">
        <v>0</v>
      </c>
      <c r="E186" s="84"/>
      <c r="F186" s="27"/>
      <c r="G186" s="28"/>
      <c r="H186" s="5"/>
      <c r="I186" s="5"/>
      <c r="J186" s="78"/>
    </row>
    <row r="187" spans="1:10" ht="20.100000000000001" customHeight="1" thickBot="1" x14ac:dyDescent="0.25">
      <c r="A187" s="59" t="s">
        <v>240</v>
      </c>
      <c r="B187" s="91"/>
      <c r="C187" s="91"/>
      <c r="D187" s="107">
        <v>5</v>
      </c>
      <c r="E187" s="84"/>
      <c r="F187" s="27"/>
      <c r="G187" s="28"/>
      <c r="H187" s="5"/>
      <c r="I187" s="5"/>
      <c r="J187" s="78"/>
    </row>
    <row r="188" spans="1:10" ht="20.100000000000001" customHeight="1" thickBot="1" x14ac:dyDescent="0.25">
      <c r="A188" s="59" t="s">
        <v>241</v>
      </c>
      <c r="B188" s="91"/>
      <c r="C188" s="91"/>
      <c r="D188" s="107">
        <v>5</v>
      </c>
      <c r="E188" s="84"/>
      <c r="F188" s="27"/>
      <c r="G188" s="28"/>
      <c r="H188" s="5"/>
      <c r="I188" s="5"/>
      <c r="J188" s="78"/>
    </row>
    <row r="189" spans="1:10" ht="20.100000000000001" customHeight="1" thickBot="1" x14ac:dyDescent="0.25">
      <c r="A189" s="59" t="s">
        <v>315</v>
      </c>
      <c r="B189" s="91"/>
      <c r="C189" s="91"/>
      <c r="D189" s="107">
        <v>4</v>
      </c>
      <c r="E189" s="84"/>
      <c r="F189" s="27"/>
      <c r="G189" s="28"/>
      <c r="H189" s="5"/>
      <c r="I189" s="5"/>
      <c r="J189" s="78"/>
    </row>
    <row r="190" spans="1:10" ht="20.100000000000001" customHeight="1" thickBot="1" x14ac:dyDescent="0.25">
      <c r="A190" s="59" t="s">
        <v>242</v>
      </c>
      <c r="B190" s="91"/>
      <c r="C190" s="91"/>
      <c r="D190" s="107">
        <v>0</v>
      </c>
      <c r="E190" s="84"/>
      <c r="F190" s="27"/>
      <c r="G190" s="28"/>
      <c r="H190" s="5"/>
      <c r="I190" s="5"/>
      <c r="J190" s="78"/>
    </row>
    <row r="191" spans="1:10" ht="20.100000000000001" customHeight="1" thickBot="1" x14ac:dyDescent="0.25">
      <c r="A191" s="59" t="s">
        <v>178</v>
      </c>
      <c r="B191" s="91"/>
      <c r="C191" s="91"/>
      <c r="D191" s="107">
        <v>0</v>
      </c>
      <c r="E191" s="84"/>
      <c r="F191" s="27"/>
      <c r="G191" s="28"/>
      <c r="H191" s="5"/>
      <c r="I191" s="5"/>
      <c r="J191" s="78"/>
    </row>
    <row r="192" spans="1:10" ht="20.100000000000001" customHeight="1" thickBot="1" x14ac:dyDescent="0.25">
      <c r="A192" s="82" t="s">
        <v>252</v>
      </c>
      <c r="B192" s="92"/>
      <c r="C192" s="92"/>
      <c r="D192" s="111">
        <v>7</v>
      </c>
      <c r="E192" s="85"/>
      <c r="F192" s="27"/>
      <c r="G192" s="28"/>
      <c r="H192" s="5"/>
      <c r="I192" s="5"/>
      <c r="J192" s="78"/>
    </row>
    <row r="193" spans="1:10" ht="20.100000000000001" customHeight="1" thickBot="1" x14ac:dyDescent="0.25">
      <c r="A193" s="60"/>
      <c r="B193" s="61"/>
      <c r="C193" s="61"/>
      <c r="D193" s="104"/>
      <c r="E193" s="62"/>
      <c r="F193" s="27"/>
      <c r="G193" s="28"/>
      <c r="H193" s="5"/>
      <c r="I193" s="5"/>
      <c r="J193" s="78"/>
    </row>
    <row r="194" spans="1:10" s="70" customFormat="1" ht="20.100000000000001" customHeight="1" thickBot="1" x14ac:dyDescent="0.25">
      <c r="A194" s="158" t="s">
        <v>177</v>
      </c>
      <c r="B194" s="159"/>
      <c r="C194" s="160"/>
      <c r="D194" s="160">
        <v>1.8</v>
      </c>
      <c r="E194" s="161"/>
      <c r="F194" s="5"/>
      <c r="G194" s="5"/>
      <c r="H194" s="5"/>
      <c r="I194" s="5"/>
      <c r="J194" s="78"/>
    </row>
    <row r="195" spans="1:10" s="70" customFormat="1" ht="20.100000000000001" customHeight="1" thickBot="1" x14ac:dyDescent="0.25">
      <c r="A195" s="162" t="s">
        <v>146</v>
      </c>
      <c r="B195" s="163"/>
      <c r="C195" s="164"/>
      <c r="D195" s="164">
        <v>0</v>
      </c>
      <c r="E195" s="165"/>
      <c r="F195" s="5"/>
      <c r="G195" s="5"/>
      <c r="H195" s="5"/>
      <c r="I195" s="5"/>
      <c r="J195" s="78"/>
    </row>
    <row r="196" spans="1:10" s="70" customFormat="1" ht="20.100000000000001" customHeight="1" thickBot="1" x14ac:dyDescent="0.25">
      <c r="A196" s="162" t="s">
        <v>263</v>
      </c>
      <c r="B196" s="163"/>
      <c r="C196" s="164"/>
      <c r="D196" s="164">
        <v>4.9000000000000004</v>
      </c>
      <c r="E196" s="165"/>
      <c r="F196" s="5"/>
      <c r="G196" s="5"/>
      <c r="H196" s="5"/>
      <c r="I196" s="5"/>
      <c r="J196" s="78"/>
    </row>
    <row r="197" spans="1:10" s="70" customFormat="1" ht="20.100000000000001" customHeight="1" thickBot="1" x14ac:dyDescent="0.25">
      <c r="A197" s="162" t="s">
        <v>295</v>
      </c>
      <c r="B197" s="163"/>
      <c r="C197" s="164"/>
      <c r="D197" s="164">
        <v>3.1</v>
      </c>
      <c r="E197" s="165"/>
      <c r="F197" s="5"/>
      <c r="G197" s="5"/>
      <c r="H197" s="5"/>
      <c r="I197" s="5"/>
      <c r="J197" s="78"/>
    </row>
    <row r="198" spans="1:10" s="70" customFormat="1" ht="20.100000000000001" customHeight="1" thickBot="1" x14ac:dyDescent="0.25">
      <c r="A198" s="162" t="s">
        <v>162</v>
      </c>
      <c r="B198" s="163"/>
      <c r="C198" s="164"/>
      <c r="D198" s="164">
        <v>0</v>
      </c>
      <c r="E198" s="14"/>
      <c r="F198" s="5"/>
      <c r="G198" s="5"/>
      <c r="H198" s="5"/>
      <c r="I198" s="5"/>
      <c r="J198" s="78"/>
    </row>
    <row r="199" spans="1:10" s="70" customFormat="1" ht="20.100000000000001" customHeight="1" thickBot="1" x14ac:dyDescent="0.25">
      <c r="A199" s="162" t="s">
        <v>301</v>
      </c>
      <c r="B199" s="163"/>
      <c r="C199" s="164"/>
      <c r="D199" s="164">
        <v>3.75</v>
      </c>
      <c r="E199" s="14"/>
      <c r="F199" s="5"/>
      <c r="G199" s="5"/>
      <c r="H199" s="5"/>
      <c r="I199" s="5"/>
      <c r="J199" s="78"/>
    </row>
    <row r="200" spans="1:10" s="70" customFormat="1" ht="20.100000000000001" customHeight="1" thickBot="1" x14ac:dyDescent="0.25">
      <c r="A200" s="162" t="s">
        <v>268</v>
      </c>
      <c r="B200" s="163"/>
      <c r="C200" s="164"/>
      <c r="D200" s="164">
        <v>0</v>
      </c>
      <c r="E200" s="14"/>
      <c r="F200" s="5"/>
      <c r="G200" s="5"/>
      <c r="H200" s="5"/>
      <c r="I200" s="5"/>
      <c r="J200" s="78"/>
    </row>
    <row r="201" spans="1:10" s="70" customFormat="1" ht="20.100000000000001" customHeight="1" thickBot="1" x14ac:dyDescent="0.25">
      <c r="A201" s="162" t="s">
        <v>181</v>
      </c>
      <c r="B201" s="163"/>
      <c r="C201" s="164"/>
      <c r="D201" s="164">
        <v>0</v>
      </c>
      <c r="E201" s="14"/>
      <c r="F201" s="5"/>
      <c r="G201" s="5"/>
      <c r="H201" s="5"/>
      <c r="I201" s="5"/>
      <c r="J201" s="78"/>
    </row>
    <row r="202" spans="1:10" s="70" customFormat="1" ht="20.100000000000001" customHeight="1" thickBot="1" x14ac:dyDescent="0.25">
      <c r="A202" s="162" t="s">
        <v>297</v>
      </c>
      <c r="B202" s="163"/>
      <c r="C202" s="164"/>
      <c r="D202" s="164">
        <v>5.4</v>
      </c>
      <c r="E202" s="14"/>
      <c r="F202" s="5"/>
      <c r="G202" s="5"/>
      <c r="H202" s="5"/>
      <c r="I202" s="5"/>
      <c r="J202" s="78"/>
    </row>
    <row r="203" spans="1:10" s="70" customFormat="1" ht="20.100000000000001" customHeight="1" thickBot="1" x14ac:dyDescent="0.25">
      <c r="A203" s="162" t="s">
        <v>139</v>
      </c>
      <c r="B203" s="163"/>
      <c r="C203" s="164"/>
      <c r="D203" s="164">
        <v>3.25</v>
      </c>
      <c r="E203" s="14"/>
      <c r="F203" s="5"/>
      <c r="G203" s="5"/>
      <c r="H203" s="5"/>
      <c r="I203" s="5"/>
      <c r="J203" s="78"/>
    </row>
    <row r="204" spans="1:10" s="70" customFormat="1" ht="20.100000000000001" customHeight="1" thickBot="1" x14ac:dyDescent="0.25">
      <c r="A204" s="162" t="s">
        <v>183</v>
      </c>
      <c r="B204" s="163"/>
      <c r="C204" s="164"/>
      <c r="D204" s="164">
        <v>0</v>
      </c>
      <c r="E204" s="14"/>
      <c r="F204" s="5"/>
      <c r="G204" s="5"/>
      <c r="H204" s="5"/>
      <c r="I204" s="5"/>
      <c r="J204" s="78"/>
    </row>
    <row r="205" spans="1:10" s="70" customFormat="1" ht="20.100000000000001" customHeight="1" thickBot="1" x14ac:dyDescent="0.25">
      <c r="A205" s="162" t="s">
        <v>266</v>
      </c>
      <c r="B205" s="163"/>
      <c r="C205" s="164"/>
      <c r="D205" s="164">
        <v>0</v>
      </c>
      <c r="E205" s="14"/>
      <c r="F205" s="5"/>
      <c r="G205" s="5"/>
      <c r="H205" s="5"/>
      <c r="I205" s="5"/>
      <c r="J205" s="78"/>
    </row>
    <row r="206" spans="1:10" s="70" customFormat="1" ht="20.100000000000001" customHeight="1" thickBot="1" x14ac:dyDescent="0.25">
      <c r="A206" s="162" t="s">
        <v>163</v>
      </c>
      <c r="B206" s="163"/>
      <c r="C206" s="164"/>
      <c r="D206" s="164">
        <v>0.8</v>
      </c>
      <c r="E206" s="14"/>
      <c r="F206" s="5"/>
      <c r="G206" s="5"/>
      <c r="H206" s="5"/>
      <c r="I206" s="5"/>
      <c r="J206" s="78"/>
    </row>
    <row r="207" spans="1:10" s="70" customFormat="1" ht="20.100000000000001" customHeight="1" thickBot="1" x14ac:dyDescent="0.25">
      <c r="A207" s="162" t="s">
        <v>300</v>
      </c>
      <c r="B207" s="163"/>
      <c r="C207" s="164"/>
      <c r="D207" s="164">
        <v>0</v>
      </c>
      <c r="E207" s="14"/>
      <c r="F207" s="5"/>
      <c r="G207" s="5"/>
      <c r="H207" s="5"/>
      <c r="I207" s="5"/>
      <c r="J207" s="78"/>
    </row>
    <row r="208" spans="1:10" s="70" customFormat="1" ht="20.100000000000001" customHeight="1" thickBot="1" x14ac:dyDescent="0.25">
      <c r="A208" s="162" t="s">
        <v>182</v>
      </c>
      <c r="B208" s="163"/>
      <c r="C208" s="164"/>
      <c r="D208" s="164">
        <v>4.75</v>
      </c>
      <c r="E208" s="14"/>
      <c r="F208" s="5"/>
      <c r="G208" s="5"/>
      <c r="H208" s="5"/>
      <c r="I208" s="5"/>
      <c r="J208" s="78"/>
    </row>
    <row r="209" spans="1:10" s="70" customFormat="1" ht="20.100000000000001" customHeight="1" thickBot="1" x14ac:dyDescent="0.25">
      <c r="A209" s="162" t="s">
        <v>265</v>
      </c>
      <c r="B209" s="163"/>
      <c r="C209" s="164"/>
      <c r="D209" s="164">
        <v>4.5</v>
      </c>
      <c r="E209" s="14"/>
      <c r="F209" s="5"/>
      <c r="G209" s="5"/>
      <c r="H209" s="5"/>
      <c r="I209" s="5"/>
      <c r="J209" s="78"/>
    </row>
    <row r="210" spans="1:10" s="70" customFormat="1" ht="20.100000000000001" customHeight="1" thickBot="1" x14ac:dyDescent="0.25">
      <c r="A210" s="162" t="s">
        <v>267</v>
      </c>
      <c r="B210" s="163"/>
      <c r="C210" s="164"/>
      <c r="D210" s="164">
        <v>0</v>
      </c>
      <c r="E210" s="14"/>
      <c r="F210" s="5"/>
      <c r="G210" s="5"/>
      <c r="H210" s="5"/>
      <c r="I210" s="5"/>
      <c r="J210" s="78"/>
    </row>
    <row r="211" spans="1:10" s="70" customFormat="1" ht="20.100000000000001" customHeight="1" thickBot="1" x14ac:dyDescent="0.25">
      <c r="A211" s="162" t="s">
        <v>296</v>
      </c>
      <c r="B211" s="163"/>
      <c r="C211" s="164"/>
      <c r="D211" s="164">
        <v>2</v>
      </c>
      <c r="E211" s="14"/>
      <c r="F211" s="5"/>
      <c r="G211" s="5"/>
      <c r="H211" s="5"/>
      <c r="I211" s="5"/>
      <c r="J211" s="78"/>
    </row>
    <row r="212" spans="1:10" s="70" customFormat="1" ht="20.100000000000001" customHeight="1" thickBot="1" x14ac:dyDescent="0.25">
      <c r="A212" s="162" t="s">
        <v>180</v>
      </c>
      <c r="B212" s="163"/>
      <c r="C212" s="164"/>
      <c r="D212" s="164">
        <v>0.2</v>
      </c>
      <c r="E212" s="14"/>
      <c r="F212" s="5"/>
      <c r="G212" s="5"/>
      <c r="H212" s="5"/>
      <c r="I212" s="5"/>
      <c r="J212" s="78"/>
    </row>
    <row r="213" spans="1:10" s="70" customFormat="1" ht="20.100000000000001" customHeight="1" thickBot="1" x14ac:dyDescent="0.25">
      <c r="A213" s="162" t="s">
        <v>173</v>
      </c>
      <c r="B213" s="163"/>
      <c r="C213" s="164"/>
      <c r="D213" s="164">
        <v>2.5</v>
      </c>
      <c r="E213" s="14"/>
      <c r="F213" s="5"/>
      <c r="G213" s="5"/>
      <c r="H213" s="5"/>
      <c r="I213" s="5"/>
      <c r="J213" s="78"/>
    </row>
    <row r="214" spans="1:10" s="70" customFormat="1" ht="20.100000000000001" customHeight="1" thickBot="1" x14ac:dyDescent="0.25">
      <c r="A214" s="166" t="s">
        <v>306</v>
      </c>
      <c r="B214" s="167"/>
      <c r="C214" s="168"/>
      <c r="D214" s="168">
        <v>4</v>
      </c>
      <c r="E214" s="14"/>
      <c r="F214" s="5"/>
      <c r="G214" s="5"/>
      <c r="H214" s="5"/>
      <c r="I214" s="5"/>
      <c r="J214" s="78"/>
    </row>
    <row r="215" spans="1:10" s="70" customFormat="1" ht="20.100000000000001" customHeight="1" thickBot="1" x14ac:dyDescent="0.25">
      <c r="A215" s="166" t="s">
        <v>298</v>
      </c>
      <c r="B215" s="167"/>
      <c r="C215" s="168"/>
      <c r="D215" s="168">
        <v>2</v>
      </c>
      <c r="E215" s="14"/>
      <c r="F215" s="5"/>
      <c r="G215" s="5"/>
      <c r="H215" s="5"/>
      <c r="I215" s="5"/>
      <c r="J215" s="78"/>
    </row>
    <row r="216" spans="1:10" s="70" customFormat="1" ht="20.100000000000001" customHeight="1" thickBot="1" x14ac:dyDescent="0.25">
      <c r="A216" s="166" t="s">
        <v>245</v>
      </c>
      <c r="B216" s="167"/>
      <c r="C216" s="168"/>
      <c r="D216" s="168">
        <v>0</v>
      </c>
      <c r="E216" s="14"/>
      <c r="F216" s="5"/>
      <c r="G216" s="5"/>
      <c r="H216" s="5"/>
      <c r="I216" s="5"/>
      <c r="J216" s="78"/>
    </row>
    <row r="217" spans="1:10" s="70" customFormat="1" ht="20.100000000000001" customHeight="1" thickBot="1" x14ac:dyDescent="0.25">
      <c r="A217" s="166" t="s">
        <v>283</v>
      </c>
      <c r="B217" s="167"/>
      <c r="C217" s="168"/>
      <c r="D217" s="168">
        <v>0</v>
      </c>
      <c r="E217" s="14"/>
      <c r="F217" s="5"/>
      <c r="G217" s="5"/>
      <c r="H217" s="5"/>
      <c r="I217" s="5"/>
      <c r="J217" s="78"/>
    </row>
    <row r="218" spans="1:10" s="70" customFormat="1" ht="20.100000000000001" customHeight="1" thickBot="1" x14ac:dyDescent="0.25">
      <c r="A218" s="166" t="s">
        <v>164</v>
      </c>
      <c r="B218" s="167"/>
      <c r="C218" s="168"/>
      <c r="D218" s="168">
        <v>1.5</v>
      </c>
      <c r="E218" s="14"/>
      <c r="F218" s="5"/>
      <c r="G218" s="5"/>
      <c r="H218" s="5"/>
      <c r="I218" s="5"/>
      <c r="J218" s="78"/>
    </row>
    <row r="219" spans="1:10" s="70" customFormat="1" ht="20.100000000000001" customHeight="1" thickBot="1" x14ac:dyDescent="0.25">
      <c r="A219" s="166" t="s">
        <v>170</v>
      </c>
      <c r="B219" s="163"/>
      <c r="C219" s="164"/>
      <c r="D219" s="164">
        <v>1</v>
      </c>
      <c r="E219" s="14"/>
      <c r="F219" s="5"/>
      <c r="G219" s="5"/>
      <c r="H219" s="5"/>
      <c r="I219" s="5"/>
      <c r="J219" s="78"/>
    </row>
    <row r="220" spans="1:10" s="70" customFormat="1" ht="20.100000000000001" customHeight="1" thickBot="1" x14ac:dyDescent="0.25">
      <c r="A220" s="166" t="s">
        <v>261</v>
      </c>
      <c r="B220" s="163"/>
      <c r="C220" s="164"/>
      <c r="D220" s="164">
        <v>0</v>
      </c>
      <c r="E220" s="14"/>
      <c r="F220" s="5"/>
      <c r="G220" s="5"/>
      <c r="H220" s="5"/>
      <c r="I220" s="5"/>
      <c r="J220" s="78"/>
    </row>
    <row r="221" spans="1:10" s="70" customFormat="1" ht="20.100000000000001" customHeight="1" thickBot="1" x14ac:dyDescent="0.25">
      <c r="A221" s="179" t="s">
        <v>232</v>
      </c>
      <c r="B221" s="180"/>
      <c r="C221" s="176"/>
      <c r="D221" s="176">
        <v>2.5</v>
      </c>
      <c r="E221" s="16"/>
      <c r="F221" s="5"/>
      <c r="G221" s="5"/>
      <c r="H221" s="5"/>
      <c r="I221" s="5"/>
      <c r="J221" s="78"/>
    </row>
    <row r="222" spans="1:10" ht="20.100000000000001" customHeight="1" thickBot="1" x14ac:dyDescent="0.25">
      <c r="A222" s="4"/>
      <c r="B222" s="41"/>
      <c r="C222" s="41"/>
      <c r="D222" s="112"/>
      <c r="E222" s="117"/>
      <c r="F222" s="27"/>
      <c r="G222" s="28"/>
      <c r="H222" s="5"/>
      <c r="I222" s="5"/>
      <c r="J222" s="78"/>
    </row>
    <row r="223" spans="1:10" s="70" customFormat="1" ht="20.100000000000001" customHeight="1" thickBot="1" x14ac:dyDescent="0.25">
      <c r="A223" s="171" t="s">
        <v>189</v>
      </c>
      <c r="B223" s="172"/>
      <c r="C223" s="172"/>
      <c r="D223" s="160">
        <v>3.5</v>
      </c>
      <c r="E223" s="33"/>
      <c r="F223" s="5"/>
      <c r="G223" s="5"/>
      <c r="H223" s="5"/>
      <c r="I223" s="5"/>
      <c r="J223" s="78"/>
    </row>
    <row r="224" spans="1:10" s="70" customFormat="1" ht="20.100000000000001" customHeight="1" thickBot="1" x14ac:dyDescent="0.25">
      <c r="A224" s="151" t="s">
        <v>190</v>
      </c>
      <c r="B224" s="173"/>
      <c r="C224" s="173"/>
      <c r="D224" s="164">
        <v>0</v>
      </c>
      <c r="E224" s="14"/>
      <c r="F224" s="5"/>
      <c r="G224" s="5"/>
      <c r="H224" s="5"/>
      <c r="I224" s="5"/>
      <c r="J224" s="78"/>
    </row>
    <row r="225" spans="1:10" s="70" customFormat="1" ht="20.100000000000001" customHeight="1" thickBot="1" x14ac:dyDescent="0.25">
      <c r="A225" s="151" t="s">
        <v>191</v>
      </c>
      <c r="B225" s="173"/>
      <c r="C225" s="173"/>
      <c r="D225" s="164">
        <v>0</v>
      </c>
      <c r="E225" s="14"/>
      <c r="F225" s="5"/>
      <c r="G225" s="5"/>
      <c r="H225" s="5"/>
      <c r="I225" s="5"/>
      <c r="J225" s="78"/>
    </row>
    <row r="226" spans="1:10" s="70" customFormat="1" ht="20.100000000000001" customHeight="1" thickBot="1" x14ac:dyDescent="0.25">
      <c r="A226" s="151" t="s">
        <v>192</v>
      </c>
      <c r="B226" s="173"/>
      <c r="C226" s="173"/>
      <c r="D226" s="164">
        <v>0</v>
      </c>
      <c r="E226" s="174"/>
      <c r="F226" s="5"/>
      <c r="G226" s="5"/>
      <c r="H226" s="5"/>
      <c r="I226" s="5"/>
      <c r="J226" s="78"/>
    </row>
    <row r="227" spans="1:10" s="70" customFormat="1" ht="20.100000000000001" customHeight="1" thickBot="1" x14ac:dyDescent="0.25">
      <c r="A227" s="151" t="s">
        <v>193</v>
      </c>
      <c r="B227" s="173"/>
      <c r="C227" s="173"/>
      <c r="D227" s="164">
        <v>0</v>
      </c>
      <c r="E227" s="14"/>
      <c r="F227" s="5"/>
      <c r="G227" s="5"/>
      <c r="H227" s="5"/>
      <c r="I227" s="5"/>
      <c r="J227" s="78"/>
    </row>
    <row r="228" spans="1:10" s="70" customFormat="1" ht="20.100000000000001" customHeight="1" thickBot="1" x14ac:dyDescent="0.25">
      <c r="A228" s="151" t="s">
        <v>194</v>
      </c>
      <c r="B228" s="173"/>
      <c r="C228" s="173"/>
      <c r="D228" s="164">
        <v>18</v>
      </c>
      <c r="E228" s="174"/>
      <c r="F228" s="5"/>
      <c r="G228" s="5"/>
      <c r="H228" s="5"/>
      <c r="I228" s="5"/>
      <c r="J228" s="78"/>
    </row>
    <row r="229" spans="1:10" s="70" customFormat="1" ht="20.100000000000001" customHeight="1" thickBot="1" x14ac:dyDescent="0.25">
      <c r="A229" s="151" t="s">
        <v>195</v>
      </c>
      <c r="B229" s="173"/>
      <c r="C229" s="173"/>
      <c r="D229" s="164">
        <v>0</v>
      </c>
      <c r="E229" s="14"/>
      <c r="F229" s="5"/>
      <c r="G229" s="5"/>
      <c r="H229" s="5"/>
      <c r="I229" s="5"/>
      <c r="J229" s="78"/>
    </row>
    <row r="230" spans="1:10" s="70" customFormat="1" ht="20.100000000000001" customHeight="1" thickBot="1" x14ac:dyDescent="0.25">
      <c r="A230" s="151" t="s">
        <v>196</v>
      </c>
      <c r="B230" s="173"/>
      <c r="C230" s="173"/>
      <c r="D230" s="164">
        <v>10</v>
      </c>
      <c r="E230" s="14"/>
      <c r="F230" s="5"/>
      <c r="G230" s="5"/>
      <c r="H230" s="5"/>
      <c r="I230" s="5"/>
      <c r="J230" s="78"/>
    </row>
    <row r="231" spans="1:10" s="70" customFormat="1" ht="20.100000000000001" customHeight="1" thickBot="1" x14ac:dyDescent="0.25">
      <c r="A231" s="151" t="s">
        <v>197</v>
      </c>
      <c r="B231" s="173"/>
      <c r="C231" s="173"/>
      <c r="D231" s="164">
        <v>1</v>
      </c>
      <c r="E231" s="14"/>
      <c r="F231" s="5"/>
      <c r="G231" s="5"/>
      <c r="H231" s="5"/>
      <c r="I231" s="5"/>
      <c r="J231" s="78"/>
    </row>
    <row r="232" spans="1:10" s="70" customFormat="1" ht="20.100000000000001" customHeight="1" thickBot="1" x14ac:dyDescent="0.25">
      <c r="A232" s="151" t="s">
        <v>198</v>
      </c>
      <c r="B232" s="173"/>
      <c r="C232" s="173"/>
      <c r="D232" s="164">
        <v>8</v>
      </c>
      <c r="E232" s="14"/>
      <c r="F232" s="5"/>
      <c r="G232" s="5"/>
      <c r="H232" s="5"/>
      <c r="I232" s="5"/>
      <c r="J232" s="78"/>
    </row>
    <row r="233" spans="1:10" s="70" customFormat="1" ht="20.100000000000001" customHeight="1" thickBot="1" x14ac:dyDescent="0.25">
      <c r="A233" s="175" t="s">
        <v>199</v>
      </c>
      <c r="B233" s="173"/>
      <c r="C233" s="173"/>
      <c r="D233" s="164">
        <v>10</v>
      </c>
      <c r="E233" s="174"/>
      <c r="F233" s="5"/>
      <c r="G233" s="5"/>
      <c r="H233" s="5"/>
      <c r="I233" s="5"/>
      <c r="J233" s="78"/>
    </row>
    <row r="234" spans="1:10" s="70" customFormat="1" ht="20.100000000000001" customHeight="1" thickBot="1" x14ac:dyDescent="0.25">
      <c r="A234" s="151" t="s">
        <v>221</v>
      </c>
      <c r="B234" s="173"/>
      <c r="C234" s="173"/>
      <c r="D234" s="164">
        <v>15</v>
      </c>
      <c r="E234" s="14"/>
      <c r="F234" s="5"/>
      <c r="G234" s="5"/>
      <c r="H234" s="5"/>
      <c r="I234" s="5"/>
      <c r="J234" s="78"/>
    </row>
    <row r="235" spans="1:10" s="70" customFormat="1" ht="20.100000000000001" customHeight="1" thickBot="1" x14ac:dyDescent="0.25">
      <c r="A235" s="175" t="s">
        <v>200</v>
      </c>
      <c r="B235" s="173"/>
      <c r="C235" s="173"/>
      <c r="D235" s="164">
        <v>3.25</v>
      </c>
      <c r="E235" s="14"/>
      <c r="F235" s="5"/>
      <c r="G235" s="5"/>
      <c r="H235" s="5"/>
      <c r="I235" s="5"/>
      <c r="J235" s="78"/>
    </row>
    <row r="236" spans="1:10" s="70" customFormat="1" ht="20.100000000000001" customHeight="1" thickBot="1" x14ac:dyDescent="0.25">
      <c r="A236" s="175" t="s">
        <v>201</v>
      </c>
      <c r="B236" s="173"/>
      <c r="C236" s="173"/>
      <c r="D236" s="164">
        <v>2.4</v>
      </c>
      <c r="E236" s="14"/>
      <c r="F236" s="5"/>
      <c r="G236" s="5"/>
      <c r="H236" s="5"/>
      <c r="I236" s="5"/>
      <c r="J236" s="78"/>
    </row>
    <row r="237" spans="1:10" s="70" customFormat="1" ht="20.100000000000001" customHeight="1" thickBot="1" x14ac:dyDescent="0.25">
      <c r="A237" s="175" t="s">
        <v>202</v>
      </c>
      <c r="B237" s="173"/>
      <c r="C237" s="173"/>
      <c r="D237" s="164">
        <v>0</v>
      </c>
      <c r="E237" s="14"/>
      <c r="F237" s="5"/>
      <c r="G237" s="5"/>
      <c r="H237" s="5"/>
      <c r="I237" s="5"/>
      <c r="J237" s="78"/>
    </row>
    <row r="238" spans="1:10" s="70" customFormat="1" ht="20.100000000000001" customHeight="1" thickBot="1" x14ac:dyDescent="0.25">
      <c r="A238" s="175" t="s">
        <v>203</v>
      </c>
      <c r="B238" s="173"/>
      <c r="C238" s="173"/>
      <c r="D238" s="164">
        <v>0</v>
      </c>
      <c r="E238" s="14"/>
      <c r="F238" s="5"/>
      <c r="G238" s="5"/>
      <c r="H238" s="5"/>
      <c r="I238" s="5"/>
      <c r="J238" s="78"/>
    </row>
    <row r="239" spans="1:10" s="70" customFormat="1" ht="20.100000000000001" customHeight="1" thickBot="1" x14ac:dyDescent="0.25">
      <c r="A239" s="175" t="s">
        <v>204</v>
      </c>
      <c r="B239" s="173"/>
      <c r="C239" s="173"/>
      <c r="D239" s="164">
        <v>0</v>
      </c>
      <c r="E239" s="14"/>
      <c r="F239" s="5"/>
      <c r="G239" s="5"/>
      <c r="H239" s="5"/>
      <c r="I239" s="5"/>
      <c r="J239" s="78"/>
    </row>
    <row r="240" spans="1:10" s="70" customFormat="1" ht="20.100000000000001" customHeight="1" thickBot="1" x14ac:dyDescent="0.25">
      <c r="A240" s="175" t="s">
        <v>205</v>
      </c>
      <c r="B240" s="173"/>
      <c r="C240" s="173"/>
      <c r="D240" s="164">
        <v>2</v>
      </c>
      <c r="E240" s="174"/>
      <c r="F240" s="5"/>
      <c r="G240" s="5"/>
      <c r="H240" s="5"/>
      <c r="I240" s="5"/>
      <c r="J240" s="78"/>
    </row>
    <row r="241" spans="1:10" s="70" customFormat="1" ht="20.100000000000001" customHeight="1" thickBot="1" x14ac:dyDescent="0.25">
      <c r="A241" s="151" t="s">
        <v>206</v>
      </c>
      <c r="B241" s="173"/>
      <c r="C241" s="173"/>
      <c r="D241" s="164">
        <v>1</v>
      </c>
      <c r="E241" s="14"/>
      <c r="F241" s="5"/>
      <c r="G241" s="5"/>
      <c r="H241" s="5"/>
      <c r="I241" s="5"/>
      <c r="J241" s="78"/>
    </row>
    <row r="242" spans="1:10" s="70" customFormat="1" ht="20.100000000000001" customHeight="1" thickBot="1" x14ac:dyDescent="0.25">
      <c r="A242" s="151" t="s">
        <v>207</v>
      </c>
      <c r="B242" s="173"/>
      <c r="C242" s="173"/>
      <c r="D242" s="164">
        <v>6.4</v>
      </c>
      <c r="E242" s="14"/>
      <c r="F242" s="5"/>
      <c r="G242" s="5"/>
      <c r="H242" s="5"/>
      <c r="I242" s="5"/>
      <c r="J242" s="78"/>
    </row>
    <row r="243" spans="1:10" s="70" customFormat="1" ht="20.100000000000001" customHeight="1" thickBot="1" x14ac:dyDescent="0.25">
      <c r="A243" s="151" t="s">
        <v>208</v>
      </c>
      <c r="B243" s="173"/>
      <c r="C243" s="173"/>
      <c r="D243" s="164">
        <v>1.75</v>
      </c>
      <c r="E243" s="14"/>
      <c r="F243" s="5"/>
      <c r="G243" s="5"/>
      <c r="H243" s="5"/>
      <c r="I243" s="5"/>
      <c r="J243" s="78"/>
    </row>
    <row r="244" spans="1:10" s="70" customFormat="1" ht="20.100000000000001" customHeight="1" thickBot="1" x14ac:dyDescent="0.25">
      <c r="A244" s="151" t="s">
        <v>209</v>
      </c>
      <c r="B244" s="173"/>
      <c r="C244" s="173"/>
      <c r="D244" s="164">
        <v>2.1</v>
      </c>
      <c r="E244" s="14"/>
      <c r="F244" s="5"/>
      <c r="G244" s="5"/>
      <c r="H244" s="5"/>
      <c r="I244" s="5"/>
      <c r="J244" s="78"/>
    </row>
    <row r="245" spans="1:10" s="70" customFormat="1" ht="20.100000000000001" customHeight="1" thickBot="1" x14ac:dyDescent="0.25">
      <c r="A245" s="151" t="s">
        <v>210</v>
      </c>
      <c r="B245" s="173"/>
      <c r="C245" s="173"/>
      <c r="D245" s="164">
        <v>23.5</v>
      </c>
      <c r="E245" s="14"/>
      <c r="F245" s="5"/>
      <c r="G245" s="5"/>
      <c r="H245" s="5"/>
      <c r="I245" s="5"/>
      <c r="J245" s="78"/>
    </row>
    <row r="246" spans="1:10" s="70" customFormat="1" ht="20.100000000000001" customHeight="1" thickBot="1" x14ac:dyDescent="0.25">
      <c r="A246" s="151" t="s">
        <v>211</v>
      </c>
      <c r="B246" s="173"/>
      <c r="C246" s="173"/>
      <c r="D246" s="164">
        <v>0</v>
      </c>
      <c r="E246" s="14"/>
      <c r="F246" s="5"/>
      <c r="G246" s="5"/>
      <c r="H246" s="5"/>
      <c r="I246" s="5"/>
      <c r="J246" s="78"/>
    </row>
    <row r="247" spans="1:10" s="70" customFormat="1" ht="20.100000000000001" customHeight="1" thickBot="1" x14ac:dyDescent="0.25">
      <c r="A247" s="175" t="s">
        <v>212</v>
      </c>
      <c r="B247" s="173"/>
      <c r="C247" s="173"/>
      <c r="D247" s="164">
        <v>0</v>
      </c>
      <c r="E247" s="14"/>
      <c r="F247" s="5"/>
      <c r="G247" s="5"/>
      <c r="H247" s="5"/>
      <c r="I247" s="5"/>
      <c r="J247" s="78"/>
    </row>
    <row r="248" spans="1:10" s="70" customFormat="1" ht="20.100000000000001" customHeight="1" thickBot="1" x14ac:dyDescent="0.25">
      <c r="A248" s="151" t="s">
        <v>216</v>
      </c>
      <c r="B248" s="173"/>
      <c r="C248" s="173"/>
      <c r="D248" s="164">
        <v>0</v>
      </c>
      <c r="E248" s="14"/>
      <c r="F248" s="5"/>
      <c r="G248" s="5"/>
      <c r="H248" s="5"/>
      <c r="I248" s="5"/>
      <c r="J248" s="78"/>
    </row>
    <row r="249" spans="1:10" s="70" customFormat="1" ht="20.100000000000001" customHeight="1" thickBot="1" x14ac:dyDescent="0.25">
      <c r="A249" s="151" t="s">
        <v>217</v>
      </c>
      <c r="B249" s="173"/>
      <c r="C249" s="173"/>
      <c r="D249" s="164">
        <v>0</v>
      </c>
      <c r="E249" s="14"/>
      <c r="F249" s="5"/>
      <c r="G249" s="5"/>
      <c r="H249" s="5"/>
      <c r="I249" s="5"/>
      <c r="J249" s="78"/>
    </row>
    <row r="250" spans="1:10" s="70" customFormat="1" ht="20.100000000000001" customHeight="1" thickBot="1" x14ac:dyDescent="0.25">
      <c r="A250" s="151" t="s">
        <v>213</v>
      </c>
      <c r="B250" s="173"/>
      <c r="C250" s="173"/>
      <c r="D250" s="164">
        <v>35</v>
      </c>
      <c r="E250" s="174"/>
      <c r="F250" s="5"/>
      <c r="G250" s="5"/>
      <c r="H250" s="5"/>
      <c r="I250" s="5"/>
      <c r="J250" s="78"/>
    </row>
    <row r="251" spans="1:10" s="70" customFormat="1" ht="20.100000000000001" customHeight="1" thickBot="1" x14ac:dyDescent="0.25">
      <c r="A251" s="151" t="s">
        <v>214</v>
      </c>
      <c r="B251" s="173"/>
      <c r="C251" s="173"/>
      <c r="D251" s="164">
        <v>54</v>
      </c>
      <c r="E251" s="14"/>
      <c r="F251" s="5"/>
      <c r="G251" s="5"/>
      <c r="H251" s="5"/>
      <c r="I251" s="5"/>
      <c r="J251" s="78"/>
    </row>
    <row r="252" spans="1:10" s="70" customFormat="1" ht="20.100000000000001" customHeight="1" thickBot="1" x14ac:dyDescent="0.25">
      <c r="A252" s="151" t="s">
        <v>218</v>
      </c>
      <c r="B252" s="173"/>
      <c r="C252" s="173"/>
      <c r="D252" s="164">
        <v>0</v>
      </c>
      <c r="E252" s="14"/>
      <c r="F252" s="5"/>
      <c r="G252" s="5"/>
      <c r="H252" s="5"/>
      <c r="I252" s="5"/>
      <c r="J252" s="78"/>
    </row>
    <row r="253" spans="1:10" s="70" customFormat="1" ht="20.100000000000001" customHeight="1" thickBot="1" x14ac:dyDescent="0.25">
      <c r="A253" s="151" t="s">
        <v>247</v>
      </c>
      <c r="B253" s="173"/>
      <c r="C253" s="173"/>
      <c r="D253" s="164">
        <v>0</v>
      </c>
      <c r="E253" s="14"/>
      <c r="F253" s="5"/>
      <c r="G253" s="5"/>
      <c r="H253" s="5"/>
      <c r="I253" s="5"/>
      <c r="J253" s="78"/>
    </row>
    <row r="254" spans="1:10" s="70" customFormat="1" ht="20.100000000000001" customHeight="1" thickBot="1" x14ac:dyDescent="0.25">
      <c r="A254" s="151" t="s">
        <v>248</v>
      </c>
      <c r="B254" s="173"/>
      <c r="C254" s="173"/>
      <c r="D254" s="164">
        <v>0</v>
      </c>
      <c r="E254" s="14"/>
      <c r="F254" s="5"/>
      <c r="G254" s="5"/>
      <c r="H254" s="5"/>
      <c r="I254" s="5"/>
      <c r="J254" s="78"/>
    </row>
    <row r="255" spans="1:10" s="70" customFormat="1" ht="20.100000000000001" customHeight="1" thickBot="1" x14ac:dyDescent="0.25">
      <c r="A255" s="151" t="s">
        <v>249</v>
      </c>
      <c r="B255" s="173"/>
      <c r="C255" s="173"/>
      <c r="D255" s="164">
        <v>0</v>
      </c>
      <c r="E255" s="14"/>
      <c r="F255" s="5"/>
      <c r="G255" s="5"/>
      <c r="H255" s="5"/>
      <c r="I255" s="5"/>
      <c r="J255" s="78"/>
    </row>
    <row r="256" spans="1:10" s="70" customFormat="1" ht="20.100000000000001" customHeight="1" thickBot="1" x14ac:dyDescent="0.25">
      <c r="A256" s="151" t="s">
        <v>280</v>
      </c>
      <c r="B256" s="173"/>
      <c r="C256" s="173"/>
      <c r="D256" s="164">
        <v>13</v>
      </c>
      <c r="E256" s="14"/>
      <c r="F256" s="5"/>
      <c r="G256" s="5"/>
      <c r="H256" s="5"/>
      <c r="I256" s="5"/>
      <c r="J256" s="78"/>
    </row>
    <row r="257" spans="1:10" s="70" customFormat="1" ht="20.100000000000001" customHeight="1" thickBot="1" x14ac:dyDescent="0.25">
      <c r="A257" s="151" t="s">
        <v>215</v>
      </c>
      <c r="B257" s="173"/>
      <c r="C257" s="173"/>
      <c r="D257" s="164">
        <v>0</v>
      </c>
      <c r="E257" s="14"/>
      <c r="F257" s="5"/>
      <c r="G257" s="5"/>
      <c r="H257" s="5"/>
      <c r="I257" s="5"/>
      <c r="J257" s="78"/>
    </row>
    <row r="258" spans="1:10" s="70" customFormat="1" ht="20.100000000000001" customHeight="1" thickBot="1" x14ac:dyDescent="0.25">
      <c r="A258" s="151" t="s">
        <v>304</v>
      </c>
      <c r="B258" s="173"/>
      <c r="C258" s="173"/>
      <c r="D258" s="164">
        <v>21</v>
      </c>
      <c r="E258" s="14"/>
      <c r="F258" s="5"/>
      <c r="G258" s="5"/>
      <c r="H258" s="5"/>
      <c r="I258" s="5"/>
      <c r="J258" s="78"/>
    </row>
    <row r="259" spans="1:10" s="70" customFormat="1" ht="20.100000000000001" customHeight="1" thickBot="1" x14ac:dyDescent="0.25">
      <c r="A259" s="169" t="s">
        <v>219</v>
      </c>
      <c r="B259" s="170"/>
      <c r="C259" s="170"/>
      <c r="D259" s="176">
        <v>4</v>
      </c>
      <c r="E259" s="16"/>
      <c r="F259" s="5"/>
      <c r="G259" s="5"/>
      <c r="H259" s="5"/>
      <c r="I259" s="5"/>
      <c r="J259" s="78"/>
    </row>
    <row r="260" spans="1:10" ht="20.100000000000001" customHeight="1" x14ac:dyDescent="0.2">
      <c r="A260" s="4"/>
      <c r="B260" s="41"/>
      <c r="C260" s="41"/>
      <c r="D260" s="112"/>
      <c r="E260" s="4"/>
      <c r="F260" s="27"/>
      <c r="G260" s="28"/>
      <c r="H260" s="5"/>
      <c r="I260" s="5"/>
      <c r="J260" s="78"/>
    </row>
    <row r="261" spans="1:10" ht="13.5" thickBot="1" x14ac:dyDescent="0.25">
      <c r="A261" s="34" t="s">
        <v>32</v>
      </c>
    </row>
    <row r="262" spans="1:10" ht="20.100000000000001" customHeight="1" thickBot="1" x14ac:dyDescent="0.25">
      <c r="A262" s="29"/>
      <c r="B262" s="42"/>
      <c r="C262" s="43"/>
      <c r="D262" s="114"/>
      <c r="E262" s="37"/>
      <c r="F262" s="27"/>
      <c r="G262" s="28"/>
      <c r="H262" s="5"/>
      <c r="I262" s="5"/>
      <c r="J262" s="78"/>
    </row>
    <row r="263" spans="1:10" ht="20.100000000000001" customHeight="1" thickBot="1" x14ac:dyDescent="0.25">
      <c r="A263" s="10"/>
      <c r="B263" s="44"/>
      <c r="C263" s="45"/>
      <c r="D263" s="115"/>
      <c r="E263" s="38"/>
      <c r="F263" s="27"/>
      <c r="G263" s="28"/>
      <c r="H263" s="5"/>
      <c r="I263" s="5"/>
      <c r="J263" s="78"/>
    </row>
    <row r="264" spans="1:10" ht="20.100000000000001" customHeight="1" thickBot="1" x14ac:dyDescent="0.25">
      <c r="A264" s="59"/>
      <c r="B264" s="44"/>
      <c r="C264" s="45"/>
      <c r="D264" s="115"/>
      <c r="E264" s="38"/>
      <c r="F264" s="27"/>
      <c r="G264" s="28"/>
      <c r="H264" s="5"/>
      <c r="I264" s="5"/>
      <c r="J264" s="78"/>
    </row>
    <row r="265" spans="1:10" ht="20.100000000000001" customHeight="1" thickBot="1" x14ac:dyDescent="0.25">
      <c r="A265" s="10"/>
      <c r="B265" s="44"/>
      <c r="C265" s="45"/>
      <c r="D265" s="115"/>
      <c r="E265" s="38"/>
      <c r="F265" s="27"/>
      <c r="G265" s="28"/>
      <c r="H265" s="5"/>
      <c r="I265" s="5"/>
      <c r="J265" s="78"/>
    </row>
    <row r="266" spans="1:10" ht="20.100000000000001" customHeight="1" thickBot="1" x14ac:dyDescent="0.25">
      <c r="A266" s="10"/>
      <c r="B266" s="44"/>
      <c r="C266" s="45"/>
      <c r="D266" s="115"/>
      <c r="E266" s="38"/>
      <c r="F266" s="27"/>
      <c r="G266" s="28"/>
      <c r="H266" s="5"/>
      <c r="I266" s="5"/>
      <c r="J266" s="78"/>
    </row>
    <row r="267" spans="1:10" ht="20.100000000000001" customHeight="1" thickBot="1" x14ac:dyDescent="0.25">
      <c r="A267" s="59"/>
      <c r="B267" s="44"/>
      <c r="C267" s="45"/>
      <c r="D267" s="115"/>
      <c r="E267" s="38"/>
      <c r="F267" s="27"/>
      <c r="G267" s="28"/>
      <c r="H267" s="5"/>
      <c r="I267" s="5"/>
      <c r="J267" s="78"/>
    </row>
    <row r="268" spans="1:10" ht="20.100000000000001" customHeight="1" thickBot="1" x14ac:dyDescent="0.25">
      <c r="A268" s="80"/>
      <c r="B268" s="44"/>
      <c r="C268" s="45"/>
      <c r="D268" s="115"/>
      <c r="E268" s="38"/>
      <c r="F268" s="27"/>
      <c r="G268" s="28"/>
      <c r="H268" s="5"/>
      <c r="I268" s="5"/>
      <c r="J268" s="78"/>
    </row>
    <row r="269" spans="1:10" ht="20.100000000000001" customHeight="1" thickBot="1" x14ac:dyDescent="0.25">
      <c r="A269" s="59"/>
      <c r="B269" s="44"/>
      <c r="C269" s="45"/>
      <c r="D269" s="115"/>
      <c r="E269" s="38"/>
      <c r="F269" s="27"/>
      <c r="G269" s="28"/>
      <c r="H269" s="5"/>
      <c r="I269" s="5"/>
      <c r="J269" s="78"/>
    </row>
    <row r="270" spans="1:10" ht="20.100000000000001" customHeight="1" thickBot="1" x14ac:dyDescent="0.25">
      <c r="A270" s="59"/>
      <c r="B270" s="44"/>
      <c r="C270" s="45"/>
      <c r="D270" s="115"/>
      <c r="E270" s="38"/>
      <c r="F270" s="27"/>
      <c r="G270" s="28"/>
      <c r="H270" s="5"/>
      <c r="I270" s="5"/>
      <c r="J270" s="78"/>
    </row>
    <row r="271" spans="1:10" ht="20.100000000000001" customHeight="1" thickBot="1" x14ac:dyDescent="0.25">
      <c r="A271" s="59"/>
      <c r="B271" s="44"/>
      <c r="C271" s="45"/>
      <c r="D271" s="115"/>
      <c r="E271" s="38"/>
      <c r="F271" s="27"/>
      <c r="G271" s="28"/>
      <c r="H271" s="5"/>
      <c r="I271" s="5"/>
      <c r="J271" s="78"/>
    </row>
    <row r="272" spans="1:10" ht="20.100000000000001" customHeight="1" thickBot="1" x14ac:dyDescent="0.25">
      <c r="A272" s="10"/>
      <c r="B272" s="44"/>
      <c r="C272" s="45"/>
      <c r="D272" s="115"/>
      <c r="E272" s="38"/>
      <c r="F272" s="27"/>
      <c r="G272" s="28"/>
      <c r="H272" s="5"/>
      <c r="I272" s="5"/>
      <c r="J272" s="78"/>
    </row>
    <row r="273" spans="1:10" ht="20.100000000000001" customHeight="1" thickBot="1" x14ac:dyDescent="0.25">
      <c r="A273" s="10"/>
      <c r="B273" s="44"/>
      <c r="C273" s="45"/>
      <c r="D273" s="115"/>
      <c r="E273" s="38"/>
      <c r="F273" s="27"/>
      <c r="G273" s="28"/>
      <c r="H273" s="5"/>
      <c r="I273" s="5"/>
      <c r="J273" s="78"/>
    </row>
    <row r="274" spans="1:10" ht="20.100000000000001" customHeight="1" thickBot="1" x14ac:dyDescent="0.25">
      <c r="A274" s="10"/>
      <c r="B274" s="44"/>
      <c r="C274" s="45"/>
      <c r="D274" s="115"/>
      <c r="E274" s="38"/>
      <c r="F274" s="27"/>
      <c r="G274" s="28"/>
      <c r="H274" s="5"/>
      <c r="I274" s="5"/>
      <c r="J274" s="78"/>
    </row>
    <row r="275" spans="1:10" ht="20.100000000000001" customHeight="1" thickBot="1" x14ac:dyDescent="0.25">
      <c r="A275" s="10"/>
      <c r="B275" s="44"/>
      <c r="C275" s="45"/>
      <c r="D275" s="115"/>
      <c r="E275" s="38"/>
      <c r="F275" s="27"/>
      <c r="G275" s="28"/>
      <c r="H275" s="5"/>
      <c r="I275" s="5"/>
      <c r="J275" s="78"/>
    </row>
    <row r="276" spans="1:10" ht="20.100000000000001" customHeight="1" thickBot="1" x14ac:dyDescent="0.25">
      <c r="A276" s="10"/>
      <c r="B276" s="44"/>
      <c r="C276" s="45"/>
      <c r="D276" s="115"/>
      <c r="E276" s="38"/>
      <c r="F276" s="27"/>
      <c r="G276" s="28"/>
      <c r="H276" s="5"/>
      <c r="I276" s="5"/>
      <c r="J276" s="78"/>
    </row>
    <row r="277" spans="1:10" ht="20.100000000000001" customHeight="1" thickBot="1" x14ac:dyDescent="0.25">
      <c r="A277" s="10"/>
      <c r="B277" s="44"/>
      <c r="C277" s="45"/>
      <c r="D277" s="115"/>
      <c r="E277" s="38"/>
      <c r="F277" s="27"/>
      <c r="G277" s="28"/>
      <c r="H277" s="5"/>
      <c r="I277" s="5"/>
      <c r="J277" s="78"/>
    </row>
    <row r="278" spans="1:10" ht="20.100000000000001" customHeight="1" thickBot="1" x14ac:dyDescent="0.25">
      <c r="A278" s="10"/>
      <c r="B278" s="44"/>
      <c r="C278" s="45"/>
      <c r="D278" s="115"/>
      <c r="E278" s="38"/>
      <c r="F278" s="27"/>
      <c r="G278" s="28"/>
      <c r="H278" s="5"/>
      <c r="I278" s="5"/>
      <c r="J278" s="78"/>
    </row>
    <row r="279" spans="1:10" ht="20.100000000000001" customHeight="1" thickBot="1" x14ac:dyDescent="0.25">
      <c r="A279" s="10"/>
      <c r="B279" s="44"/>
      <c r="C279" s="45"/>
      <c r="D279" s="115"/>
      <c r="E279" s="38"/>
      <c r="F279" s="27"/>
      <c r="G279" s="28"/>
      <c r="H279" s="5"/>
      <c r="I279" s="5"/>
      <c r="J279" s="78"/>
    </row>
    <row r="280" spans="1:10" ht="20.100000000000001" customHeight="1" thickBot="1" x14ac:dyDescent="0.25">
      <c r="A280" s="15"/>
      <c r="B280" s="46"/>
      <c r="C280" s="47"/>
      <c r="D280" s="116"/>
      <c r="E280" s="39"/>
      <c r="F280" s="27"/>
      <c r="G280" s="28"/>
      <c r="H280" s="5"/>
      <c r="I280" s="5"/>
      <c r="J280" s="78"/>
    </row>
    <row r="282" spans="1:10" x14ac:dyDescent="0.2">
      <c r="A282" t="s">
        <v>28</v>
      </c>
    </row>
    <row r="285" spans="1:10" x14ac:dyDescent="0.2">
      <c r="A285" s="26"/>
      <c r="E285" s="26"/>
      <c r="F285" s="26"/>
      <c r="G285" s="26"/>
      <c r="H285" s="26"/>
      <c r="I285" s="4"/>
    </row>
    <row r="286" spans="1:10" x14ac:dyDescent="0.2">
      <c r="A286" t="s">
        <v>29</v>
      </c>
      <c r="E286" t="s">
        <v>29</v>
      </c>
      <c r="I286" s="4"/>
    </row>
    <row r="287" spans="1:10" x14ac:dyDescent="0.2">
      <c r="I287" s="4"/>
    </row>
    <row r="288" spans="1:10" x14ac:dyDescent="0.2">
      <c r="I288" s="4"/>
    </row>
    <row r="289" spans="1:9" x14ac:dyDescent="0.2">
      <c r="A289" s="26"/>
      <c r="E289" s="26"/>
      <c r="F289" s="26"/>
      <c r="G289" s="26"/>
      <c r="H289" s="26"/>
      <c r="I289" s="4"/>
    </row>
    <row r="290" spans="1:9" x14ac:dyDescent="0.2">
      <c r="A290" t="s">
        <v>30</v>
      </c>
      <c r="E290" t="s">
        <v>31</v>
      </c>
      <c r="I290" s="4"/>
    </row>
    <row r="291" spans="1:9" x14ac:dyDescent="0.2">
      <c r="I291" s="4"/>
    </row>
  </sheetData>
  <sortState ref="A4:I139">
    <sortCondition ref="A139"/>
  </sortState>
  <mergeCells count="2">
    <mergeCell ref="F2:G2"/>
    <mergeCell ref="A1:H1"/>
  </mergeCells>
  <phoneticPr fontId="2" type="noConversion"/>
  <conditionalFormatting sqref="I1:I5 I66:I67 I73 I7:I8 I129:I130 I140 I17:I18 I146:I147 I43:I64 I142:I144 I149:I150 I69:I70 I75:I77 I134:I137 I94:I104 I20:I22 I121:I124 I79:I86 I39:I41 I126 I13:I15 I24 I88:I92 I106:I115 I28:I37 I117 I119 I152:I1048576">
    <cfRule type="cellIs" dxfId="34" priority="51" operator="lessThan">
      <formula>0</formula>
    </cfRule>
  </conditionalFormatting>
  <conditionalFormatting sqref="I68">
    <cfRule type="cellIs" dxfId="33" priority="50" operator="lessThan">
      <formula>0</formula>
    </cfRule>
  </conditionalFormatting>
  <conditionalFormatting sqref="I65">
    <cfRule type="cellIs" dxfId="32" priority="43" operator="lessThan">
      <formula>0</formula>
    </cfRule>
  </conditionalFormatting>
  <conditionalFormatting sqref="I131">
    <cfRule type="cellIs" dxfId="31" priority="42" operator="lessThan">
      <formula>0</formula>
    </cfRule>
  </conditionalFormatting>
  <conditionalFormatting sqref="I71">
    <cfRule type="cellIs" dxfId="30" priority="41" operator="lessThan">
      <formula>0</formula>
    </cfRule>
  </conditionalFormatting>
  <conditionalFormatting sqref="I78">
    <cfRule type="cellIs" dxfId="29" priority="40" operator="lessThan">
      <formula>0</formula>
    </cfRule>
  </conditionalFormatting>
  <conditionalFormatting sqref="I93">
    <cfRule type="cellIs" dxfId="28" priority="39" operator="lessThan">
      <formula>0</formula>
    </cfRule>
  </conditionalFormatting>
  <conditionalFormatting sqref="I12">
    <cfRule type="cellIs" dxfId="27" priority="36" operator="lessThan">
      <formula>0</formula>
    </cfRule>
  </conditionalFormatting>
  <conditionalFormatting sqref="I6">
    <cfRule type="cellIs" dxfId="26" priority="35" operator="lessThan">
      <formula>0</formula>
    </cfRule>
  </conditionalFormatting>
  <conditionalFormatting sqref="I23">
    <cfRule type="cellIs" dxfId="25" priority="34" operator="lessThan">
      <formula>0</formula>
    </cfRule>
  </conditionalFormatting>
  <conditionalFormatting sqref="I127">
    <cfRule type="cellIs" dxfId="24" priority="33" operator="lessThan">
      <formula>0</formula>
    </cfRule>
  </conditionalFormatting>
  <conditionalFormatting sqref="I145">
    <cfRule type="cellIs" dxfId="23" priority="32" operator="lessThan">
      <formula>0</formula>
    </cfRule>
  </conditionalFormatting>
  <conditionalFormatting sqref="I138">
    <cfRule type="cellIs" dxfId="22" priority="31" operator="lessThan">
      <formula>0</formula>
    </cfRule>
  </conditionalFormatting>
  <conditionalFormatting sqref="I42">
    <cfRule type="cellIs" dxfId="21" priority="30" operator="lessThan">
      <formula>0</formula>
    </cfRule>
  </conditionalFormatting>
  <conditionalFormatting sqref="I16">
    <cfRule type="cellIs" dxfId="20" priority="29" operator="lessThan">
      <formula>0</formula>
    </cfRule>
  </conditionalFormatting>
  <conditionalFormatting sqref="I139">
    <cfRule type="cellIs" dxfId="19" priority="28" operator="lessThan">
      <formula>0</formula>
    </cfRule>
  </conditionalFormatting>
  <conditionalFormatting sqref="I141">
    <cfRule type="cellIs" dxfId="18" priority="27" operator="lessThan">
      <formula>0</formula>
    </cfRule>
  </conditionalFormatting>
  <conditionalFormatting sqref="I151">
    <cfRule type="cellIs" dxfId="17" priority="25" operator="lessThan">
      <formula>0</formula>
    </cfRule>
  </conditionalFormatting>
  <conditionalFormatting sqref="I148">
    <cfRule type="cellIs" dxfId="16" priority="24" operator="lessThan">
      <formula>0</formula>
    </cfRule>
  </conditionalFormatting>
  <conditionalFormatting sqref="I74">
    <cfRule type="cellIs" dxfId="15" priority="21" operator="lessThan">
      <formula>0</formula>
    </cfRule>
  </conditionalFormatting>
  <conditionalFormatting sqref="I128">
    <cfRule type="cellIs" dxfId="14" priority="18" operator="lessThan">
      <formula>0</formula>
    </cfRule>
  </conditionalFormatting>
  <conditionalFormatting sqref="I19">
    <cfRule type="cellIs" dxfId="13" priority="17" operator="lessThan">
      <formula>0</formula>
    </cfRule>
  </conditionalFormatting>
  <conditionalFormatting sqref="I120">
    <cfRule type="cellIs" dxfId="12" priority="16" operator="lessThan">
      <formula>0</formula>
    </cfRule>
  </conditionalFormatting>
  <conditionalFormatting sqref="I133">
    <cfRule type="cellIs" dxfId="11" priority="14" operator="lessThan">
      <formula>0</formula>
    </cfRule>
  </conditionalFormatting>
  <conditionalFormatting sqref="I72">
    <cfRule type="cellIs" dxfId="10" priority="13" operator="lessThan">
      <formula>0</formula>
    </cfRule>
  </conditionalFormatting>
  <conditionalFormatting sqref="I9">
    <cfRule type="cellIs" dxfId="9" priority="11" operator="lessThan">
      <formula>0</formula>
    </cfRule>
  </conditionalFormatting>
  <conditionalFormatting sqref="I38">
    <cfRule type="cellIs" dxfId="8" priority="10" operator="lessThan">
      <formula>0</formula>
    </cfRule>
  </conditionalFormatting>
  <conditionalFormatting sqref="I125">
    <cfRule type="cellIs" dxfId="7" priority="9" operator="lessThan">
      <formula>0</formula>
    </cfRule>
  </conditionalFormatting>
  <conditionalFormatting sqref="I87">
    <cfRule type="cellIs" dxfId="6" priority="8" operator="lessThan">
      <formula>0</formula>
    </cfRule>
  </conditionalFormatting>
  <conditionalFormatting sqref="I105">
    <cfRule type="cellIs" dxfId="5" priority="7" operator="lessThan">
      <formula>0</formula>
    </cfRule>
  </conditionalFormatting>
  <conditionalFormatting sqref="I10:I11">
    <cfRule type="cellIs" dxfId="4" priority="6" operator="lessThan">
      <formula>0</formula>
    </cfRule>
  </conditionalFormatting>
  <conditionalFormatting sqref="I132">
    <cfRule type="cellIs" dxfId="3" priority="5" operator="lessThan">
      <formula>0</formula>
    </cfRule>
  </conditionalFormatting>
  <conditionalFormatting sqref="I25:I27">
    <cfRule type="cellIs" dxfId="2" priority="4" operator="lessThan">
      <formula>0</formula>
    </cfRule>
  </conditionalFormatting>
  <conditionalFormatting sqref="I116">
    <cfRule type="cellIs" dxfId="1" priority="2" operator="lessThan">
      <formula>0</formula>
    </cfRule>
  </conditionalFormatting>
  <conditionalFormatting sqref="I118">
    <cfRule type="cellIs" dxfId="0" priority="1" operator="lessThan">
      <formula>0</formula>
    </cfRule>
  </conditionalFormatting>
  <pageMargins left="0.75" right="0.75" top="1" bottom="1" header="0.5" footer="0.5"/>
  <pageSetup fitToHeight="0" orientation="portrait" r:id="rId1"/>
  <headerFooter alignWithMargins="0">
    <oddFooter>&amp;LJanuary 2020&amp;C &amp;P&amp;RJT's</oddFooter>
  </headerFooter>
  <rowBreaks count="2" manualBreakCount="2">
    <brk id="155" max="6" man="1"/>
    <brk id="184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ADACO</vt:lpstr>
      <vt:lpstr>Handwritten</vt:lpstr>
      <vt:lpstr>Handwritten!Print_Area</vt:lpstr>
      <vt:lpstr>Handwritten!Print_Titles</vt:lpstr>
    </vt:vector>
  </TitlesOfParts>
  <Company>PCH Hotels &amp; Resorts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Wolfe</dc:creator>
  <cp:lastModifiedBy>Beverage Control</cp:lastModifiedBy>
  <cp:lastPrinted>2020-01-31T20:19:19Z</cp:lastPrinted>
  <dcterms:created xsi:type="dcterms:W3CDTF">2009-04-04T23:54:03Z</dcterms:created>
  <dcterms:modified xsi:type="dcterms:W3CDTF">2020-02-02T06:02:06Z</dcterms:modified>
</cp:coreProperties>
</file>