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L:\2. Master\1. FRM\Sommer26\"/>
    </mc:Choice>
  </mc:AlternateContent>
  <xr:revisionPtr revIDLastSave="0" documentId="13_ncr:1_{2A786280-3C56-4A11-A7FA-79208AE5CF5B}" xr6:coauthVersionLast="47" xr6:coauthVersionMax="47" xr10:uidLastSave="{00000000-0000-0000-0000-000000000000}"/>
  <bookViews>
    <workbookView xWindow="-120" yWindow="-120" windowWidth="29040" windowHeight="17520" firstSheet="1" activeTab="1" xr2:uid="{47E3AA83-643E-4985-814B-13C9E199F6C8}"/>
  </bookViews>
  <sheets>
    <sheet name="0. Definitionen" sheetId="7" r:id="rId1"/>
    <sheet name="1. Antritt_Prüfung" sheetId="4" r:id="rId2"/>
    <sheet name="2. Punkte_Prüfung" sheetId="2" r:id="rId3"/>
    <sheet name="2a.Detailpunkte" sheetId="5" r:id="rId4"/>
    <sheet name="3. Notenszenarien" sheetId="3" r:id="rId5"/>
    <sheet name="4. Noteneintrag" sheetId="1" r:id="rId6"/>
    <sheet name="5. Durchfaller" sheetId="8" r:id="rId7"/>
  </sheets>
  <definedNames>
    <definedName name="_xlnm._FilterDatabase" localSheetId="4" hidden="1">'3. Notenszenarien'!$A$5:$J$350</definedName>
    <definedName name="_xlnm.Print_Area" localSheetId="4">'3. Notenszenarien'!$A$4:$F$229</definedName>
    <definedName name="_xlnm.Print_Area" localSheetId="5">'4. Noteneintrag'!$A$1:$D$124</definedName>
    <definedName name="_xlnm.Print_Area" localSheetId="6">'5. Durchfaller'!$A$1:$D$104</definedName>
    <definedName name="_xlnm.Print_Titles" localSheetId="5">'4. Noteneintrag'!$10:$10</definedName>
    <definedName name="ExterneDaten_1" localSheetId="3" hidden="1">'2a.Detailpunkte'!$E$3:$X$31</definedName>
    <definedName name="ExterneDaten_1" localSheetId="5" hidden="1">'4. Noteneintrag'!$A$10:$C$40</definedName>
    <definedName name="ExterneDaten_1" localSheetId="6" hidden="1">'5. Durchfaller'!$A$10:$C$40</definedName>
    <definedName name="ExterneDaten_2" localSheetId="5" hidden="1">'4. Noteneintrag'!$I$5:$I$6</definedName>
    <definedName name="ExterneDaten_2" localSheetId="6" hidden="1">'5. Durchfaller'!$I$5:$I$6</definedName>
    <definedName name="ExterneDaten_3" localSheetId="5" hidden="1">'4. Noteneintrag'!$J$5:$J$6</definedName>
    <definedName name="ExterneDaten_3" localSheetId="6" hidden="1">'5. Durchfaller'!$J$5:$J$6</definedName>
    <definedName name="ExterneDaten_4" localSheetId="1" hidden="1">'1. Antritt_Prüfung'!$A$4:$G$32</definedName>
    <definedName name="file_anmeldungen">'0. Definitionen'!$B$20</definedName>
    <definedName name="file_antritt">'0. Definitionen'!$B$21</definedName>
    <definedName name="file_the_punkte">'0. Definitionen'!$B$22</definedName>
    <definedName name="letzte_aufg_teilgebiet1" localSheetId="6">tbl_aufgaben_teilgebiete['#]</definedName>
    <definedName name="letzte_aufg_teilgebiet1">tbl_aufgaben_teilgebiete['#]</definedName>
    <definedName name="zzMG_Chart1" comment="Mekko Graphics Chart. Please do not change text below_x000a_~MGGRH BereichsnamezzMG_Chart1~~_x000a_Bereichs-ID763fb53e-3f55-43d0-9566-3d0834a04a85~~_x000a_Ort=Tabelle4!$A$1:$G$14~~_x000a_Zuletzt geändert637482252915433600~~">#REF!</definedName>
    <definedName name="zzMG_Chart2" comment="Mekko Graphics Chart. Please do not change text below_x000a_~MGGRH BereichsnamezzMG_Chart2~~_x000a_Bereichs-ID82f5fa3b-8651-44bd-9985-d7a127a05992~~_x000a_Ort='2. Punkte_Prüfung'!$N$5:$P$24~~_x000a_Zuletzt geändert637622802655880604~~_x000a_NamedSource~~">'2. Punkte_Prüfung'!$N$5:$P$24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meldung_QIS_b8b9f8d5-5001-459d-9cc0-e1f48a4887c7" name="Anmeldung_QIS" connection="Abfrage - Anmeldung_QIS"/>
          <x15:modelTable id="Alle_Studis_fcd9e03c-21dd-4489-b0e9-ba2ce222c72c" name="Alle_Studis" connection="Abfrage - Alle_Studis"/>
          <x15:modelTable id="Kombinierte_Daten_8731fedd-a4e7-4347-bd5e-35303a675c4e" name="Kombinierte_Daten" connection="Abfrage - Kombinierte_Daten"/>
          <x15:modelTable id="Anz_Anmeldung_QIS_4a935b94-d8cd-47f5-a663-1a7feedd2274" name="Anz_Anmeldung_QIS" connection="Abfrage - Anz_Anmeldung_QIS"/>
          <x15:modelTable id="THE-Detailpunkte_f3674ca9-385a-43c9-ac30-094d6513bb5e" name="THE-Detailpunkte" connection="Abfrage - THE-Detailpunkte"/>
          <x15:modelTable id="Antritt_Prüfung_85c401e5-962b-4fc8-856a-00e312b74749" name="Antritt_Prüfung" connection="Abfrage - Antritt_Prüfung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D5" i="5"/>
  <c r="A7" i="3" s="1"/>
  <c r="D6" i="5"/>
  <c r="A8" i="3" s="1"/>
  <c r="D7" i="5"/>
  <c r="A9" i="3" s="1"/>
  <c r="D8" i="5"/>
  <c r="A10" i="3" s="1"/>
  <c r="D9" i="5"/>
  <c r="A11" i="3" s="1"/>
  <c r="D10" i="5"/>
  <c r="A12" i="3" s="1"/>
  <c r="D11" i="5"/>
  <c r="A13" i="3" s="1"/>
  <c r="D12" i="5"/>
  <c r="D13" i="5"/>
  <c r="A15" i="3" s="1"/>
  <c r="D14" i="5"/>
  <c r="A16" i="3" s="1"/>
  <c r="D15" i="5"/>
  <c r="A17" i="3" s="1"/>
  <c r="D16" i="5"/>
  <c r="A18" i="3" s="1"/>
  <c r="D17" i="5"/>
  <c r="A19" i="3" s="1"/>
  <c r="D18" i="5"/>
  <c r="A20" i="3" s="1"/>
  <c r="D19" i="5"/>
  <c r="A21" i="3" s="1"/>
  <c r="D20" i="5"/>
  <c r="A22" i="3" s="1"/>
  <c r="D21" i="5"/>
  <c r="A23" i="3" s="1"/>
  <c r="D22" i="5"/>
  <c r="A24" i="3" s="1"/>
  <c r="D23" i="5"/>
  <c r="A25" i="3" s="1"/>
  <c r="D24" i="5"/>
  <c r="A26" i="3" s="1"/>
  <c r="D25" i="5"/>
  <c r="A27" i="3" s="1"/>
  <c r="D26" i="5"/>
  <c r="A28" i="3" s="1"/>
  <c r="D27" i="5"/>
  <c r="A29" i="2" s="1"/>
  <c r="D28" i="5"/>
  <c r="A30" i="3" s="1"/>
  <c r="D29" i="5"/>
  <c r="A31" i="3" s="1"/>
  <c r="D30" i="5"/>
  <c r="A32" i="3" s="1"/>
  <c r="D31" i="5"/>
  <c r="A33" i="3" s="1"/>
  <c r="D32" i="5"/>
  <c r="A34" i="3" s="1"/>
  <c r="D33" i="5"/>
  <c r="A35" i="3" s="1"/>
  <c r="D34" i="5"/>
  <c r="A36" i="3" s="1"/>
  <c r="D35" i="5"/>
  <c r="A37" i="3" s="1"/>
  <c r="D36" i="5"/>
  <c r="A38" i="2" s="1"/>
  <c r="E38" i="2" s="1"/>
  <c r="F38" i="2" s="1"/>
  <c r="D37" i="5"/>
  <c r="A39" i="3" s="1"/>
  <c r="D38" i="5"/>
  <c r="A40" i="3" s="1"/>
  <c r="D39" i="5"/>
  <c r="A41" i="3" s="1"/>
  <c r="D40" i="5"/>
  <c r="A42" i="3" s="1"/>
  <c r="D41" i="5"/>
  <c r="A43" i="3" s="1"/>
  <c r="D42" i="5"/>
  <c r="A44" i="3" s="1"/>
  <c r="D43" i="5"/>
  <c r="A45" i="2" s="1"/>
  <c r="H45" i="2" s="1"/>
  <c r="D44" i="5"/>
  <c r="A46" i="3" s="1"/>
  <c r="D45" i="5"/>
  <c r="A47" i="3" s="1"/>
  <c r="D46" i="5"/>
  <c r="A48" i="3" s="1"/>
  <c r="D47" i="5"/>
  <c r="A49" i="3" s="1"/>
  <c r="D48" i="5"/>
  <c r="A50" i="3" s="1"/>
  <c r="D49" i="5"/>
  <c r="A51" i="3" s="1"/>
  <c r="D50" i="5"/>
  <c r="A52" i="3" s="1"/>
  <c r="D51" i="5"/>
  <c r="A53" i="2" s="1"/>
  <c r="H53" i="2" s="1"/>
  <c r="D52" i="5"/>
  <c r="A54" i="3" s="1"/>
  <c r="D53" i="5"/>
  <c r="A55" i="3" s="1"/>
  <c r="D54" i="5"/>
  <c r="A56" i="3" s="1"/>
  <c r="D55" i="5"/>
  <c r="A57" i="3" s="1"/>
  <c r="D56" i="5"/>
  <c r="A58" i="3" s="1"/>
  <c r="D57" i="5"/>
  <c r="A59" i="3" s="1"/>
  <c r="D58" i="5"/>
  <c r="A60" i="3" s="1"/>
  <c r="D59" i="5"/>
  <c r="A61" i="2" s="1"/>
  <c r="H61" i="2" s="1"/>
  <c r="D60" i="5"/>
  <c r="A62" i="2" s="1"/>
  <c r="E62" i="2" s="1"/>
  <c r="F62" i="2" s="1"/>
  <c r="D61" i="5"/>
  <c r="A63" i="3" s="1"/>
  <c r="D62" i="5"/>
  <c r="A64" i="3" s="1"/>
  <c r="D63" i="5"/>
  <c r="A65" i="3" s="1"/>
  <c r="D64" i="5"/>
  <c r="A66" i="3" s="1"/>
  <c r="D65" i="5"/>
  <c r="A67" i="3" s="1"/>
  <c r="D66" i="5"/>
  <c r="A68" i="3" s="1"/>
  <c r="D67" i="5"/>
  <c r="A69" i="3" s="1"/>
  <c r="D68" i="5"/>
  <c r="A70" i="3" s="1"/>
  <c r="D69" i="5"/>
  <c r="A71" i="3" s="1"/>
  <c r="D70" i="5"/>
  <c r="A72" i="3" s="1"/>
  <c r="D71" i="5"/>
  <c r="A73" i="3" s="1"/>
  <c r="D72" i="5"/>
  <c r="A74" i="3" s="1"/>
  <c r="D73" i="5"/>
  <c r="A75" i="3" s="1"/>
  <c r="D74" i="5"/>
  <c r="A76" i="3" s="1"/>
  <c r="D75" i="5"/>
  <c r="A77" i="3" s="1"/>
  <c r="D76" i="5"/>
  <c r="A78" i="2" s="1"/>
  <c r="E78" i="2" s="1"/>
  <c r="F78" i="2" s="1"/>
  <c r="D77" i="5"/>
  <c r="A79" i="3" s="1"/>
  <c r="D78" i="5"/>
  <c r="A80" i="3" s="1"/>
  <c r="D79" i="5"/>
  <c r="A81" i="2" s="1"/>
  <c r="E81" i="2" s="1"/>
  <c r="F81" i="2" s="1"/>
  <c r="D80" i="5"/>
  <c r="A82" i="3" s="1"/>
  <c r="D81" i="5"/>
  <c r="A83" i="3" s="1"/>
  <c r="D82" i="5"/>
  <c r="A84" i="3" s="1"/>
  <c r="D83" i="5"/>
  <c r="A85" i="2" s="1"/>
  <c r="H85" i="2" s="1"/>
  <c r="D84" i="5"/>
  <c r="A86" i="2" s="1"/>
  <c r="E86" i="2" s="1"/>
  <c r="F86" i="2" s="1"/>
  <c r="D85" i="5"/>
  <c r="A87" i="3" s="1"/>
  <c r="D86" i="5"/>
  <c r="A88" i="3" s="1"/>
  <c r="D87" i="5"/>
  <c r="A89" i="3" s="1"/>
  <c r="D88" i="5"/>
  <c r="A90" i="3" s="1"/>
  <c r="D89" i="5"/>
  <c r="A91" i="3" s="1"/>
  <c r="D90" i="5"/>
  <c r="A92" i="3" s="1"/>
  <c r="D91" i="5"/>
  <c r="A93" i="2" s="1"/>
  <c r="H93" i="2" s="1"/>
  <c r="D92" i="5"/>
  <c r="A94" i="2" s="1"/>
  <c r="E94" i="2" s="1"/>
  <c r="F94" i="2" s="1"/>
  <c r="D93" i="5"/>
  <c r="A95" i="3" s="1"/>
  <c r="D94" i="5"/>
  <c r="A96" i="3" s="1"/>
  <c r="D95" i="5"/>
  <c r="A97" i="3" s="1"/>
  <c r="D96" i="5"/>
  <c r="A98" i="3" s="1"/>
  <c r="D97" i="5"/>
  <c r="A99" i="3" s="1"/>
  <c r="D98" i="5"/>
  <c r="A100" i="3" s="1"/>
  <c r="D99" i="5"/>
  <c r="A101" i="3" s="1"/>
  <c r="D100" i="5"/>
  <c r="A102" i="2" s="1"/>
  <c r="E102" i="2" s="1"/>
  <c r="F102" i="2" s="1"/>
  <c r="D101" i="5"/>
  <c r="A103" i="3" s="1"/>
  <c r="D102" i="5"/>
  <c r="A104" i="3" s="1"/>
  <c r="D103" i="5"/>
  <c r="A105" i="3" s="1"/>
  <c r="D104" i="5"/>
  <c r="A106" i="3" s="1"/>
  <c r="D105" i="5"/>
  <c r="A107" i="3" s="1"/>
  <c r="D106" i="5"/>
  <c r="A108" i="3" s="1"/>
  <c r="D107" i="5"/>
  <c r="A109" i="3" s="1"/>
  <c r="D108" i="5"/>
  <c r="A110" i="2" s="1"/>
  <c r="D109" i="5"/>
  <c r="A111" i="3" s="1"/>
  <c r="D110" i="5"/>
  <c r="A112" i="3" s="1"/>
  <c r="D111" i="5"/>
  <c r="A113" i="2" s="1"/>
  <c r="D112" i="5"/>
  <c r="A114" i="3" s="1"/>
  <c r="D113" i="5"/>
  <c r="A115" i="3" s="1"/>
  <c r="D114" i="5"/>
  <c r="A116" i="2" s="1"/>
  <c r="D115" i="5"/>
  <c r="A117" i="2" s="1"/>
  <c r="D116" i="5"/>
  <c r="A118" i="2" s="1"/>
  <c r="D117" i="5"/>
  <c r="A119" i="3" s="1"/>
  <c r="D118" i="5"/>
  <c r="A120" i="3" s="1"/>
  <c r="D119" i="5"/>
  <c r="A121" i="3" s="1"/>
  <c r="D120" i="5"/>
  <c r="A122" i="3" s="1"/>
  <c r="D121" i="5"/>
  <c r="A123" i="3" s="1"/>
  <c r="D122" i="5"/>
  <c r="A124" i="3" s="1"/>
  <c r="D123" i="5"/>
  <c r="A125" i="2" s="1"/>
  <c r="D124" i="5"/>
  <c r="A126" i="2" s="1"/>
  <c r="D125" i="5"/>
  <c r="A127" i="3" s="1"/>
  <c r="D126" i="5"/>
  <c r="A128" i="3" s="1"/>
  <c r="D127" i="5"/>
  <c r="A129" i="3" s="1"/>
  <c r="D128" i="5"/>
  <c r="A130" i="3" s="1"/>
  <c r="D129" i="5"/>
  <c r="A131" i="3" s="1"/>
  <c r="D130" i="5"/>
  <c r="A132" i="3" s="1"/>
  <c r="D131" i="5"/>
  <c r="A133" i="2" s="1"/>
  <c r="D132" i="5"/>
  <c r="A134" i="2" s="1"/>
  <c r="D133" i="5"/>
  <c r="A135" i="3" s="1"/>
  <c r="D134" i="5"/>
  <c r="A136" i="3" s="1"/>
  <c r="D135" i="5"/>
  <c r="A137" i="3" s="1"/>
  <c r="D136" i="5"/>
  <c r="A138" i="3" s="1"/>
  <c r="D137" i="5"/>
  <c r="A139" i="3" s="1"/>
  <c r="D138" i="5"/>
  <c r="A140" i="3" s="1"/>
  <c r="D139" i="5"/>
  <c r="A141" i="2" s="1"/>
  <c r="D140" i="5"/>
  <c r="A142" i="2" s="1"/>
  <c r="D141" i="5"/>
  <c r="A143" i="3" s="1"/>
  <c r="D142" i="5"/>
  <c r="A144" i="3" s="1"/>
  <c r="D143" i="5"/>
  <c r="A145" i="3" s="1"/>
  <c r="D144" i="5"/>
  <c r="A146" i="3" s="1"/>
  <c r="D145" i="5"/>
  <c r="A147" i="3" s="1"/>
  <c r="D146" i="5"/>
  <c r="A148" i="3" s="1"/>
  <c r="D147" i="5"/>
  <c r="A149" i="2" s="1"/>
  <c r="D148" i="5"/>
  <c r="A150" i="3" s="1"/>
  <c r="D149" i="5"/>
  <c r="A151" i="3" s="1"/>
  <c r="D150" i="5"/>
  <c r="A152" i="3" s="1"/>
  <c r="D151" i="5"/>
  <c r="A153" i="2" s="1"/>
  <c r="D152" i="5"/>
  <c r="A154" i="3" s="1"/>
  <c r="D153" i="5"/>
  <c r="A155" i="3" s="1"/>
  <c r="D154" i="5"/>
  <c r="A156" i="2" s="1"/>
  <c r="H156" i="2" s="1"/>
  <c r="D155" i="5"/>
  <c r="A157" i="2" s="1"/>
  <c r="D156" i="5"/>
  <c r="A158" i="3" s="1"/>
  <c r="D157" i="5"/>
  <c r="A159" i="3" s="1"/>
  <c r="D158" i="5"/>
  <c r="A160" i="3" s="1"/>
  <c r="D159" i="5"/>
  <c r="A161" i="3" s="1"/>
  <c r="D160" i="5"/>
  <c r="A162" i="3" s="1"/>
  <c r="D161" i="5"/>
  <c r="A163" i="3" s="1"/>
  <c r="D162" i="5"/>
  <c r="A164" i="3" s="1"/>
  <c r="D163" i="5"/>
  <c r="A165" i="2" s="1"/>
  <c r="D164" i="5"/>
  <c r="A166" i="2" s="1"/>
  <c r="D165" i="5"/>
  <c r="A167" i="3" s="1"/>
  <c r="D166" i="5"/>
  <c r="A168" i="3" s="1"/>
  <c r="D167" i="5"/>
  <c r="A169" i="3" s="1"/>
  <c r="D168" i="5"/>
  <c r="A170" i="3" s="1"/>
  <c r="D169" i="5"/>
  <c r="A171" i="3" s="1"/>
  <c r="D170" i="5"/>
  <c r="A172" i="3" s="1"/>
  <c r="D171" i="5"/>
  <c r="A173" i="3" s="1"/>
  <c r="D172" i="5"/>
  <c r="A174" i="2" s="1"/>
  <c r="D173" i="5"/>
  <c r="A175" i="3" s="1"/>
  <c r="D174" i="5"/>
  <c r="A176" i="3" s="1"/>
  <c r="D175" i="5"/>
  <c r="A177" i="3" s="1"/>
  <c r="D176" i="5"/>
  <c r="A178" i="3" s="1"/>
  <c r="D177" i="5"/>
  <c r="A179" i="3" s="1"/>
  <c r="D178" i="5"/>
  <c r="A180" i="3" s="1"/>
  <c r="D179" i="5"/>
  <c r="A181" i="3" s="1"/>
  <c r="D180" i="5"/>
  <c r="A182" i="2" s="1"/>
  <c r="D181" i="5"/>
  <c r="A183" i="3" s="1"/>
  <c r="D182" i="5"/>
  <c r="A184" i="3" s="1"/>
  <c r="D183" i="5"/>
  <c r="A185" i="2" s="1"/>
  <c r="H185" i="2" s="1"/>
  <c r="D184" i="5"/>
  <c r="A186" i="3" s="1"/>
  <c r="D185" i="5"/>
  <c r="A187" i="3" s="1"/>
  <c r="D186" i="5"/>
  <c r="A188" i="3" s="1"/>
  <c r="D187" i="5"/>
  <c r="A189" i="2" s="1"/>
  <c r="D188" i="5"/>
  <c r="A190" i="2" s="1"/>
  <c r="D189" i="5"/>
  <c r="A191" i="2" s="1"/>
  <c r="G191" i="2" s="1"/>
  <c r="D190" i="5"/>
  <c r="A192" i="3" s="1"/>
  <c r="D191" i="5"/>
  <c r="A193" i="3" s="1"/>
  <c r="D192" i="5"/>
  <c r="A194" i="3" s="1"/>
  <c r="D193" i="5"/>
  <c r="A195" i="3" s="1"/>
  <c r="D194" i="5"/>
  <c r="A196" i="3" s="1"/>
  <c r="D195" i="5"/>
  <c r="A197" i="2" s="1"/>
  <c r="D196" i="5"/>
  <c r="A198" i="2" s="1"/>
  <c r="D197" i="5"/>
  <c r="A199" i="2" s="1"/>
  <c r="D198" i="5"/>
  <c r="A200" i="3" s="1"/>
  <c r="D199" i="5"/>
  <c r="A201" i="3" s="1"/>
  <c r="D200" i="5"/>
  <c r="A202" i="3" s="1"/>
  <c r="D201" i="5"/>
  <c r="A203" i="3" s="1"/>
  <c r="D202" i="5"/>
  <c r="A204" i="2" s="1"/>
  <c r="D203" i="5"/>
  <c r="A205" i="2" s="1"/>
  <c r="D205" i="2" s="1"/>
  <c r="D204" i="5"/>
  <c r="A206" i="3" s="1"/>
  <c r="D205" i="5"/>
  <c r="A207" i="2" s="1"/>
  <c r="D206" i="5"/>
  <c r="A208" i="3" s="1"/>
  <c r="D207" i="5"/>
  <c r="A209" i="3" s="1"/>
  <c r="D208" i="5"/>
  <c r="A210" i="3" s="1"/>
  <c r="D209" i="5"/>
  <c r="A211" i="3" s="1"/>
  <c r="D210" i="5"/>
  <c r="A212" i="2" s="1"/>
  <c r="E212" i="2" s="1"/>
  <c r="F212" i="2" s="1"/>
  <c r="D211" i="5"/>
  <c r="A213" i="2" s="1"/>
  <c r="D212" i="5"/>
  <c r="A214" i="2" s="1"/>
  <c r="D213" i="5"/>
  <c r="A215" i="3" s="1"/>
  <c r="D214" i="5"/>
  <c r="A216" i="3" s="1"/>
  <c r="D215" i="5"/>
  <c r="A217" i="3" s="1"/>
  <c r="D216" i="5"/>
  <c r="A218" i="3" s="1"/>
  <c r="D217" i="5"/>
  <c r="A219" i="3" s="1"/>
  <c r="D218" i="5"/>
  <c r="A220" i="3" s="1"/>
  <c r="D219" i="5"/>
  <c r="A221" i="2" s="1"/>
  <c r="D221" i="2" s="1"/>
  <c r="D220" i="5"/>
  <c r="A222" i="2" s="1"/>
  <c r="D221" i="5"/>
  <c r="A223" i="3" s="1"/>
  <c r="D222" i="5"/>
  <c r="A224" i="3" s="1"/>
  <c r="D223" i="5"/>
  <c r="A225" i="3" s="1"/>
  <c r="D224" i="5"/>
  <c r="A226" i="3" s="1"/>
  <c r="D225" i="5"/>
  <c r="A227" i="3" s="1"/>
  <c r="D226" i="5"/>
  <c r="A228" i="2" s="1"/>
  <c r="D227" i="5"/>
  <c r="A229" i="3" s="1"/>
  <c r="D228" i="5"/>
  <c r="A230" i="2" s="1"/>
  <c r="D229" i="5"/>
  <c r="A231" i="2" s="1"/>
  <c r="D230" i="5"/>
  <c r="A232" i="3" s="1"/>
  <c r="D231" i="5"/>
  <c r="A233" i="3" s="1"/>
  <c r="D232" i="5"/>
  <c r="A234" i="3" s="1"/>
  <c r="D233" i="5"/>
  <c r="A235" i="3" s="1"/>
  <c r="D234" i="5"/>
  <c r="A236" i="2" s="1"/>
  <c r="E236" i="2" s="1"/>
  <c r="F236" i="2" s="1"/>
  <c r="D235" i="5"/>
  <c r="A237" i="2" s="1"/>
  <c r="D237" i="2" s="1"/>
  <c r="D236" i="5"/>
  <c r="A238" i="2" s="1"/>
  <c r="D237" i="5"/>
  <c r="A239" i="2" s="1"/>
  <c r="D238" i="5"/>
  <c r="A240" i="3" s="1"/>
  <c r="D239" i="5"/>
  <c r="A241" i="3" s="1"/>
  <c r="D240" i="5"/>
  <c r="A242" i="3" s="1"/>
  <c r="D241" i="5"/>
  <c r="A243" i="3" s="1"/>
  <c r="D242" i="5"/>
  <c r="A244" i="2" s="1"/>
  <c r="D243" i="5"/>
  <c r="A245" i="2" s="1"/>
  <c r="D244" i="5"/>
  <c r="A246" i="2" s="1"/>
  <c r="D245" i="5"/>
  <c r="A247" i="3" s="1"/>
  <c r="D246" i="5"/>
  <c r="A248" i="3" s="1"/>
  <c r="D247" i="5"/>
  <c r="A249" i="3" s="1"/>
  <c r="D248" i="5"/>
  <c r="A250" i="3" s="1"/>
  <c r="D249" i="5"/>
  <c r="A251" i="3" s="1"/>
  <c r="D250" i="5"/>
  <c r="A252" i="2" s="1"/>
  <c r="D251" i="5"/>
  <c r="A253" i="3" s="1"/>
  <c r="D252" i="5"/>
  <c r="A254" i="2" s="1"/>
  <c r="D253" i="5"/>
  <c r="A255" i="3" s="1"/>
  <c r="D254" i="5"/>
  <c r="A256" i="3" s="1"/>
  <c r="D255" i="5"/>
  <c r="A257" i="3" s="1"/>
  <c r="D256" i="5"/>
  <c r="A258" i="3" s="1"/>
  <c r="D257" i="5"/>
  <c r="A259" i="3" s="1"/>
  <c r="D258" i="5"/>
  <c r="A260" i="3" s="1"/>
  <c r="D259" i="5"/>
  <c r="A261" i="3" s="1"/>
  <c r="D260" i="5"/>
  <c r="A262" i="3" s="1"/>
  <c r="D261" i="5"/>
  <c r="A263" i="3" s="1"/>
  <c r="D262" i="5"/>
  <c r="A264" i="3" s="1"/>
  <c r="D263" i="5"/>
  <c r="A265" i="3" s="1"/>
  <c r="D264" i="5"/>
  <c r="A266" i="3" s="1"/>
  <c r="D265" i="5"/>
  <c r="A267" i="3" s="1"/>
  <c r="D266" i="5"/>
  <c r="A268" i="3" s="1"/>
  <c r="D267" i="5"/>
  <c r="A269" i="3" s="1"/>
  <c r="D268" i="5"/>
  <c r="A270" i="3" s="1"/>
  <c r="D269" i="5"/>
  <c r="A271" i="3" s="1"/>
  <c r="D270" i="5"/>
  <c r="A272" i="3" s="1"/>
  <c r="D271" i="5"/>
  <c r="A273" i="3" s="1"/>
  <c r="D272" i="5"/>
  <c r="A274" i="3" s="1"/>
  <c r="D273" i="5"/>
  <c r="A275" i="3" s="1"/>
  <c r="D274" i="5"/>
  <c r="A276" i="3" s="1"/>
  <c r="D275" i="5"/>
  <c r="A277" i="3" s="1"/>
  <c r="D276" i="5"/>
  <c r="A278" i="3" s="1"/>
  <c r="D277" i="5"/>
  <c r="A279" i="3" s="1"/>
  <c r="D278" i="5"/>
  <c r="A280" i="3" s="1"/>
  <c r="D279" i="5"/>
  <c r="A281" i="3" s="1"/>
  <c r="D280" i="5"/>
  <c r="A282" i="3" s="1"/>
  <c r="D281" i="5"/>
  <c r="A283" i="3" s="1"/>
  <c r="D282" i="5"/>
  <c r="A284" i="3" s="1"/>
  <c r="D283" i="5"/>
  <c r="A285" i="3" s="1"/>
  <c r="D284" i="5"/>
  <c r="A286" i="3" s="1"/>
  <c r="D285" i="5"/>
  <c r="A287" i="3" s="1"/>
  <c r="D286" i="5"/>
  <c r="A288" i="3" s="1"/>
  <c r="D287" i="5"/>
  <c r="A289" i="3" s="1"/>
  <c r="D288" i="5"/>
  <c r="A290" i="3" s="1"/>
  <c r="D289" i="5"/>
  <c r="A291" i="3" s="1"/>
  <c r="D290" i="5"/>
  <c r="A292" i="3" s="1"/>
  <c r="D291" i="5"/>
  <c r="A293" i="3" s="1"/>
  <c r="D292" i="5"/>
  <c r="A294" i="3" s="1"/>
  <c r="D293" i="5"/>
  <c r="A295" i="3" s="1"/>
  <c r="D294" i="5"/>
  <c r="A296" i="3" s="1"/>
  <c r="D295" i="5"/>
  <c r="A297" i="3" s="1"/>
  <c r="D296" i="5"/>
  <c r="A298" i="3" s="1"/>
  <c r="D297" i="5"/>
  <c r="A299" i="3" s="1"/>
  <c r="D298" i="5"/>
  <c r="A300" i="3" s="1"/>
  <c r="D299" i="5"/>
  <c r="A301" i="3" s="1"/>
  <c r="D300" i="5"/>
  <c r="A302" i="3" s="1"/>
  <c r="D301" i="5"/>
  <c r="A303" i="3" s="1"/>
  <c r="D302" i="5"/>
  <c r="A304" i="3" s="1"/>
  <c r="D303" i="5"/>
  <c r="A305" i="3" s="1"/>
  <c r="D304" i="5"/>
  <c r="A306" i="3" s="1"/>
  <c r="D305" i="5"/>
  <c r="A307" i="3" s="1"/>
  <c r="D306" i="5"/>
  <c r="A308" i="3" s="1"/>
  <c r="D307" i="5"/>
  <c r="A309" i="3" s="1"/>
  <c r="D308" i="5"/>
  <c r="A310" i="3" s="1"/>
  <c r="D309" i="5"/>
  <c r="A311" i="3" s="1"/>
  <c r="D310" i="5"/>
  <c r="A312" i="3" s="1"/>
  <c r="D311" i="5"/>
  <c r="A313" i="3" s="1"/>
  <c r="D312" i="5"/>
  <c r="A314" i="3" s="1"/>
  <c r="D313" i="5"/>
  <c r="A315" i="3" s="1"/>
  <c r="D314" i="5"/>
  <c r="A316" i="3" s="1"/>
  <c r="D315" i="5"/>
  <c r="A317" i="3" s="1"/>
  <c r="D316" i="5"/>
  <c r="A318" i="3" s="1"/>
  <c r="D317" i="5"/>
  <c r="A319" i="3" s="1"/>
  <c r="D318" i="5"/>
  <c r="A320" i="3" s="1"/>
  <c r="D319" i="5"/>
  <c r="A321" i="3" s="1"/>
  <c r="D320" i="5"/>
  <c r="A322" i="3" s="1"/>
  <c r="D321" i="5"/>
  <c r="A323" i="3" s="1"/>
  <c r="D322" i="5"/>
  <c r="A324" i="3" s="1"/>
  <c r="D323" i="5"/>
  <c r="A325" i="3" s="1"/>
  <c r="D324" i="5"/>
  <c r="A326" i="3" s="1"/>
  <c r="D325" i="5"/>
  <c r="A327" i="3" s="1"/>
  <c r="D326" i="5"/>
  <c r="A328" i="3" s="1"/>
  <c r="D327" i="5"/>
  <c r="A329" i="3" s="1"/>
  <c r="D328" i="5"/>
  <c r="A330" i="3" s="1"/>
  <c r="D329" i="5"/>
  <c r="A331" i="3" s="1"/>
  <c r="D330" i="5"/>
  <c r="A332" i="3" s="1"/>
  <c r="D331" i="5"/>
  <c r="A333" i="3" s="1"/>
  <c r="D332" i="5"/>
  <c r="A334" i="3" s="1"/>
  <c r="D333" i="5"/>
  <c r="A335" i="3" s="1"/>
  <c r="D334" i="5"/>
  <c r="A336" i="3" s="1"/>
  <c r="D335" i="5"/>
  <c r="A337" i="3" s="1"/>
  <c r="D336" i="5"/>
  <c r="A338" i="3" s="1"/>
  <c r="D337" i="5"/>
  <c r="A339" i="3" s="1"/>
  <c r="D338" i="5"/>
  <c r="A340" i="3" s="1"/>
  <c r="D339" i="5"/>
  <c r="A341" i="3" s="1"/>
  <c r="D340" i="5"/>
  <c r="A342" i="3" s="1"/>
  <c r="D341" i="5"/>
  <c r="A343" i="3" s="1"/>
  <c r="D342" i="5"/>
  <c r="A344" i="3" s="1"/>
  <c r="D343" i="5"/>
  <c r="A345" i="3" s="1"/>
  <c r="D344" i="5"/>
  <c r="A346" i="3" s="1"/>
  <c r="D345" i="5"/>
  <c r="A347" i="3" s="1"/>
  <c r="D346" i="5"/>
  <c r="A348" i="3" s="1"/>
  <c r="D347" i="5"/>
  <c r="A349" i="3" s="1"/>
  <c r="D348" i="5"/>
  <c r="A350" i="3" s="1"/>
  <c r="D349" i="5"/>
  <c r="D350" i="5"/>
  <c r="D351" i="5"/>
  <c r="D352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B4" i="5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11" i="1"/>
  <c r="K6" i="1"/>
  <c r="A7" i="2"/>
  <c r="A8" i="2"/>
  <c r="A10" i="2"/>
  <c r="A13" i="2"/>
  <c r="A15" i="2"/>
  <c r="A18" i="2"/>
  <c r="A19" i="2"/>
  <c r="A24" i="2"/>
  <c r="A25" i="2"/>
  <c r="A26" i="2"/>
  <c r="A31" i="2"/>
  <c r="A32" i="2"/>
  <c r="A34" i="2"/>
  <c r="A37" i="2"/>
  <c r="H37" i="2" s="1"/>
  <c r="A39" i="2"/>
  <c r="E39" i="2" s="1"/>
  <c r="F39" i="2" s="1"/>
  <c r="A40" i="2"/>
  <c r="E40" i="2" s="1"/>
  <c r="F40" i="2" s="1"/>
  <c r="A42" i="2"/>
  <c r="E42" i="2" s="1"/>
  <c r="F42" i="2" s="1"/>
  <c r="A48" i="2"/>
  <c r="E48" i="2" s="1"/>
  <c r="F48" i="2" s="1"/>
  <c r="A49" i="2"/>
  <c r="E49" i="2" s="1"/>
  <c r="F49" i="2" s="1"/>
  <c r="A50" i="2"/>
  <c r="E50" i="2" s="1"/>
  <c r="F50" i="2" s="1"/>
  <c r="A56" i="2"/>
  <c r="E56" i="2" s="1"/>
  <c r="F56" i="2" s="1"/>
  <c r="A58" i="2"/>
  <c r="E58" i="2" s="1"/>
  <c r="F58" i="2" s="1"/>
  <c r="A59" i="2"/>
  <c r="A63" i="2"/>
  <c r="E63" i="2" s="1"/>
  <c r="F63" i="2" s="1"/>
  <c r="A64" i="2"/>
  <c r="E64" i="2" s="1"/>
  <c r="F64" i="2" s="1"/>
  <c r="A65" i="2"/>
  <c r="E65" i="2" s="1"/>
  <c r="F65" i="2" s="1"/>
  <c r="A66" i="2"/>
  <c r="E66" i="2" s="1"/>
  <c r="F66" i="2" s="1"/>
  <c r="A72" i="2"/>
  <c r="E72" i="2" s="1"/>
  <c r="F72" i="2" s="1"/>
  <c r="A73" i="2"/>
  <c r="E73" i="2" s="1"/>
  <c r="F73" i="2" s="1"/>
  <c r="A74" i="2"/>
  <c r="E74" i="2" s="1"/>
  <c r="F74" i="2" s="1"/>
  <c r="A77" i="2"/>
  <c r="H77" i="2" s="1"/>
  <c r="A79" i="2"/>
  <c r="E79" i="2" s="1"/>
  <c r="F79" i="2" s="1"/>
  <c r="A80" i="2"/>
  <c r="E80" i="2" s="1"/>
  <c r="F80" i="2" s="1"/>
  <c r="A82" i="2"/>
  <c r="E82" i="2" s="1"/>
  <c r="F82" i="2" s="1"/>
  <c r="A87" i="2"/>
  <c r="E87" i="2" s="1"/>
  <c r="F87" i="2" s="1"/>
  <c r="A88" i="2"/>
  <c r="E88" i="2" s="1"/>
  <c r="F88" i="2" s="1"/>
  <c r="A89" i="2"/>
  <c r="E89" i="2" s="1"/>
  <c r="F89" i="2" s="1"/>
  <c r="A90" i="2"/>
  <c r="E90" i="2" s="1"/>
  <c r="F90" i="2" s="1"/>
  <c r="A91" i="2"/>
  <c r="A95" i="2"/>
  <c r="E95" i="2" s="1"/>
  <c r="F95" i="2" s="1"/>
  <c r="A96" i="2"/>
  <c r="E96" i="2" s="1"/>
  <c r="F96" i="2" s="1"/>
  <c r="A97" i="2"/>
  <c r="E97" i="2" s="1"/>
  <c r="F97" i="2" s="1"/>
  <c r="A98" i="2"/>
  <c r="E98" i="2" s="1"/>
  <c r="F98" i="2" s="1"/>
  <c r="A99" i="2"/>
  <c r="A104" i="2"/>
  <c r="E104" i="2" s="1"/>
  <c r="F104" i="2" s="1"/>
  <c r="A105" i="2"/>
  <c r="E105" i="2" s="1"/>
  <c r="F105" i="2" s="1"/>
  <c r="A106" i="2"/>
  <c r="A111" i="2"/>
  <c r="A112" i="2"/>
  <c r="A114" i="2"/>
  <c r="A115" i="2"/>
  <c r="G115" i="2" s="1"/>
  <c r="A119" i="2"/>
  <c r="A120" i="2"/>
  <c r="A121" i="2"/>
  <c r="A122" i="2"/>
  <c r="D122" i="2" s="1"/>
  <c r="A128" i="2"/>
  <c r="A129" i="2"/>
  <c r="A130" i="2"/>
  <c r="A131" i="2"/>
  <c r="D131" i="2" s="1"/>
  <c r="A135" i="2"/>
  <c r="A136" i="2"/>
  <c r="G136" i="2" s="1"/>
  <c r="A138" i="2"/>
  <c r="A140" i="2"/>
  <c r="E140" i="2" s="1"/>
  <c r="F140" i="2" s="1"/>
  <c r="A143" i="2"/>
  <c r="D143" i="2" s="1"/>
  <c r="A144" i="2"/>
  <c r="A145" i="2"/>
  <c r="E145" i="2" s="1"/>
  <c r="F145" i="2" s="1"/>
  <c r="A146" i="2"/>
  <c r="A147" i="2"/>
  <c r="A151" i="2"/>
  <c r="A152" i="2"/>
  <c r="A154" i="2"/>
  <c r="A155" i="2"/>
  <c r="D155" i="2" s="1"/>
  <c r="A158" i="2"/>
  <c r="A159" i="2"/>
  <c r="G159" i="2" s="1"/>
  <c r="A160" i="2"/>
  <c r="D160" i="2" s="1"/>
  <c r="A161" i="2"/>
  <c r="A162" i="2"/>
  <c r="A163" i="2"/>
  <c r="A167" i="2"/>
  <c r="A168" i="2"/>
  <c r="A169" i="2"/>
  <c r="A170" i="2"/>
  <c r="A176" i="2"/>
  <c r="G176" i="2" s="1"/>
  <c r="A177" i="2"/>
  <c r="A178" i="2"/>
  <c r="A179" i="2"/>
  <c r="G179" i="2" s="1"/>
  <c r="A181" i="2"/>
  <c r="A183" i="2"/>
  <c r="A184" i="2"/>
  <c r="A186" i="2"/>
  <c r="A192" i="2"/>
  <c r="A193" i="2"/>
  <c r="A194" i="2"/>
  <c r="D194" i="2" s="1"/>
  <c r="A195" i="2"/>
  <c r="D195" i="2" s="1"/>
  <c r="A196" i="2"/>
  <c r="A200" i="2"/>
  <c r="G200" i="2" s="1"/>
  <c r="A201" i="2"/>
  <c r="A202" i="2"/>
  <c r="A203" i="2"/>
  <c r="A208" i="2"/>
  <c r="H208" i="2" s="1"/>
  <c r="A209" i="2"/>
  <c r="H209" i="2" s="1"/>
  <c r="A210" i="2"/>
  <c r="A215" i="2"/>
  <c r="A216" i="2"/>
  <c r="A217" i="2"/>
  <c r="A218" i="2"/>
  <c r="A219" i="2"/>
  <c r="D219" i="2" s="1"/>
  <c r="A220" i="2"/>
  <c r="G220" i="2" s="1"/>
  <c r="A223" i="2"/>
  <c r="G223" i="2" s="1"/>
  <c r="A224" i="2"/>
  <c r="A225" i="2"/>
  <c r="A226" i="2"/>
  <c r="A227" i="2"/>
  <c r="D227" i="2" s="1"/>
  <c r="A232" i="2"/>
  <c r="G232" i="2" s="1"/>
  <c r="A233" i="2"/>
  <c r="A234" i="2"/>
  <c r="A241" i="2"/>
  <c r="H241" i="2" s="1"/>
  <c r="A242" i="2"/>
  <c r="A247" i="2"/>
  <c r="D247" i="2" s="1"/>
  <c r="A248" i="2"/>
  <c r="A249" i="2"/>
  <c r="A250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A12" i="2"/>
  <c r="A16" i="2"/>
  <c r="A20" i="2"/>
  <c r="A21" i="2"/>
  <c r="A28" i="2"/>
  <c r="A36" i="2"/>
  <c r="H36" i="2" s="1"/>
  <c r="A41" i="2"/>
  <c r="E41" i="2" s="1"/>
  <c r="F41" i="2" s="1"/>
  <c r="A44" i="2"/>
  <c r="H44" i="2" s="1"/>
  <c r="A52" i="2"/>
  <c r="H52" i="2" s="1"/>
  <c r="A55" i="2"/>
  <c r="E55" i="2" s="1"/>
  <c r="F55" i="2" s="1"/>
  <c r="A57" i="2"/>
  <c r="E57" i="2" s="1"/>
  <c r="F57" i="2" s="1"/>
  <c r="A60" i="2"/>
  <c r="H60" i="2" s="1"/>
  <c r="A68" i="2"/>
  <c r="H68" i="2" s="1"/>
  <c r="A76" i="2"/>
  <c r="H76" i="2" s="1"/>
  <c r="A84" i="2"/>
  <c r="H84" i="2" s="1"/>
  <c r="A92" i="2"/>
  <c r="H92" i="2" s="1"/>
  <c r="A100" i="2"/>
  <c r="H100" i="2" s="1"/>
  <c r="A108" i="2"/>
  <c r="D108" i="2" s="1"/>
  <c r="A124" i="2"/>
  <c r="H124" i="2" s="1"/>
  <c r="A132" i="2"/>
  <c r="A148" i="2"/>
  <c r="E148" i="2" s="1"/>
  <c r="F148" i="2" s="1"/>
  <c r="A164" i="2"/>
  <c r="A172" i="2"/>
  <c r="D172" i="2" s="1"/>
  <c r="A180" i="2"/>
  <c r="A188" i="2"/>
  <c r="E188" i="2" s="1"/>
  <c r="F188" i="2" s="1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H9" i="8"/>
  <c r="G9" i="8"/>
  <c r="K6" i="8"/>
  <c r="A35" i="2" l="1"/>
  <c r="G35" i="2" s="1"/>
  <c r="A243" i="2"/>
  <c r="G243" i="2" s="1"/>
  <c r="A229" i="2"/>
  <c r="D229" i="2" s="1"/>
  <c r="A206" i="2"/>
  <c r="A101" i="2"/>
  <c r="H101" i="2" s="1"/>
  <c r="A75" i="2"/>
  <c r="A43" i="2"/>
  <c r="A27" i="2"/>
  <c r="A11" i="2"/>
  <c r="A187" i="2"/>
  <c r="D187" i="2" s="1"/>
  <c r="A54" i="2"/>
  <c r="E54" i="2" s="1"/>
  <c r="F54" i="2" s="1"/>
  <c r="A253" i="2"/>
  <c r="G253" i="2" s="1"/>
  <c r="A139" i="2"/>
  <c r="A123" i="2"/>
  <c r="D123" i="2" s="1"/>
  <c r="A22" i="2"/>
  <c r="A251" i="2"/>
  <c r="D251" i="2" s="1"/>
  <c r="A240" i="2"/>
  <c r="D240" i="2" s="1"/>
  <c r="A173" i="2"/>
  <c r="A150" i="2"/>
  <c r="A109" i="2"/>
  <c r="G109" i="2" s="1"/>
  <c r="A83" i="2"/>
  <c r="A30" i="2"/>
  <c r="A70" i="2"/>
  <c r="E70" i="2" s="1"/>
  <c r="F70" i="2" s="1"/>
  <c r="A46" i="2"/>
  <c r="E46" i="2" s="1"/>
  <c r="F46" i="2" s="1"/>
  <c r="A235" i="2"/>
  <c r="G235" i="2" s="1"/>
  <c r="A211" i="2"/>
  <c r="D211" i="2" s="1"/>
  <c r="A171" i="2"/>
  <c r="G171" i="2" s="1"/>
  <c r="A107" i="2"/>
  <c r="A67" i="2"/>
  <c r="A51" i="2"/>
  <c r="A69" i="2"/>
  <c r="E69" i="2" s="1"/>
  <c r="F69" i="2" s="1"/>
  <c r="I336" i="3"/>
  <c r="E336" i="3" a="1"/>
  <c r="E336" i="3" s="1"/>
  <c r="F336" i="3" s="1" a="1"/>
  <c r="F336" i="3" s="1"/>
  <c r="I328" i="3"/>
  <c r="E328" i="3" a="1"/>
  <c r="E328" i="3" s="1"/>
  <c r="F328" i="3" s="1" a="1"/>
  <c r="F328" i="3" s="1"/>
  <c r="I312" i="3"/>
  <c r="E312" i="3" a="1"/>
  <c r="E312" i="3" s="1"/>
  <c r="F312" i="3" s="1" a="1"/>
  <c r="F312" i="3" s="1"/>
  <c r="I304" i="3"/>
  <c r="E304" i="3" a="1"/>
  <c r="E304" i="3" s="1"/>
  <c r="F304" i="3" s="1" a="1"/>
  <c r="F304" i="3" s="1"/>
  <c r="I288" i="3"/>
  <c r="E288" i="3" a="1"/>
  <c r="E288" i="3" s="1"/>
  <c r="F288" i="3" s="1" a="1"/>
  <c r="F288" i="3" s="1"/>
  <c r="I264" i="3"/>
  <c r="E264" i="3" a="1"/>
  <c r="E264" i="3" s="1"/>
  <c r="F264" i="3" s="1" a="1"/>
  <c r="F264" i="3" s="1"/>
  <c r="I248" i="3"/>
  <c r="E248" i="3" a="1"/>
  <c r="E248" i="3" s="1"/>
  <c r="F248" i="3" s="1" a="1"/>
  <c r="F248" i="3" s="1"/>
  <c r="I240" i="3"/>
  <c r="E240" i="3" a="1"/>
  <c r="E240" i="3" s="1"/>
  <c r="F240" i="3" s="1" a="1"/>
  <c r="F240" i="3" s="1"/>
  <c r="I224" i="3"/>
  <c r="E224" i="3" a="1"/>
  <c r="E224" i="3" s="1"/>
  <c r="F224" i="3" s="1" a="1"/>
  <c r="F224" i="3" s="1"/>
  <c r="I208" i="3"/>
  <c r="E208" i="3" a="1"/>
  <c r="E208" i="3" s="1"/>
  <c r="F208" i="3" s="1" a="1"/>
  <c r="F208" i="3" s="1"/>
  <c r="I192" i="3"/>
  <c r="E192" i="3" a="1"/>
  <c r="E192" i="3" s="1"/>
  <c r="F192" i="3" s="1" a="1"/>
  <c r="F192" i="3" s="1"/>
  <c r="I176" i="3"/>
  <c r="E176" i="3" a="1"/>
  <c r="E176" i="3" s="1"/>
  <c r="F176" i="3" s="1" a="1"/>
  <c r="F176" i="3" s="1"/>
  <c r="I160" i="3"/>
  <c r="E160" i="3" a="1"/>
  <c r="E160" i="3" s="1"/>
  <c r="F160" i="3" s="1" a="1"/>
  <c r="F160" i="3" s="1"/>
  <c r="I144" i="3"/>
  <c r="E144" i="3" a="1"/>
  <c r="E144" i="3" s="1"/>
  <c r="F144" i="3" s="1" a="1"/>
  <c r="F144" i="3" s="1"/>
  <c r="I128" i="3"/>
  <c r="E128" i="3" a="1"/>
  <c r="E128" i="3" s="1"/>
  <c r="H128" i="3" s="1" a="1"/>
  <c r="H128" i="3" s="1"/>
  <c r="I104" i="3"/>
  <c r="E104" i="3" a="1"/>
  <c r="E104" i="3" s="1"/>
  <c r="F104" i="3" s="1" a="1"/>
  <c r="F104" i="3" s="1"/>
  <c r="I88" i="3"/>
  <c r="E88" i="3" a="1"/>
  <c r="E88" i="3" s="1"/>
  <c r="F88" i="3" s="1" a="1"/>
  <c r="F88" i="3" s="1"/>
  <c r="I72" i="3"/>
  <c r="E72" i="3" a="1"/>
  <c r="E72" i="3" s="1"/>
  <c r="H72" i="3" s="1" a="1"/>
  <c r="H72" i="3" s="1"/>
  <c r="I56" i="3"/>
  <c r="E56" i="3" a="1"/>
  <c r="E56" i="3" s="1"/>
  <c r="F56" i="3" s="1" a="1"/>
  <c r="F56" i="3" s="1"/>
  <c r="I48" i="3"/>
  <c r="E48" i="3" a="1"/>
  <c r="E48" i="3" s="1"/>
  <c r="F48" i="3" s="1" a="1"/>
  <c r="F48" i="3" s="1"/>
  <c r="I343" i="3"/>
  <c r="E343" i="3" a="1"/>
  <c r="E343" i="3" s="1"/>
  <c r="F343" i="3" s="1" a="1"/>
  <c r="F343" i="3" s="1"/>
  <c r="I327" i="3"/>
  <c r="E327" i="3" a="1"/>
  <c r="E327" i="3" s="1"/>
  <c r="H327" i="3" s="1" a="1"/>
  <c r="H327" i="3" s="1"/>
  <c r="I311" i="3"/>
  <c r="E311" i="3" a="1"/>
  <c r="E311" i="3" s="1"/>
  <c r="H311" i="3" s="1" a="1"/>
  <c r="H311" i="3" s="1"/>
  <c r="I295" i="3"/>
  <c r="E295" i="3" a="1"/>
  <c r="E295" i="3" s="1"/>
  <c r="F295" i="3" s="1" a="1"/>
  <c r="F295" i="3" s="1"/>
  <c r="I279" i="3"/>
  <c r="E279" i="3" a="1"/>
  <c r="E279" i="3" s="1"/>
  <c r="H279" i="3" s="1" a="1"/>
  <c r="H279" i="3" s="1"/>
  <c r="I263" i="3"/>
  <c r="E263" i="3" a="1"/>
  <c r="E263" i="3" s="1"/>
  <c r="H263" i="3" s="1" a="1"/>
  <c r="H263" i="3" s="1"/>
  <c r="I247" i="3"/>
  <c r="E247" i="3" a="1"/>
  <c r="E247" i="3" s="1"/>
  <c r="F247" i="3" s="1" a="1"/>
  <c r="F247" i="3" s="1"/>
  <c r="I215" i="3"/>
  <c r="E215" i="3" a="1"/>
  <c r="E215" i="3" s="1"/>
  <c r="H215" i="3" s="1" a="1"/>
  <c r="H215" i="3" s="1"/>
  <c r="I183" i="3"/>
  <c r="E183" i="3" a="1"/>
  <c r="E183" i="3" s="1"/>
  <c r="H183" i="3" s="1" a="1"/>
  <c r="H183" i="3" s="1"/>
  <c r="I167" i="3"/>
  <c r="E167" i="3" a="1"/>
  <c r="E167" i="3" s="1"/>
  <c r="H167" i="3" s="1" a="1"/>
  <c r="H167" i="3" s="1"/>
  <c r="I151" i="3"/>
  <c r="E151" i="3" a="1"/>
  <c r="E151" i="3" s="1"/>
  <c r="H151" i="3" s="1" a="1"/>
  <c r="H151" i="3" s="1"/>
  <c r="I135" i="3"/>
  <c r="E135" i="3" a="1"/>
  <c r="E135" i="3" s="1"/>
  <c r="H135" i="3" s="1" a="1"/>
  <c r="H135" i="3" s="1"/>
  <c r="I119" i="3"/>
  <c r="E119" i="3" a="1"/>
  <c r="E119" i="3" s="1"/>
  <c r="H119" i="3" s="1" a="1"/>
  <c r="H119" i="3" s="1"/>
  <c r="I111" i="3"/>
  <c r="E111" i="3" a="1"/>
  <c r="E111" i="3" s="1"/>
  <c r="H111" i="3" s="1" a="1"/>
  <c r="H111" i="3" s="1"/>
  <c r="I103" i="3"/>
  <c r="E103" i="3" a="1"/>
  <c r="E103" i="3" s="1"/>
  <c r="F103" i="3" s="1" a="1"/>
  <c r="F103" i="3" s="1"/>
  <c r="I95" i="3"/>
  <c r="E95" i="3" a="1"/>
  <c r="E95" i="3" s="1"/>
  <c r="F95" i="3" s="1" a="1"/>
  <c r="F95" i="3" s="1"/>
  <c r="I87" i="3"/>
  <c r="E87" i="3" a="1"/>
  <c r="E87" i="3" s="1"/>
  <c r="H87" i="3" s="1" a="1"/>
  <c r="H87" i="3" s="1"/>
  <c r="I71" i="3"/>
  <c r="E71" i="3" a="1"/>
  <c r="E71" i="3" s="1"/>
  <c r="H71" i="3" s="1" a="1"/>
  <c r="H71" i="3" s="1"/>
  <c r="I63" i="3"/>
  <c r="E63" i="3" a="1"/>
  <c r="E63" i="3" s="1"/>
  <c r="F63" i="3" s="1" a="1"/>
  <c r="F63" i="3" s="1"/>
  <c r="I55" i="3"/>
  <c r="E55" i="3" a="1"/>
  <c r="E55" i="3" s="1"/>
  <c r="H55" i="3" s="1" a="1"/>
  <c r="H55" i="3" s="1"/>
  <c r="I47" i="3"/>
  <c r="E47" i="3" a="1"/>
  <c r="E47" i="3" s="1"/>
  <c r="F47" i="3" s="1" a="1"/>
  <c r="F47" i="3" s="1"/>
  <c r="I350" i="3"/>
  <c r="E350" i="3" a="1"/>
  <c r="E350" i="3" s="1"/>
  <c r="H350" i="3" s="1" a="1"/>
  <c r="H350" i="3" s="1"/>
  <c r="I342" i="3"/>
  <c r="E342" i="3" a="1"/>
  <c r="E342" i="3" s="1"/>
  <c r="H342" i="3" s="1" a="1"/>
  <c r="H342" i="3" s="1"/>
  <c r="I334" i="3"/>
  <c r="E334" i="3" a="1"/>
  <c r="E334" i="3" s="1"/>
  <c r="G334" i="3" s="1" a="1"/>
  <c r="G334" i="3" s="1"/>
  <c r="I326" i="3"/>
  <c r="E326" i="3" a="1"/>
  <c r="E326" i="3" s="1"/>
  <c r="F326" i="3" s="1" a="1"/>
  <c r="F326" i="3" s="1"/>
  <c r="I318" i="3"/>
  <c r="E318" i="3" a="1"/>
  <c r="E318" i="3" s="1"/>
  <c r="F318" i="3" s="1" a="1"/>
  <c r="F318" i="3" s="1"/>
  <c r="I310" i="3"/>
  <c r="E310" i="3" a="1"/>
  <c r="E310" i="3" s="1"/>
  <c r="F310" i="3" s="1" a="1"/>
  <c r="F310" i="3" s="1"/>
  <c r="I302" i="3"/>
  <c r="E302" i="3" a="1"/>
  <c r="E302" i="3" s="1"/>
  <c r="F302" i="3" s="1" a="1"/>
  <c r="F302" i="3" s="1"/>
  <c r="I294" i="3"/>
  <c r="E294" i="3" a="1"/>
  <c r="E294" i="3" s="1"/>
  <c r="F294" i="3" s="1" a="1"/>
  <c r="F294" i="3" s="1"/>
  <c r="I286" i="3"/>
  <c r="E286" i="3" a="1"/>
  <c r="E286" i="3" s="1"/>
  <c r="H286" i="3" s="1" a="1"/>
  <c r="H286" i="3" s="1"/>
  <c r="I278" i="3"/>
  <c r="E278" i="3" a="1"/>
  <c r="E278" i="3" s="1"/>
  <c r="F278" i="3" s="1" a="1"/>
  <c r="F278" i="3" s="1"/>
  <c r="I270" i="3"/>
  <c r="E270" i="3" a="1"/>
  <c r="E270" i="3" s="1"/>
  <c r="H270" i="3" s="1" a="1"/>
  <c r="H270" i="3" s="1"/>
  <c r="I262" i="3"/>
  <c r="E262" i="3" a="1"/>
  <c r="E262" i="3" s="1"/>
  <c r="F262" i="3" s="1" a="1"/>
  <c r="F262" i="3" s="1"/>
  <c r="I206" i="3"/>
  <c r="E206" i="3" a="1"/>
  <c r="E206" i="3" s="1"/>
  <c r="H206" i="3" s="1" a="1"/>
  <c r="H206" i="3" s="1"/>
  <c r="I158" i="3"/>
  <c r="E158" i="3" a="1"/>
  <c r="E158" i="3" s="1"/>
  <c r="H158" i="3" s="1" a="1"/>
  <c r="H158" i="3" s="1"/>
  <c r="I150" i="3"/>
  <c r="E150" i="3" a="1"/>
  <c r="E150" i="3" s="1"/>
  <c r="H150" i="3" s="1" a="1"/>
  <c r="H150" i="3" s="1"/>
  <c r="I70" i="3"/>
  <c r="E70" i="3" a="1"/>
  <c r="E70" i="3" s="1"/>
  <c r="H70" i="3" s="1" a="1"/>
  <c r="H70" i="3" s="1"/>
  <c r="I54" i="3"/>
  <c r="E54" i="3" a="1"/>
  <c r="E54" i="3" s="1"/>
  <c r="H54" i="3" s="1" a="1"/>
  <c r="H54" i="3" s="1"/>
  <c r="I46" i="3"/>
  <c r="E46" i="3" a="1"/>
  <c r="E46" i="3" s="1"/>
  <c r="H46" i="3" s="1" a="1"/>
  <c r="H46" i="3" s="1"/>
  <c r="I344" i="3"/>
  <c r="E344" i="3" a="1"/>
  <c r="E344" i="3" s="1"/>
  <c r="F344" i="3" s="1" a="1"/>
  <c r="F344" i="3" s="1"/>
  <c r="I320" i="3"/>
  <c r="E320" i="3" a="1"/>
  <c r="E320" i="3" s="1"/>
  <c r="F320" i="3" s="1" a="1"/>
  <c r="F320" i="3" s="1"/>
  <c r="I296" i="3"/>
  <c r="E296" i="3" a="1"/>
  <c r="E296" i="3" s="1"/>
  <c r="F296" i="3" s="1" a="1"/>
  <c r="F296" i="3" s="1"/>
  <c r="I280" i="3"/>
  <c r="E280" i="3" a="1"/>
  <c r="E280" i="3" s="1"/>
  <c r="F280" i="3" s="1" a="1"/>
  <c r="F280" i="3" s="1"/>
  <c r="I272" i="3"/>
  <c r="E272" i="3" a="1"/>
  <c r="E272" i="3" s="1"/>
  <c r="F272" i="3" s="1" a="1"/>
  <c r="F272" i="3" s="1"/>
  <c r="I256" i="3"/>
  <c r="E256" i="3" a="1"/>
  <c r="E256" i="3" s="1"/>
  <c r="F256" i="3" s="1" a="1"/>
  <c r="F256" i="3" s="1"/>
  <c r="I232" i="3"/>
  <c r="E232" i="3" a="1"/>
  <c r="E232" i="3" s="1"/>
  <c r="F232" i="3" s="1" a="1"/>
  <c r="F232" i="3" s="1"/>
  <c r="I216" i="3"/>
  <c r="E216" i="3" a="1"/>
  <c r="E216" i="3" s="1"/>
  <c r="F216" i="3" s="1" a="1"/>
  <c r="F216" i="3" s="1"/>
  <c r="I200" i="3"/>
  <c r="E200" i="3" a="1"/>
  <c r="E200" i="3" s="1"/>
  <c r="F200" i="3" s="1" a="1"/>
  <c r="F200" i="3" s="1"/>
  <c r="I184" i="3"/>
  <c r="E184" i="3" a="1"/>
  <c r="E184" i="3" s="1"/>
  <c r="F184" i="3" s="1" a="1"/>
  <c r="F184" i="3" s="1"/>
  <c r="I168" i="3"/>
  <c r="E168" i="3" a="1"/>
  <c r="E168" i="3" s="1"/>
  <c r="F168" i="3" s="1" a="1"/>
  <c r="F168" i="3" s="1"/>
  <c r="I152" i="3"/>
  <c r="E152" i="3" a="1"/>
  <c r="E152" i="3" s="1"/>
  <c r="F152" i="3" s="1" a="1"/>
  <c r="F152" i="3" s="1"/>
  <c r="I136" i="3"/>
  <c r="E136" i="3" a="1"/>
  <c r="E136" i="3" s="1"/>
  <c r="F136" i="3" s="1" a="1"/>
  <c r="F136" i="3" s="1"/>
  <c r="I120" i="3"/>
  <c r="E120" i="3" a="1"/>
  <c r="E120" i="3" s="1"/>
  <c r="F120" i="3" s="1" a="1"/>
  <c r="F120" i="3" s="1"/>
  <c r="I112" i="3"/>
  <c r="E112" i="3" a="1"/>
  <c r="E112" i="3" s="1"/>
  <c r="F112" i="3" s="1" a="1"/>
  <c r="F112" i="3" s="1"/>
  <c r="I96" i="3"/>
  <c r="E96" i="3" a="1"/>
  <c r="E96" i="3" s="1"/>
  <c r="F96" i="3" s="1" a="1"/>
  <c r="F96" i="3" s="1"/>
  <c r="I80" i="3"/>
  <c r="E80" i="3" a="1"/>
  <c r="E80" i="3" s="1"/>
  <c r="F80" i="3" s="1" a="1"/>
  <c r="F80" i="3" s="1"/>
  <c r="I64" i="3"/>
  <c r="E64" i="3" a="1"/>
  <c r="E64" i="3" s="1"/>
  <c r="F64" i="3" s="1" a="1"/>
  <c r="F64" i="3" s="1"/>
  <c r="I40" i="3"/>
  <c r="E40" i="3" a="1"/>
  <c r="E40" i="3" s="1"/>
  <c r="F40" i="3" s="1" a="1"/>
  <c r="F40" i="3" s="1"/>
  <c r="I335" i="3"/>
  <c r="E335" i="3" a="1"/>
  <c r="E335" i="3" s="1"/>
  <c r="F335" i="3" s="1" a="1"/>
  <c r="F335" i="3" s="1"/>
  <c r="I319" i="3"/>
  <c r="E319" i="3" a="1"/>
  <c r="E319" i="3" s="1"/>
  <c r="F319" i="3" s="1" a="1"/>
  <c r="F319" i="3" s="1"/>
  <c r="I303" i="3"/>
  <c r="E303" i="3" a="1"/>
  <c r="E303" i="3" s="1"/>
  <c r="F303" i="3" s="1" a="1"/>
  <c r="F303" i="3" s="1"/>
  <c r="I287" i="3"/>
  <c r="E287" i="3" a="1"/>
  <c r="E287" i="3" s="1"/>
  <c r="G287" i="3" s="1" a="1"/>
  <c r="G287" i="3" s="1"/>
  <c r="I271" i="3"/>
  <c r="E271" i="3" a="1"/>
  <c r="E271" i="3" s="1"/>
  <c r="I255" i="3"/>
  <c r="E255" i="3" a="1"/>
  <c r="E255" i="3" s="1"/>
  <c r="F255" i="3" s="1" a="1"/>
  <c r="F255" i="3" s="1"/>
  <c r="I223" i="3"/>
  <c r="E223" i="3" a="1"/>
  <c r="E223" i="3" s="1"/>
  <c r="G223" i="3" s="1" a="1"/>
  <c r="G223" i="3" s="1"/>
  <c r="I175" i="3"/>
  <c r="E175" i="3" a="1"/>
  <c r="E175" i="3" s="1"/>
  <c r="H175" i="3" s="1" a="1"/>
  <c r="H175" i="3" s="1"/>
  <c r="I159" i="3"/>
  <c r="E159" i="3" a="1"/>
  <c r="E159" i="3" s="1"/>
  <c r="F159" i="3" s="1" a="1"/>
  <c r="F159" i="3" s="1"/>
  <c r="I143" i="3"/>
  <c r="E143" i="3" a="1"/>
  <c r="E143" i="3" s="1"/>
  <c r="F143" i="3" s="1" a="1"/>
  <c r="F143" i="3" s="1"/>
  <c r="I127" i="3"/>
  <c r="E127" i="3" a="1"/>
  <c r="E127" i="3" s="1"/>
  <c r="G127" i="3" s="1" a="1"/>
  <c r="G127" i="3" s="1"/>
  <c r="I79" i="3"/>
  <c r="E79" i="3" a="1"/>
  <c r="E79" i="3" s="1"/>
  <c r="H79" i="3" s="1" a="1"/>
  <c r="H79" i="3" s="1"/>
  <c r="I349" i="3"/>
  <c r="E349" i="3" a="1"/>
  <c r="E349" i="3" s="1"/>
  <c r="G349" i="3" s="1" a="1"/>
  <c r="G349" i="3" s="1"/>
  <c r="I341" i="3"/>
  <c r="E341" i="3" a="1"/>
  <c r="E341" i="3" s="1"/>
  <c r="F341" i="3" s="1" a="1"/>
  <c r="F341" i="3" s="1"/>
  <c r="I333" i="3"/>
  <c r="E333" i="3" a="1"/>
  <c r="E333" i="3" s="1"/>
  <c r="F333" i="3" s="1" a="1"/>
  <c r="F333" i="3" s="1"/>
  <c r="I325" i="3"/>
  <c r="E325" i="3" a="1"/>
  <c r="E325" i="3" s="1"/>
  <c r="F325" i="3" s="1" a="1"/>
  <c r="F325" i="3" s="1"/>
  <c r="I317" i="3"/>
  <c r="E317" i="3" a="1"/>
  <c r="E317" i="3" s="1"/>
  <c r="F317" i="3" s="1" a="1"/>
  <c r="F317" i="3" s="1"/>
  <c r="I309" i="3"/>
  <c r="E309" i="3" a="1"/>
  <c r="E309" i="3" s="1"/>
  <c r="H309" i="3" s="1" a="1"/>
  <c r="H309" i="3" s="1"/>
  <c r="I301" i="3"/>
  <c r="E301" i="3" a="1"/>
  <c r="E301" i="3" s="1"/>
  <c r="F301" i="3" s="1" a="1"/>
  <c r="F301" i="3" s="1"/>
  <c r="I293" i="3"/>
  <c r="E293" i="3" a="1"/>
  <c r="E293" i="3" s="1"/>
  <c r="H293" i="3" s="1" a="1"/>
  <c r="H293" i="3" s="1"/>
  <c r="I285" i="3"/>
  <c r="E285" i="3" a="1"/>
  <c r="E285" i="3" s="1"/>
  <c r="F285" i="3" s="1" a="1"/>
  <c r="F285" i="3" s="1"/>
  <c r="I277" i="3"/>
  <c r="E277" i="3" a="1"/>
  <c r="E277" i="3" s="1"/>
  <c r="F277" i="3" s="1" a="1"/>
  <c r="F277" i="3" s="1"/>
  <c r="I269" i="3"/>
  <c r="E269" i="3" a="1"/>
  <c r="E269" i="3" s="1"/>
  <c r="F269" i="3" s="1" a="1"/>
  <c r="F269" i="3" s="1"/>
  <c r="I261" i="3"/>
  <c r="E261" i="3" a="1"/>
  <c r="E261" i="3" s="1"/>
  <c r="F261" i="3" s="1" a="1"/>
  <c r="F261" i="3" s="1"/>
  <c r="I253" i="3"/>
  <c r="E253" i="3" a="1"/>
  <c r="E253" i="3" s="1"/>
  <c r="F253" i="3" s="1" a="1"/>
  <c r="F253" i="3" s="1"/>
  <c r="I229" i="3"/>
  <c r="E229" i="3" a="1"/>
  <c r="E229" i="3" s="1"/>
  <c r="F229" i="3" s="1" a="1"/>
  <c r="F229" i="3" s="1"/>
  <c r="I181" i="3"/>
  <c r="E181" i="3" a="1"/>
  <c r="E181" i="3" s="1"/>
  <c r="F181" i="3" s="1" a="1"/>
  <c r="F181" i="3" s="1"/>
  <c r="I173" i="3"/>
  <c r="E173" i="3" a="1"/>
  <c r="E173" i="3" s="1"/>
  <c r="F173" i="3" s="1" a="1"/>
  <c r="F173" i="3" s="1"/>
  <c r="I109" i="3"/>
  <c r="E109" i="3" a="1"/>
  <c r="E109" i="3" s="1"/>
  <c r="F109" i="3" s="1" a="1"/>
  <c r="F109" i="3" s="1"/>
  <c r="I101" i="3"/>
  <c r="E101" i="3" a="1"/>
  <c r="E101" i="3" s="1"/>
  <c r="H101" i="3" s="1" a="1"/>
  <c r="H101" i="3" s="1"/>
  <c r="I77" i="3"/>
  <c r="E77" i="3" a="1"/>
  <c r="E77" i="3" s="1"/>
  <c r="F77" i="3" s="1" a="1"/>
  <c r="F77" i="3" s="1"/>
  <c r="I69" i="3"/>
  <c r="E69" i="3" a="1"/>
  <c r="E69" i="3" s="1"/>
  <c r="F69" i="3" s="1" a="1"/>
  <c r="F69" i="3" s="1"/>
  <c r="I37" i="3"/>
  <c r="E37" i="3" a="1"/>
  <c r="E37" i="3" s="1"/>
  <c r="H37" i="3" s="1" a="1"/>
  <c r="H37" i="3" s="1"/>
  <c r="I348" i="3"/>
  <c r="E348" i="3" a="1"/>
  <c r="E348" i="3" s="1"/>
  <c r="F348" i="3" s="1" a="1"/>
  <c r="F348" i="3" s="1"/>
  <c r="I340" i="3"/>
  <c r="E340" i="3" a="1"/>
  <c r="E340" i="3" s="1"/>
  <c r="F340" i="3" s="1" a="1"/>
  <c r="F340" i="3" s="1"/>
  <c r="I332" i="3"/>
  <c r="E332" i="3" a="1"/>
  <c r="E332" i="3" s="1"/>
  <c r="F332" i="3" s="1" a="1"/>
  <c r="F332" i="3" s="1"/>
  <c r="I324" i="3"/>
  <c r="E324" i="3" a="1"/>
  <c r="E324" i="3" s="1"/>
  <c r="F324" i="3" s="1" a="1"/>
  <c r="F324" i="3" s="1"/>
  <c r="I316" i="3"/>
  <c r="E316" i="3" a="1"/>
  <c r="E316" i="3" s="1"/>
  <c r="F316" i="3" s="1" a="1"/>
  <c r="F316" i="3" s="1"/>
  <c r="I308" i="3"/>
  <c r="E308" i="3" a="1"/>
  <c r="E308" i="3" s="1"/>
  <c r="H308" i="3" s="1" a="1"/>
  <c r="H308" i="3" s="1"/>
  <c r="I300" i="3"/>
  <c r="E300" i="3" a="1"/>
  <c r="E300" i="3" s="1"/>
  <c r="H300" i="3" s="1" a="1"/>
  <c r="H300" i="3" s="1"/>
  <c r="I292" i="3"/>
  <c r="E292" i="3" a="1"/>
  <c r="E292" i="3" s="1"/>
  <c r="F292" i="3" s="1" a="1"/>
  <c r="F292" i="3" s="1"/>
  <c r="I284" i="3"/>
  <c r="E284" i="3" a="1"/>
  <c r="E284" i="3" s="1"/>
  <c r="F284" i="3" s="1" a="1"/>
  <c r="F284" i="3" s="1"/>
  <c r="I268" i="3"/>
  <c r="E268" i="3" a="1"/>
  <c r="E268" i="3" s="1"/>
  <c r="F268" i="3" s="1" a="1"/>
  <c r="F268" i="3" s="1"/>
  <c r="I260" i="3"/>
  <c r="E260" i="3" a="1"/>
  <c r="E260" i="3" s="1"/>
  <c r="F260" i="3" s="1" a="1"/>
  <c r="F260" i="3" s="1"/>
  <c r="I220" i="3"/>
  <c r="E220" i="3" a="1"/>
  <c r="E220" i="3" s="1"/>
  <c r="F220" i="3" s="1" a="1"/>
  <c r="F220" i="3" s="1"/>
  <c r="I196" i="3"/>
  <c r="E196" i="3" a="1"/>
  <c r="E196" i="3" s="1"/>
  <c r="F196" i="3" s="1" a="1"/>
  <c r="F196" i="3" s="1"/>
  <c r="I188" i="3"/>
  <c r="E188" i="3" a="1"/>
  <c r="E188" i="3" s="1"/>
  <c r="F188" i="3" s="1" a="1"/>
  <c r="F188" i="3" s="1"/>
  <c r="I180" i="3"/>
  <c r="E180" i="3" a="1"/>
  <c r="E180" i="3" s="1"/>
  <c r="F180" i="3" s="1" a="1"/>
  <c r="F180" i="3" s="1"/>
  <c r="I172" i="3"/>
  <c r="E172" i="3" a="1"/>
  <c r="E172" i="3" s="1"/>
  <c r="F172" i="3" s="1" a="1"/>
  <c r="F172" i="3" s="1"/>
  <c r="I164" i="3"/>
  <c r="E164" i="3" a="1"/>
  <c r="E164" i="3" s="1"/>
  <c r="F164" i="3" s="1" a="1"/>
  <c r="F164" i="3" s="1"/>
  <c r="I148" i="3"/>
  <c r="E148" i="3" a="1"/>
  <c r="E148" i="3" s="1"/>
  <c r="F148" i="3" s="1" a="1"/>
  <c r="F148" i="3" s="1"/>
  <c r="I140" i="3"/>
  <c r="E140" i="3" a="1"/>
  <c r="E140" i="3" s="1"/>
  <c r="F140" i="3" s="1" a="1"/>
  <c r="F140" i="3" s="1"/>
  <c r="I132" i="3"/>
  <c r="E132" i="3" a="1"/>
  <c r="E132" i="3" s="1"/>
  <c r="F132" i="3" s="1" a="1"/>
  <c r="F132" i="3" s="1"/>
  <c r="I124" i="3"/>
  <c r="E124" i="3" a="1"/>
  <c r="E124" i="3" s="1"/>
  <c r="F124" i="3" s="1" a="1"/>
  <c r="F124" i="3" s="1"/>
  <c r="I108" i="3"/>
  <c r="E108" i="3" a="1"/>
  <c r="E108" i="3" s="1"/>
  <c r="H108" i="3" s="1" a="1"/>
  <c r="H108" i="3" s="1"/>
  <c r="I100" i="3"/>
  <c r="E100" i="3" a="1"/>
  <c r="E100" i="3" s="1"/>
  <c r="F100" i="3" s="1" a="1"/>
  <c r="F100" i="3" s="1"/>
  <c r="I92" i="3"/>
  <c r="E92" i="3" a="1"/>
  <c r="E92" i="3" s="1"/>
  <c r="F92" i="3" s="1" a="1"/>
  <c r="F92" i="3" s="1"/>
  <c r="I84" i="3"/>
  <c r="E84" i="3" a="1"/>
  <c r="E84" i="3" s="1"/>
  <c r="F84" i="3" s="1" a="1"/>
  <c r="F84" i="3" s="1"/>
  <c r="I76" i="3"/>
  <c r="E76" i="3" a="1"/>
  <c r="E76" i="3" s="1"/>
  <c r="F76" i="3" s="1" a="1"/>
  <c r="F76" i="3" s="1"/>
  <c r="I68" i="3"/>
  <c r="E68" i="3" a="1"/>
  <c r="E68" i="3" s="1"/>
  <c r="F68" i="3" s="1" a="1"/>
  <c r="F68" i="3" s="1"/>
  <c r="I60" i="3"/>
  <c r="E60" i="3" a="1"/>
  <c r="E60" i="3" s="1"/>
  <c r="F60" i="3" s="1" a="1"/>
  <c r="F60" i="3" s="1"/>
  <c r="I52" i="3"/>
  <c r="E52" i="3" a="1"/>
  <c r="E52" i="3" s="1"/>
  <c r="F52" i="3" s="1" a="1"/>
  <c r="F52" i="3" s="1"/>
  <c r="I44" i="3"/>
  <c r="E44" i="3" a="1"/>
  <c r="E44" i="3" s="1"/>
  <c r="F44" i="3" s="1" a="1"/>
  <c r="F44" i="3" s="1"/>
  <c r="I36" i="3"/>
  <c r="E36" i="3" a="1"/>
  <c r="E36" i="3" s="1"/>
  <c r="F36" i="3" s="1" a="1"/>
  <c r="F36" i="3" s="1"/>
  <c r="I347" i="3"/>
  <c r="E347" i="3" a="1"/>
  <c r="E347" i="3" s="1"/>
  <c r="F347" i="3" s="1" a="1"/>
  <c r="F347" i="3" s="1"/>
  <c r="I339" i="3"/>
  <c r="E339" i="3" a="1"/>
  <c r="E339" i="3" s="1"/>
  <c r="F339" i="3" s="1" a="1"/>
  <c r="F339" i="3" s="1"/>
  <c r="I331" i="3"/>
  <c r="E331" i="3" a="1"/>
  <c r="E331" i="3" s="1"/>
  <c r="F331" i="3" s="1" a="1"/>
  <c r="F331" i="3" s="1"/>
  <c r="I323" i="3"/>
  <c r="E323" i="3" a="1"/>
  <c r="E323" i="3" s="1"/>
  <c r="G323" i="3" s="1" a="1"/>
  <c r="G323" i="3" s="1"/>
  <c r="I315" i="3"/>
  <c r="E315" i="3" a="1"/>
  <c r="E315" i="3" s="1"/>
  <c r="F315" i="3" s="1" a="1"/>
  <c r="F315" i="3" s="1"/>
  <c r="I307" i="3"/>
  <c r="E307" i="3" a="1"/>
  <c r="E307" i="3" s="1"/>
  <c r="F307" i="3" s="1" a="1"/>
  <c r="F307" i="3" s="1"/>
  <c r="I299" i="3"/>
  <c r="E299" i="3" a="1"/>
  <c r="E299" i="3" s="1"/>
  <c r="F299" i="3" s="1" a="1"/>
  <c r="F299" i="3" s="1"/>
  <c r="I291" i="3"/>
  <c r="E291" i="3" a="1"/>
  <c r="E291" i="3" s="1"/>
  <c r="F291" i="3" s="1" a="1"/>
  <c r="F291" i="3" s="1"/>
  <c r="I283" i="3"/>
  <c r="E283" i="3" a="1"/>
  <c r="E283" i="3" s="1"/>
  <c r="F283" i="3" s="1" a="1"/>
  <c r="F283" i="3" s="1"/>
  <c r="I275" i="3"/>
  <c r="E275" i="3" a="1"/>
  <c r="E275" i="3" s="1"/>
  <c r="F275" i="3" s="1" a="1"/>
  <c r="F275" i="3" s="1"/>
  <c r="I267" i="3"/>
  <c r="E267" i="3" a="1"/>
  <c r="E267" i="3" s="1"/>
  <c r="F267" i="3" s="1" a="1"/>
  <c r="F267" i="3" s="1"/>
  <c r="I259" i="3"/>
  <c r="E259" i="3" a="1"/>
  <c r="E259" i="3" s="1"/>
  <c r="H259" i="3" s="1" a="1"/>
  <c r="H259" i="3" s="1"/>
  <c r="I251" i="3"/>
  <c r="E251" i="3" a="1"/>
  <c r="E251" i="3" s="1"/>
  <c r="F251" i="3" s="1" a="1"/>
  <c r="F251" i="3" s="1"/>
  <c r="I243" i="3"/>
  <c r="E243" i="3" a="1"/>
  <c r="E243" i="3" s="1"/>
  <c r="F243" i="3" s="1" a="1"/>
  <c r="F243" i="3" s="1"/>
  <c r="I235" i="3"/>
  <c r="E235" i="3" a="1"/>
  <c r="E235" i="3" s="1"/>
  <c r="F235" i="3" s="1" a="1"/>
  <c r="F235" i="3" s="1"/>
  <c r="I227" i="3"/>
  <c r="E227" i="3" a="1"/>
  <c r="E227" i="3" s="1"/>
  <c r="F227" i="3" s="1" a="1"/>
  <c r="F227" i="3" s="1"/>
  <c r="I219" i="3"/>
  <c r="E219" i="3" a="1"/>
  <c r="E219" i="3" s="1"/>
  <c r="F219" i="3" s="1" a="1"/>
  <c r="F219" i="3" s="1"/>
  <c r="I211" i="3"/>
  <c r="E211" i="3" a="1"/>
  <c r="E211" i="3" s="1"/>
  <c r="H211" i="3" s="1" a="1"/>
  <c r="H211" i="3" s="1"/>
  <c r="I203" i="3"/>
  <c r="E203" i="3" a="1"/>
  <c r="E203" i="3" s="1"/>
  <c r="F203" i="3" s="1" a="1"/>
  <c r="F203" i="3" s="1"/>
  <c r="I195" i="3"/>
  <c r="E195" i="3" a="1"/>
  <c r="E195" i="3" s="1"/>
  <c r="F195" i="3" s="1" a="1"/>
  <c r="F195" i="3" s="1"/>
  <c r="I187" i="3"/>
  <c r="E187" i="3" a="1"/>
  <c r="E187" i="3" s="1"/>
  <c r="F187" i="3" s="1" a="1"/>
  <c r="F187" i="3" s="1"/>
  <c r="I179" i="3"/>
  <c r="E179" i="3" a="1"/>
  <c r="E179" i="3" s="1"/>
  <c r="F179" i="3" s="1" a="1"/>
  <c r="F179" i="3" s="1"/>
  <c r="I171" i="3"/>
  <c r="E171" i="3" a="1"/>
  <c r="E171" i="3" s="1"/>
  <c r="F171" i="3" s="1" a="1"/>
  <c r="F171" i="3" s="1"/>
  <c r="I163" i="3"/>
  <c r="E163" i="3" a="1"/>
  <c r="E163" i="3" s="1"/>
  <c r="F163" i="3" s="1" a="1"/>
  <c r="F163" i="3" s="1"/>
  <c r="I155" i="3"/>
  <c r="E155" i="3" a="1"/>
  <c r="E155" i="3" s="1"/>
  <c r="H155" i="3" s="1" a="1"/>
  <c r="H155" i="3" s="1"/>
  <c r="I147" i="3"/>
  <c r="E147" i="3" a="1"/>
  <c r="E147" i="3" s="1"/>
  <c r="F147" i="3" s="1" a="1"/>
  <c r="F147" i="3" s="1"/>
  <c r="I139" i="3"/>
  <c r="E139" i="3" a="1"/>
  <c r="E139" i="3" s="1"/>
  <c r="F139" i="3" s="1" a="1"/>
  <c r="F139" i="3" s="1"/>
  <c r="I131" i="3"/>
  <c r="E131" i="3" a="1"/>
  <c r="E131" i="3" s="1"/>
  <c r="F131" i="3" s="1" a="1"/>
  <c r="F131" i="3" s="1"/>
  <c r="I123" i="3"/>
  <c r="E123" i="3" a="1"/>
  <c r="E123" i="3" s="1"/>
  <c r="F123" i="3" s="1" a="1"/>
  <c r="F123" i="3" s="1"/>
  <c r="I115" i="3"/>
  <c r="E115" i="3" a="1"/>
  <c r="E115" i="3" s="1"/>
  <c r="H115" i="3" s="1" a="1"/>
  <c r="H115" i="3" s="1"/>
  <c r="I107" i="3"/>
  <c r="E107" i="3" a="1"/>
  <c r="E107" i="3" s="1"/>
  <c r="F107" i="3" s="1" a="1"/>
  <c r="F107" i="3" s="1"/>
  <c r="I99" i="3"/>
  <c r="E99" i="3" a="1"/>
  <c r="E99" i="3" s="1"/>
  <c r="F99" i="3" s="1" a="1"/>
  <c r="F99" i="3" s="1"/>
  <c r="I91" i="3"/>
  <c r="E91" i="3" a="1"/>
  <c r="E91" i="3" s="1"/>
  <c r="F91" i="3" s="1" a="1"/>
  <c r="F91" i="3" s="1"/>
  <c r="I83" i="3"/>
  <c r="E83" i="3" a="1"/>
  <c r="E83" i="3" s="1"/>
  <c r="F83" i="3" s="1" a="1"/>
  <c r="F83" i="3" s="1"/>
  <c r="I75" i="3"/>
  <c r="E75" i="3" a="1"/>
  <c r="E75" i="3" s="1"/>
  <c r="F75" i="3" s="1" a="1"/>
  <c r="F75" i="3" s="1"/>
  <c r="I67" i="3"/>
  <c r="E67" i="3" a="1"/>
  <c r="E67" i="3" s="1"/>
  <c r="F67" i="3" s="1" a="1"/>
  <c r="F67" i="3" s="1"/>
  <c r="I59" i="3"/>
  <c r="E59" i="3" a="1"/>
  <c r="E59" i="3" s="1"/>
  <c r="H59" i="3" s="1" a="1"/>
  <c r="H59" i="3" s="1"/>
  <c r="I51" i="3"/>
  <c r="E51" i="3" a="1"/>
  <c r="E51" i="3" s="1"/>
  <c r="F51" i="3" s="1" a="1"/>
  <c r="F51" i="3" s="1"/>
  <c r="I43" i="3"/>
  <c r="E43" i="3" a="1"/>
  <c r="E43" i="3" s="1"/>
  <c r="F43" i="3" s="1" a="1"/>
  <c r="F43" i="3" s="1"/>
  <c r="I35" i="3"/>
  <c r="E35" i="3" a="1"/>
  <c r="E35" i="3" s="1"/>
  <c r="F35" i="3" s="1" a="1"/>
  <c r="F35" i="3" s="1"/>
  <c r="I276" i="3"/>
  <c r="E276" i="3" a="1"/>
  <c r="E276" i="3" s="1"/>
  <c r="F276" i="3" s="1" a="1"/>
  <c r="F276" i="3" s="1"/>
  <c r="I346" i="3"/>
  <c r="E346" i="3" a="1"/>
  <c r="E346" i="3" s="1"/>
  <c r="F346" i="3" s="1" a="1"/>
  <c r="F346" i="3" s="1"/>
  <c r="I338" i="3"/>
  <c r="E338" i="3" a="1"/>
  <c r="E338" i="3" s="1"/>
  <c r="F338" i="3" s="1" a="1"/>
  <c r="F338" i="3" s="1"/>
  <c r="I330" i="3"/>
  <c r="E330" i="3" a="1"/>
  <c r="E330" i="3" s="1"/>
  <c r="F330" i="3" s="1" a="1"/>
  <c r="F330" i="3" s="1"/>
  <c r="I322" i="3"/>
  <c r="E322" i="3" a="1"/>
  <c r="E322" i="3" s="1"/>
  <c r="F322" i="3" s="1" a="1"/>
  <c r="F322" i="3" s="1"/>
  <c r="I314" i="3"/>
  <c r="E314" i="3" a="1"/>
  <c r="E314" i="3" s="1"/>
  <c r="H314" i="3" s="1" a="1"/>
  <c r="H314" i="3" s="1"/>
  <c r="I306" i="3"/>
  <c r="E306" i="3" a="1"/>
  <c r="E306" i="3" s="1"/>
  <c r="F306" i="3" s="1" a="1"/>
  <c r="F306" i="3" s="1"/>
  <c r="I298" i="3"/>
  <c r="E298" i="3" a="1"/>
  <c r="E298" i="3" s="1"/>
  <c r="F298" i="3" s="1" a="1"/>
  <c r="F298" i="3" s="1"/>
  <c r="I290" i="3"/>
  <c r="E290" i="3" a="1"/>
  <c r="E290" i="3" s="1"/>
  <c r="F290" i="3" s="1" a="1"/>
  <c r="F290" i="3" s="1"/>
  <c r="I282" i="3"/>
  <c r="E282" i="3" a="1"/>
  <c r="E282" i="3" s="1"/>
  <c r="F282" i="3" s="1" a="1"/>
  <c r="F282" i="3" s="1"/>
  <c r="I274" i="3"/>
  <c r="E274" i="3" a="1"/>
  <c r="E274" i="3" s="1"/>
  <c r="F274" i="3" s="1" a="1"/>
  <c r="F274" i="3" s="1"/>
  <c r="I266" i="3"/>
  <c r="E266" i="3" a="1"/>
  <c r="E266" i="3" s="1"/>
  <c r="F266" i="3" s="1" a="1"/>
  <c r="F266" i="3" s="1"/>
  <c r="I258" i="3"/>
  <c r="E258" i="3" a="1"/>
  <c r="E258" i="3" s="1"/>
  <c r="F258" i="3" s="1" a="1"/>
  <c r="F258" i="3" s="1"/>
  <c r="I250" i="3"/>
  <c r="E250" i="3" a="1"/>
  <c r="E250" i="3" s="1"/>
  <c r="F250" i="3" s="1" a="1"/>
  <c r="F250" i="3" s="1"/>
  <c r="I242" i="3"/>
  <c r="E242" i="3" a="1"/>
  <c r="E242" i="3" s="1"/>
  <c r="F242" i="3" s="1" a="1"/>
  <c r="F242" i="3" s="1"/>
  <c r="I234" i="3"/>
  <c r="E234" i="3" a="1"/>
  <c r="E234" i="3" s="1"/>
  <c r="F234" i="3" s="1" a="1"/>
  <c r="F234" i="3" s="1"/>
  <c r="I226" i="3"/>
  <c r="E226" i="3" a="1"/>
  <c r="E226" i="3" s="1"/>
  <c r="H226" i="3" s="1" a="1"/>
  <c r="H226" i="3" s="1"/>
  <c r="I218" i="3"/>
  <c r="E218" i="3" a="1"/>
  <c r="E218" i="3" s="1"/>
  <c r="H218" i="3" s="1" a="1"/>
  <c r="H218" i="3" s="1"/>
  <c r="I210" i="3"/>
  <c r="E210" i="3" a="1"/>
  <c r="E210" i="3" s="1"/>
  <c r="H210" i="3" s="1" a="1"/>
  <c r="H210" i="3" s="1"/>
  <c r="I202" i="3"/>
  <c r="E202" i="3" a="1"/>
  <c r="E202" i="3" s="1"/>
  <c r="H202" i="3" s="1" a="1"/>
  <c r="H202" i="3" s="1"/>
  <c r="I194" i="3"/>
  <c r="E194" i="3" a="1"/>
  <c r="E194" i="3" s="1"/>
  <c r="H194" i="3" s="1" a="1"/>
  <c r="H194" i="3" s="1"/>
  <c r="I186" i="3"/>
  <c r="E186" i="3" a="1"/>
  <c r="E186" i="3" s="1"/>
  <c r="H186" i="3" s="1" a="1"/>
  <c r="H186" i="3" s="1"/>
  <c r="I178" i="3"/>
  <c r="E178" i="3" a="1"/>
  <c r="E178" i="3" s="1"/>
  <c r="H178" i="3" s="1" a="1"/>
  <c r="H178" i="3" s="1"/>
  <c r="I170" i="3"/>
  <c r="E170" i="3" a="1"/>
  <c r="E170" i="3" s="1"/>
  <c r="H170" i="3" s="1" a="1"/>
  <c r="H170" i="3" s="1"/>
  <c r="I162" i="3"/>
  <c r="E162" i="3" a="1"/>
  <c r="E162" i="3" s="1"/>
  <c r="H162" i="3" s="1" a="1"/>
  <c r="H162" i="3" s="1"/>
  <c r="I154" i="3"/>
  <c r="E154" i="3" a="1"/>
  <c r="E154" i="3" s="1"/>
  <c r="H154" i="3" s="1" a="1"/>
  <c r="H154" i="3" s="1"/>
  <c r="I146" i="3"/>
  <c r="E146" i="3" a="1"/>
  <c r="E146" i="3" s="1"/>
  <c r="H146" i="3" s="1" a="1"/>
  <c r="H146" i="3" s="1"/>
  <c r="I138" i="3"/>
  <c r="E138" i="3" a="1"/>
  <c r="E138" i="3" s="1"/>
  <c r="H138" i="3" s="1" a="1"/>
  <c r="H138" i="3" s="1"/>
  <c r="I130" i="3"/>
  <c r="E130" i="3" a="1"/>
  <c r="E130" i="3" s="1"/>
  <c r="H130" i="3" s="1" a="1"/>
  <c r="H130" i="3" s="1"/>
  <c r="I122" i="3"/>
  <c r="E122" i="3" a="1"/>
  <c r="E122" i="3" s="1"/>
  <c r="H122" i="3" s="1" a="1"/>
  <c r="H122" i="3" s="1"/>
  <c r="I114" i="3"/>
  <c r="E114" i="3" a="1"/>
  <c r="E114" i="3" s="1"/>
  <c r="H114" i="3" s="1" a="1"/>
  <c r="H114" i="3" s="1"/>
  <c r="I106" i="3"/>
  <c r="E106" i="3" a="1"/>
  <c r="E106" i="3" s="1"/>
  <c r="H106" i="3" s="1" a="1"/>
  <c r="H106" i="3" s="1"/>
  <c r="I98" i="3"/>
  <c r="E98" i="3" a="1"/>
  <c r="E98" i="3" s="1"/>
  <c r="H98" i="3" s="1" a="1"/>
  <c r="H98" i="3" s="1"/>
  <c r="I90" i="3"/>
  <c r="E90" i="3" a="1"/>
  <c r="E90" i="3" s="1"/>
  <c r="H90" i="3" s="1" a="1"/>
  <c r="H90" i="3" s="1"/>
  <c r="I82" i="3"/>
  <c r="E82" i="3" a="1"/>
  <c r="E82" i="3" s="1"/>
  <c r="H82" i="3" s="1" a="1"/>
  <c r="H82" i="3" s="1"/>
  <c r="I74" i="3"/>
  <c r="E74" i="3" a="1"/>
  <c r="E74" i="3" s="1"/>
  <c r="H74" i="3" s="1" a="1"/>
  <c r="H74" i="3" s="1"/>
  <c r="I66" i="3"/>
  <c r="E66" i="3" a="1"/>
  <c r="E66" i="3" s="1"/>
  <c r="H66" i="3" s="1" a="1"/>
  <c r="H66" i="3" s="1"/>
  <c r="I58" i="3"/>
  <c r="E58" i="3" a="1"/>
  <c r="E58" i="3" s="1"/>
  <c r="H58" i="3" s="1" a="1"/>
  <c r="H58" i="3" s="1"/>
  <c r="I50" i="3"/>
  <c r="E50" i="3" a="1"/>
  <c r="E50" i="3" s="1"/>
  <c r="H50" i="3" s="1" a="1"/>
  <c r="H50" i="3" s="1"/>
  <c r="I42" i="3"/>
  <c r="E42" i="3" a="1"/>
  <c r="E42" i="3" s="1"/>
  <c r="H42" i="3" s="1" a="1"/>
  <c r="H42" i="3" s="1"/>
  <c r="I34" i="3"/>
  <c r="E34" i="3" a="1"/>
  <c r="E34" i="3" s="1"/>
  <c r="H34" i="3" s="1" a="1"/>
  <c r="H34" i="3" s="1"/>
  <c r="I345" i="3"/>
  <c r="E345" i="3" a="1"/>
  <c r="E345" i="3" s="1"/>
  <c r="F345" i="3" s="1" a="1"/>
  <c r="F345" i="3" s="1"/>
  <c r="I337" i="3"/>
  <c r="E337" i="3" a="1"/>
  <c r="E337" i="3" s="1"/>
  <c r="F337" i="3" s="1" a="1"/>
  <c r="F337" i="3" s="1"/>
  <c r="I329" i="3"/>
  <c r="E329" i="3" a="1"/>
  <c r="E329" i="3" s="1"/>
  <c r="G329" i="3" s="1" a="1"/>
  <c r="G329" i="3" s="1"/>
  <c r="I321" i="3"/>
  <c r="E321" i="3" a="1"/>
  <c r="E321" i="3" s="1"/>
  <c r="H321" i="3" s="1" a="1"/>
  <c r="H321" i="3" s="1"/>
  <c r="I313" i="3"/>
  <c r="E313" i="3" a="1"/>
  <c r="E313" i="3" s="1"/>
  <c r="G313" i="3" s="1" a="1"/>
  <c r="G313" i="3" s="1"/>
  <c r="I305" i="3"/>
  <c r="E305" i="3" a="1"/>
  <c r="E305" i="3" s="1"/>
  <c r="F305" i="3" s="1" a="1"/>
  <c r="F305" i="3" s="1"/>
  <c r="I297" i="3"/>
  <c r="E297" i="3" a="1"/>
  <c r="E297" i="3" s="1"/>
  <c r="F297" i="3" s="1" a="1"/>
  <c r="F297" i="3" s="1"/>
  <c r="I289" i="3"/>
  <c r="E289" i="3" a="1"/>
  <c r="E289" i="3" s="1"/>
  <c r="F289" i="3" s="1" a="1"/>
  <c r="F289" i="3" s="1"/>
  <c r="I281" i="3"/>
  <c r="E281" i="3" a="1"/>
  <c r="E281" i="3" s="1"/>
  <c r="G281" i="3" s="1" a="1"/>
  <c r="G281" i="3" s="1"/>
  <c r="I273" i="3"/>
  <c r="E273" i="3" a="1"/>
  <c r="E273" i="3" s="1"/>
  <c r="F273" i="3" s="1" a="1"/>
  <c r="F273" i="3" s="1"/>
  <c r="I265" i="3"/>
  <c r="E265" i="3" a="1"/>
  <c r="E265" i="3" s="1"/>
  <c r="H265" i="3" s="1" a="1"/>
  <c r="H265" i="3" s="1"/>
  <c r="I257" i="3"/>
  <c r="E257" i="3" a="1"/>
  <c r="E257" i="3" s="1"/>
  <c r="F257" i="3" s="1" a="1"/>
  <c r="F257" i="3" s="1"/>
  <c r="I249" i="3"/>
  <c r="E249" i="3" a="1"/>
  <c r="E249" i="3" s="1"/>
  <c r="F249" i="3" s="1" a="1"/>
  <c r="F249" i="3" s="1"/>
  <c r="I241" i="3"/>
  <c r="E241" i="3" a="1"/>
  <c r="E241" i="3" s="1"/>
  <c r="F241" i="3" s="1" a="1"/>
  <c r="F241" i="3" s="1"/>
  <c r="I233" i="3"/>
  <c r="E233" i="3" a="1"/>
  <c r="E233" i="3" s="1"/>
  <c r="F233" i="3" s="1" a="1"/>
  <c r="F233" i="3" s="1"/>
  <c r="I225" i="3"/>
  <c r="E225" i="3" a="1"/>
  <c r="E225" i="3" s="1"/>
  <c r="F225" i="3" s="1" a="1"/>
  <c r="F225" i="3" s="1"/>
  <c r="I217" i="3"/>
  <c r="E217" i="3" a="1"/>
  <c r="E217" i="3" s="1"/>
  <c r="H217" i="3" s="1" a="1"/>
  <c r="H217" i="3" s="1"/>
  <c r="I209" i="3"/>
  <c r="E209" i="3" a="1"/>
  <c r="E209" i="3" s="1"/>
  <c r="F209" i="3" s="1" a="1"/>
  <c r="F209" i="3" s="1"/>
  <c r="I201" i="3"/>
  <c r="E201" i="3" a="1"/>
  <c r="E201" i="3" s="1"/>
  <c r="F201" i="3" s="1" a="1"/>
  <c r="F201" i="3" s="1"/>
  <c r="I193" i="3"/>
  <c r="E193" i="3" a="1"/>
  <c r="E193" i="3" s="1"/>
  <c r="F193" i="3" s="1" a="1"/>
  <c r="F193" i="3" s="1"/>
  <c r="I177" i="3"/>
  <c r="E177" i="3" a="1"/>
  <c r="E177" i="3" s="1"/>
  <c r="F177" i="3" s="1" a="1"/>
  <c r="F177" i="3" s="1"/>
  <c r="I169" i="3"/>
  <c r="E169" i="3" a="1"/>
  <c r="E169" i="3" s="1"/>
  <c r="H169" i="3" s="1" a="1"/>
  <c r="H169" i="3" s="1"/>
  <c r="I161" i="3"/>
  <c r="E161" i="3" a="1"/>
  <c r="E161" i="3" s="1"/>
  <c r="F161" i="3" s="1" a="1"/>
  <c r="F161" i="3" s="1"/>
  <c r="I145" i="3"/>
  <c r="E145" i="3" a="1"/>
  <c r="E145" i="3" s="1"/>
  <c r="F145" i="3" s="1" a="1"/>
  <c r="F145" i="3" s="1"/>
  <c r="I137" i="3"/>
  <c r="E137" i="3" a="1"/>
  <c r="E137" i="3" s="1"/>
  <c r="F137" i="3" s="1" a="1"/>
  <c r="F137" i="3" s="1"/>
  <c r="I129" i="3"/>
  <c r="E129" i="3" a="1"/>
  <c r="E129" i="3" s="1"/>
  <c r="F129" i="3" s="1" a="1"/>
  <c r="F129" i="3" s="1"/>
  <c r="I121" i="3"/>
  <c r="E121" i="3" a="1"/>
  <c r="E121" i="3" s="1"/>
  <c r="H121" i="3" s="1" a="1"/>
  <c r="H121" i="3" s="1"/>
  <c r="I105" i="3"/>
  <c r="E105" i="3" a="1"/>
  <c r="E105" i="3" s="1"/>
  <c r="F105" i="3" s="1" a="1"/>
  <c r="F105" i="3" s="1"/>
  <c r="I97" i="3"/>
  <c r="E97" i="3" a="1"/>
  <c r="E97" i="3" s="1"/>
  <c r="F97" i="3" s="1" a="1"/>
  <c r="F97" i="3" s="1"/>
  <c r="I89" i="3"/>
  <c r="E89" i="3" a="1"/>
  <c r="E89" i="3" s="1"/>
  <c r="F89" i="3" s="1" a="1"/>
  <c r="F89" i="3" s="1"/>
  <c r="I73" i="3"/>
  <c r="E73" i="3" a="1"/>
  <c r="E73" i="3" s="1"/>
  <c r="F73" i="3" s="1" a="1"/>
  <c r="F73" i="3" s="1"/>
  <c r="I65" i="3"/>
  <c r="E65" i="3" a="1"/>
  <c r="E65" i="3" s="1"/>
  <c r="F65" i="3" s="1" a="1"/>
  <c r="F65" i="3" s="1"/>
  <c r="I57" i="3"/>
  <c r="E57" i="3" a="1"/>
  <c r="E57" i="3" s="1"/>
  <c r="F57" i="3" s="1" a="1"/>
  <c r="F57" i="3" s="1"/>
  <c r="I49" i="3"/>
  <c r="E49" i="3" a="1"/>
  <c r="E49" i="3" s="1"/>
  <c r="F49" i="3" s="1" a="1"/>
  <c r="F49" i="3" s="1"/>
  <c r="I41" i="3"/>
  <c r="E41" i="3" a="1"/>
  <c r="E41" i="3" s="1"/>
  <c r="F41" i="3" s="1" a="1"/>
  <c r="F41" i="3" s="1"/>
  <c r="I39" i="3"/>
  <c r="E39" i="3" a="1"/>
  <c r="E39" i="3" s="1"/>
  <c r="F39" i="3" s="1" a="1"/>
  <c r="F39" i="3" s="1"/>
  <c r="A14" i="2"/>
  <c r="A14" i="3"/>
  <c r="A254" i="3"/>
  <c r="A246" i="3"/>
  <c r="A238" i="3"/>
  <c r="A230" i="3"/>
  <c r="A222" i="3"/>
  <c r="A214" i="3"/>
  <c r="A198" i="3"/>
  <c r="A190" i="3"/>
  <c r="A182" i="3"/>
  <c r="A174" i="3"/>
  <c r="A166" i="3"/>
  <c r="A142" i="3"/>
  <c r="A134" i="3"/>
  <c r="A126" i="3"/>
  <c r="A118" i="3"/>
  <c r="A110" i="3"/>
  <c r="A102" i="3"/>
  <c r="A94" i="3"/>
  <c r="A86" i="3"/>
  <c r="A78" i="3"/>
  <c r="A62" i="3"/>
  <c r="A38" i="3"/>
  <c r="A245" i="3"/>
  <c r="A237" i="3"/>
  <c r="A221" i="3"/>
  <c r="A213" i="3"/>
  <c r="A205" i="3"/>
  <c r="A197" i="3"/>
  <c r="A189" i="3"/>
  <c r="A165" i="3"/>
  <c r="A157" i="3"/>
  <c r="A149" i="3"/>
  <c r="A141" i="3"/>
  <c r="A133" i="3"/>
  <c r="A125" i="3"/>
  <c r="A117" i="3"/>
  <c r="A93" i="3"/>
  <c r="A85" i="3"/>
  <c r="A61" i="3"/>
  <c r="A53" i="3"/>
  <c r="A45" i="3"/>
  <c r="A29" i="3"/>
  <c r="A252" i="3"/>
  <c r="A244" i="3"/>
  <c r="A236" i="3"/>
  <c r="A228" i="3"/>
  <c r="A212" i="3"/>
  <c r="A204" i="3"/>
  <c r="A156" i="3"/>
  <c r="A116" i="3"/>
  <c r="A137" i="2"/>
  <c r="A127" i="2"/>
  <c r="G127" i="2" s="1"/>
  <c r="A47" i="2"/>
  <c r="E47" i="2" s="1"/>
  <c r="F47" i="2" s="1"/>
  <c r="A33" i="2"/>
  <c r="A23" i="2"/>
  <c r="A9" i="2"/>
  <c r="K9" i="2" s="1"/>
  <c r="A185" i="3"/>
  <c r="A153" i="3"/>
  <c r="A113" i="3"/>
  <c r="A81" i="3"/>
  <c r="A71" i="2"/>
  <c r="E71" i="2" s="1"/>
  <c r="F71" i="2" s="1"/>
  <c r="A255" i="2"/>
  <c r="D255" i="2" s="1"/>
  <c r="A175" i="2"/>
  <c r="D175" i="2" s="1"/>
  <c r="A103" i="2"/>
  <c r="E103" i="2" s="1"/>
  <c r="F103" i="2" s="1"/>
  <c r="A17" i="2"/>
  <c r="A239" i="3"/>
  <c r="A231" i="3"/>
  <c r="A207" i="3"/>
  <c r="A199" i="3"/>
  <c r="A191" i="3"/>
  <c r="H63" i="3" a="1"/>
  <c r="H63" i="3" s="1"/>
  <c r="H47" i="3" a="1"/>
  <c r="H47" i="3" s="1"/>
  <c r="F271" i="3" a="1"/>
  <c r="F271" i="3" s="1"/>
  <c r="H271" i="3" a="1"/>
  <c r="H271" i="3" s="1"/>
  <c r="G271" i="3" a="1"/>
  <c r="G271" i="3" s="1"/>
  <c r="G326" i="3" a="1"/>
  <c r="G326" i="3" s="1"/>
  <c r="H320" i="3" a="1"/>
  <c r="H320" i="3" s="1"/>
  <c r="H301" i="3" a="1"/>
  <c r="H301" i="3" s="1"/>
  <c r="H288" i="3" a="1"/>
  <c r="H288" i="3" s="1"/>
  <c r="H269" i="3" a="1"/>
  <c r="H269" i="3" s="1"/>
  <c r="H224" i="3" a="1"/>
  <c r="H224" i="3" s="1"/>
  <c r="H192" i="3" a="1"/>
  <c r="H192" i="3" s="1"/>
  <c r="H160" i="3" a="1"/>
  <c r="H160" i="3" s="1"/>
  <c r="H96" i="3" a="1"/>
  <c r="H96" i="3" s="1"/>
  <c r="H64" i="3" a="1"/>
  <c r="H64" i="3" s="1"/>
  <c r="G312" i="3" a="1"/>
  <c r="G312" i="3" s="1"/>
  <c r="H326" i="3" a="1"/>
  <c r="H326" i="3" s="1"/>
  <c r="H294" i="3" a="1"/>
  <c r="H294" i="3" s="1"/>
  <c r="H287" i="3" a="1"/>
  <c r="H287" i="3" s="1"/>
  <c r="H268" i="3" a="1"/>
  <c r="H268" i="3" s="1"/>
  <c r="H262" i="3" a="1"/>
  <c r="H262" i="3" s="1"/>
  <c r="G303" i="3" a="1"/>
  <c r="G303" i="3" s="1"/>
  <c r="H349" i="3" a="1"/>
  <c r="H349" i="3" s="1"/>
  <c r="H338" i="3" a="1"/>
  <c r="H338" i="3" s="1"/>
  <c r="H312" i="3" a="1"/>
  <c r="H312" i="3" s="1"/>
  <c r="H280" i="3" a="1"/>
  <c r="H280" i="3" s="1"/>
  <c r="H248" i="3" a="1"/>
  <c r="H248" i="3" s="1"/>
  <c r="H235" i="3" a="1"/>
  <c r="H235" i="3" s="1"/>
  <c r="H216" i="3" a="1"/>
  <c r="H216" i="3" s="1"/>
  <c r="H152" i="3" a="1"/>
  <c r="H152" i="3" s="1"/>
  <c r="H120" i="3" a="1"/>
  <c r="H120" i="3" s="1"/>
  <c r="H88" i="3" a="1"/>
  <c r="H88" i="3" s="1"/>
  <c r="H56" i="3" a="1"/>
  <c r="H56" i="3" s="1"/>
  <c r="G285" i="3" a="1"/>
  <c r="G285" i="3" s="1"/>
  <c r="H343" i="3" a="1"/>
  <c r="H343" i="3" s="1"/>
  <c r="H324" i="3" a="1"/>
  <c r="H324" i="3" s="1"/>
  <c r="H292" i="3" a="1"/>
  <c r="H292" i="3" s="1"/>
  <c r="H247" i="3" a="1"/>
  <c r="H247" i="3" s="1"/>
  <c r="H100" i="3" a="1"/>
  <c r="H100" i="3" s="1"/>
  <c r="G280" i="3" a="1"/>
  <c r="G280" i="3" s="1"/>
  <c r="H336" i="3" a="1"/>
  <c r="H336" i="3" s="1"/>
  <c r="H317" i="3" a="1"/>
  <c r="H317" i="3" s="1"/>
  <c r="H285" i="3" a="1"/>
  <c r="H285" i="3" s="1"/>
  <c r="H253" i="3" a="1"/>
  <c r="H253" i="3" s="1"/>
  <c r="H112" i="3" a="1"/>
  <c r="H112" i="3" s="1"/>
  <c r="F223" i="3" a="1"/>
  <c r="F223" i="3" s="1"/>
  <c r="H335" i="3" a="1"/>
  <c r="H335" i="3" s="1"/>
  <c r="H310" i="3" a="1"/>
  <c r="H310" i="3" s="1"/>
  <c r="H303" i="3" a="1"/>
  <c r="H303" i="3" s="1"/>
  <c r="H278" i="3" a="1"/>
  <c r="H278" i="3" s="1"/>
  <c r="H233" i="3" a="1"/>
  <c r="H233" i="3" s="1"/>
  <c r="H220" i="3" a="1"/>
  <c r="H220" i="3" s="1"/>
  <c r="G262" i="3" a="1"/>
  <c r="G262" i="3" s="1"/>
  <c r="G145" i="3" a="1"/>
  <c r="G145" i="3" s="1"/>
  <c r="H328" i="3" a="1"/>
  <c r="H328" i="3" s="1"/>
  <c r="H277" i="3" a="1"/>
  <c r="H277" i="3" s="1"/>
  <c r="H251" i="3" a="1"/>
  <c r="H251" i="3" s="1"/>
  <c r="H219" i="3" a="1"/>
  <c r="H219" i="3" s="1"/>
  <c r="H187" i="3" a="1"/>
  <c r="H187" i="3" s="1"/>
  <c r="H123" i="3" a="1"/>
  <c r="H123" i="3" s="1"/>
  <c r="G335" i="3" a="1"/>
  <c r="G335" i="3" s="1"/>
  <c r="G248" i="3" a="1"/>
  <c r="G248" i="3" s="1"/>
  <c r="H340" i="3" a="1"/>
  <c r="H340" i="3" s="1"/>
  <c r="H257" i="3" a="1"/>
  <c r="H257" i="3" s="1"/>
  <c r="H148" i="3" a="1"/>
  <c r="H148" i="3" s="1"/>
  <c r="H103" i="3" a="1"/>
  <c r="H103" i="3" s="1"/>
  <c r="H39" i="3" a="1"/>
  <c r="H39" i="3" s="1"/>
  <c r="F311" i="3" a="1"/>
  <c r="F311" i="3" s="1"/>
  <c r="G311" i="3" a="1"/>
  <c r="G311" i="3" s="1"/>
  <c r="F108" i="3" a="1"/>
  <c r="F108" i="3" s="1"/>
  <c r="F37" i="3" a="1"/>
  <c r="F37" i="3" s="1"/>
  <c r="G37" i="3" a="1"/>
  <c r="G37" i="3" s="1"/>
  <c r="F183" i="3" a="1"/>
  <c r="F183" i="3" s="1"/>
  <c r="G183" i="3" a="1"/>
  <c r="G183" i="3" s="1"/>
  <c r="F259" i="3" a="1"/>
  <c r="F259" i="3" s="1"/>
  <c r="F293" i="3" a="1"/>
  <c r="F293" i="3" s="1"/>
  <c r="F286" i="3" a="1"/>
  <c r="F286" i="3" s="1"/>
  <c r="F279" i="3" a="1"/>
  <c r="F279" i="3" s="1"/>
  <c r="G279" i="3" a="1"/>
  <c r="G279" i="3" s="1"/>
  <c r="G167" i="3" a="1"/>
  <c r="G167" i="3" s="1"/>
  <c r="F121" i="3" a="1"/>
  <c r="F121" i="3" s="1"/>
  <c r="F59" i="3" a="1"/>
  <c r="F59" i="3" s="1"/>
  <c r="F334" i="3" a="1"/>
  <c r="F334" i="3" s="1"/>
  <c r="G294" i="3" a="1"/>
  <c r="G294" i="3" s="1"/>
  <c r="G308" i="3" a="1"/>
  <c r="G308" i="3" s="1"/>
  <c r="G300" i="3" a="1"/>
  <c r="G300" i="3" s="1"/>
  <c r="F263" i="3" a="1"/>
  <c r="F263" i="3" s="1"/>
  <c r="F151" i="3" a="1"/>
  <c r="F151" i="3" s="1"/>
  <c r="G151" i="3" a="1"/>
  <c r="G151" i="3" s="1"/>
  <c r="F128" i="3" a="1"/>
  <c r="F128" i="3" s="1"/>
  <c r="G128" i="3" a="1"/>
  <c r="G128" i="3" s="1"/>
  <c r="G253" i="3" a="1"/>
  <c r="G253" i="3" s="1"/>
  <c r="F119" i="3" a="1"/>
  <c r="F119" i="3" s="1"/>
  <c r="G119" i="3" a="1"/>
  <c r="G119" i="3" s="1"/>
  <c r="F111" i="3" a="1"/>
  <c r="F111" i="3" s="1"/>
  <c r="F87" i="3" a="1"/>
  <c r="F87" i="3" s="1"/>
  <c r="G87" i="3" a="1"/>
  <c r="G87" i="3" s="1"/>
  <c r="F79" i="3" a="1"/>
  <c r="F79" i="3" s="1"/>
  <c r="G79" i="3" a="1"/>
  <c r="G79" i="3" s="1"/>
  <c r="G317" i="3" a="1"/>
  <c r="G317" i="3" s="1"/>
  <c r="F70" i="3" a="1"/>
  <c r="F70" i="3" s="1"/>
  <c r="G70" i="3" a="1"/>
  <c r="G70" i="3" s="1"/>
  <c r="F350" i="3" a="1"/>
  <c r="F350" i="3" s="1"/>
  <c r="G350" i="3" a="1"/>
  <c r="G350" i="3" s="1"/>
  <c r="F342" i="3" a="1"/>
  <c r="F342" i="3" s="1"/>
  <c r="G342" i="3" a="1"/>
  <c r="G342" i="3" s="1"/>
  <c r="F327" i="3" a="1"/>
  <c r="F327" i="3" s="1"/>
  <c r="G162" i="3" a="1"/>
  <c r="G162" i="3" s="1"/>
  <c r="G210" i="3" a="1"/>
  <c r="G210" i="3" s="1"/>
  <c r="G114" i="3" a="1"/>
  <c r="G114" i="3" s="1"/>
  <c r="G234" i="3" a="1"/>
  <c r="G234" i="3" s="1"/>
  <c r="G224" i="3" a="1"/>
  <c r="G224" i="3" s="1"/>
  <c r="G219" i="3" a="1"/>
  <c r="G219" i="3" s="1"/>
  <c r="G203" i="3" a="1"/>
  <c r="G203" i="3" s="1"/>
  <c r="G192" i="3" a="1"/>
  <c r="G192" i="3" s="1"/>
  <c r="G187" i="3" a="1"/>
  <c r="G187" i="3" s="1"/>
  <c r="G171" i="3" a="1"/>
  <c r="G171" i="3" s="1"/>
  <c r="G160" i="3" a="1"/>
  <c r="G160" i="3" s="1"/>
  <c r="G144" i="3" a="1"/>
  <c r="G144" i="3" s="1"/>
  <c r="G107" i="3" a="1"/>
  <c r="G107" i="3" s="1"/>
  <c r="G96" i="3" a="1"/>
  <c r="G96" i="3" s="1"/>
  <c r="G91" i="3" a="1"/>
  <c r="G91" i="3" s="1"/>
  <c r="G75" i="3" a="1"/>
  <c r="G75" i="3" s="1"/>
  <c r="G64" i="3" a="1"/>
  <c r="G64" i="3" s="1"/>
  <c r="G343" i="3" a="1"/>
  <c r="G343" i="3" s="1"/>
  <c r="G325" i="3" a="1"/>
  <c r="G325" i="3" s="1"/>
  <c r="G320" i="3" a="1"/>
  <c r="G320" i="3" s="1"/>
  <c r="G288" i="3" a="1"/>
  <c r="G288" i="3" s="1"/>
  <c r="G256" i="3" a="1"/>
  <c r="G256" i="3" s="1"/>
  <c r="G247" i="3" a="1"/>
  <c r="G247" i="3" s="1"/>
  <c r="G181" i="3" a="1"/>
  <c r="G181" i="3" s="1"/>
  <c r="G194" i="3" a="1"/>
  <c r="G194" i="3" s="1"/>
  <c r="G50" i="3" a="1"/>
  <c r="G50" i="3" s="1"/>
  <c r="F127" i="3" a="1"/>
  <c r="F127" i="3" s="1"/>
  <c r="G347" i="3" a="1"/>
  <c r="G347" i="3" s="1"/>
  <c r="G324" i="3" a="1"/>
  <c r="G324" i="3" s="1"/>
  <c r="G315" i="3" a="1"/>
  <c r="G315" i="3" s="1"/>
  <c r="G306" i="3" a="1"/>
  <c r="G306" i="3" s="1"/>
  <c r="G292" i="3" a="1"/>
  <c r="G292" i="3" s="1"/>
  <c r="G283" i="3" a="1"/>
  <c r="G283" i="3" s="1"/>
  <c r="G251" i="3" a="1"/>
  <c r="G251" i="3" s="1"/>
  <c r="G180" i="3" a="1"/>
  <c r="G180" i="3" s="1"/>
  <c r="G159" i="3" a="1"/>
  <c r="G159" i="3" s="1"/>
  <c r="G148" i="3" a="1"/>
  <c r="G148" i="3" s="1"/>
  <c r="G132" i="3" a="1"/>
  <c r="G132" i="3" s="1"/>
  <c r="G63" i="3" a="1"/>
  <c r="G63" i="3" s="1"/>
  <c r="G47" i="3" a="1"/>
  <c r="G47" i="3" s="1"/>
  <c r="G36" i="3" a="1"/>
  <c r="G36" i="3" s="1"/>
  <c r="F158" i="3" a="1"/>
  <c r="F158" i="3" s="1"/>
  <c r="G158" i="3" a="1"/>
  <c r="G158" i="3" s="1"/>
  <c r="G333" i="3" a="1"/>
  <c r="G333" i="3" s="1"/>
  <c r="G319" i="3" a="1"/>
  <c r="G319" i="3" s="1"/>
  <c r="G310" i="3" a="1"/>
  <c r="G310" i="3" s="1"/>
  <c r="G301" i="3" a="1"/>
  <c r="G301" i="3" s="1"/>
  <c r="G278" i="3" a="1"/>
  <c r="G278" i="3" s="1"/>
  <c r="G269" i="3" a="1"/>
  <c r="G269" i="3" s="1"/>
  <c r="G201" i="3" a="1"/>
  <c r="G201" i="3" s="1"/>
  <c r="G105" i="3" a="1"/>
  <c r="G105" i="3" s="1"/>
  <c r="G82" i="3" a="1"/>
  <c r="G82" i="3" s="1"/>
  <c r="G268" i="3" a="1"/>
  <c r="G268" i="3" s="1"/>
  <c r="G241" i="3" a="1"/>
  <c r="G241" i="3" s="1"/>
  <c r="G216" i="3" a="1"/>
  <c r="G216" i="3" s="1"/>
  <c r="G195" i="3" a="1"/>
  <c r="G195" i="3" s="1"/>
  <c r="G184" i="3" a="1"/>
  <c r="G184" i="3" s="1"/>
  <c r="G163" i="3" a="1"/>
  <c r="G163" i="3" s="1"/>
  <c r="G152" i="3" a="1"/>
  <c r="G152" i="3" s="1"/>
  <c r="G120" i="3" a="1"/>
  <c r="G120" i="3" s="1"/>
  <c r="G104" i="3" a="1"/>
  <c r="G104" i="3" s="1"/>
  <c r="G88" i="3" a="1"/>
  <c r="G88" i="3" s="1"/>
  <c r="G56" i="3" a="1"/>
  <c r="G56" i="3" s="1"/>
  <c r="G40" i="3" a="1"/>
  <c r="G40" i="3" s="1"/>
  <c r="G74" i="3" a="1"/>
  <c r="G74" i="3" s="1"/>
  <c r="F54" i="3" a="1"/>
  <c r="F54" i="3" s="1"/>
  <c r="F349" i="3" a="1"/>
  <c r="F349" i="3" s="1"/>
  <c r="G341" i="3" a="1"/>
  <c r="G341" i="3" s="1"/>
  <c r="G336" i="3" a="1"/>
  <c r="G336" i="3" s="1"/>
  <c r="G109" i="3" a="1"/>
  <c r="G109" i="3" s="1"/>
  <c r="G77" i="3" a="1"/>
  <c r="G77" i="3" s="1"/>
  <c r="F170" i="3" a="1"/>
  <c r="F170" i="3" s="1"/>
  <c r="G170" i="3" a="1"/>
  <c r="G170" i="3" s="1"/>
  <c r="F46" i="3" a="1"/>
  <c r="F46" i="3" s="1"/>
  <c r="G46" i="3" a="1"/>
  <c r="G46" i="3" s="1"/>
  <c r="G340" i="3" a="1"/>
  <c r="G340" i="3" s="1"/>
  <c r="G331" i="3" a="1"/>
  <c r="G331" i="3" s="1"/>
  <c r="G322" i="3" a="1"/>
  <c r="G322" i="3" s="1"/>
  <c r="G299" i="3" a="1"/>
  <c r="G299" i="3" s="1"/>
  <c r="G290" i="3" a="1"/>
  <c r="G290" i="3" s="1"/>
  <c r="G276" i="3" a="1"/>
  <c r="G276" i="3" s="1"/>
  <c r="G267" i="3" a="1"/>
  <c r="G267" i="3" s="1"/>
  <c r="G235" i="3" a="1"/>
  <c r="G235" i="3" s="1"/>
  <c r="G220" i="3" a="1"/>
  <c r="G220" i="3" s="1"/>
  <c r="G188" i="3" a="1"/>
  <c r="G188" i="3" s="1"/>
  <c r="G172" i="3" a="1"/>
  <c r="G172" i="3" s="1"/>
  <c r="G103" i="3" a="1"/>
  <c r="G103" i="3" s="1"/>
  <c r="G92" i="3" a="1"/>
  <c r="G92" i="3" s="1"/>
  <c r="G76" i="3" a="1"/>
  <c r="G76" i="3" s="1"/>
  <c r="G60" i="3" a="1"/>
  <c r="G60" i="3" s="1"/>
  <c r="G44" i="3" a="1"/>
  <c r="G44" i="3" s="1"/>
  <c r="G64" i="2"/>
  <c r="G56" i="2"/>
  <c r="G40" i="2"/>
  <c r="G72" i="2"/>
  <c r="G147" i="2"/>
  <c r="D147" i="2"/>
  <c r="G9" i="1"/>
  <c r="G88" i="2"/>
  <c r="G104" i="2"/>
  <c r="G96" i="2"/>
  <c r="G80" i="2"/>
  <c r="G48" i="2"/>
  <c r="E106" i="2"/>
  <c r="F106" i="2" s="1"/>
  <c r="G106" i="2"/>
  <c r="E34" i="2"/>
  <c r="F34" i="2" s="1"/>
  <c r="G34" i="2"/>
  <c r="G65" i="2"/>
  <c r="H89" i="2"/>
  <c r="G98" i="2"/>
  <c r="G90" i="2"/>
  <c r="G82" i="2"/>
  <c r="G74" i="2"/>
  <c r="G66" i="2"/>
  <c r="G58" i="2"/>
  <c r="G50" i="2"/>
  <c r="E172" i="2"/>
  <c r="F172" i="2" s="1"/>
  <c r="H81" i="2"/>
  <c r="G105" i="2"/>
  <c r="G97" i="2"/>
  <c r="G89" i="2"/>
  <c r="G81" i="2"/>
  <c r="G73" i="2"/>
  <c r="G57" i="2"/>
  <c r="H73" i="2"/>
  <c r="H65" i="2"/>
  <c r="H58" i="2"/>
  <c r="H50" i="2"/>
  <c r="G211" i="2"/>
  <c r="H57" i="2"/>
  <c r="H97" i="2"/>
  <c r="D220" i="2"/>
  <c r="H49" i="2"/>
  <c r="H105" i="2"/>
  <c r="H41" i="2"/>
  <c r="G41" i="2"/>
  <c r="G99" i="2"/>
  <c r="G91" i="2"/>
  <c r="G83" i="2"/>
  <c r="G75" i="2"/>
  <c r="G67" i="2"/>
  <c r="G59" i="2"/>
  <c r="G51" i="2"/>
  <c r="G43" i="2"/>
  <c r="G255" i="2"/>
  <c r="E93" i="2"/>
  <c r="F93" i="2" s="1"/>
  <c r="E53" i="2"/>
  <c r="F53" i="2" s="1"/>
  <c r="E100" i="2"/>
  <c r="F100" i="2" s="1"/>
  <c r="E92" i="2"/>
  <c r="F92" i="2" s="1"/>
  <c r="E84" i="2"/>
  <c r="F84" i="2" s="1"/>
  <c r="E76" i="2"/>
  <c r="F76" i="2" s="1"/>
  <c r="E68" i="2"/>
  <c r="F68" i="2" s="1"/>
  <c r="E60" i="2"/>
  <c r="F60" i="2" s="1"/>
  <c r="E52" i="2"/>
  <c r="F52" i="2" s="1"/>
  <c r="E44" i="2"/>
  <c r="F44" i="2" s="1"/>
  <c r="E36" i="2"/>
  <c r="F36" i="2" s="1"/>
  <c r="G103" i="2"/>
  <c r="G95" i="2"/>
  <c r="G87" i="2"/>
  <c r="G79" i="2"/>
  <c r="G63" i="2"/>
  <c r="G55" i="2"/>
  <c r="G39" i="2"/>
  <c r="H104" i="2"/>
  <c r="H96" i="2"/>
  <c r="H88" i="2"/>
  <c r="H80" i="2"/>
  <c r="H72" i="2"/>
  <c r="H64" i="2"/>
  <c r="H56" i="2"/>
  <c r="H48" i="2"/>
  <c r="H40" i="2"/>
  <c r="E85" i="2"/>
  <c r="F85" i="2" s="1"/>
  <c r="E108" i="2"/>
  <c r="F108" i="2" s="1"/>
  <c r="E99" i="2"/>
  <c r="F99" i="2" s="1"/>
  <c r="E91" i="2"/>
  <c r="F91" i="2" s="1"/>
  <c r="E83" i="2"/>
  <c r="F83" i="2" s="1"/>
  <c r="E75" i="2"/>
  <c r="F75" i="2" s="1"/>
  <c r="E67" i="2"/>
  <c r="F67" i="2" s="1"/>
  <c r="E59" i="2"/>
  <c r="F59" i="2" s="1"/>
  <c r="E51" i="2"/>
  <c r="F51" i="2" s="1"/>
  <c r="E43" i="2"/>
  <c r="F43" i="2" s="1"/>
  <c r="E35" i="2"/>
  <c r="F35" i="2" s="1"/>
  <c r="G102" i="2"/>
  <c r="G94" i="2"/>
  <c r="G86" i="2"/>
  <c r="G78" i="2"/>
  <c r="G62" i="2"/>
  <c r="G54" i="2"/>
  <c r="G38" i="2"/>
  <c r="H95" i="2"/>
  <c r="H87" i="2"/>
  <c r="H79" i="2"/>
  <c r="H63" i="2"/>
  <c r="H55" i="2"/>
  <c r="H47" i="2"/>
  <c r="H39" i="2"/>
  <c r="E61" i="2"/>
  <c r="F61" i="2" s="1"/>
  <c r="E37" i="2"/>
  <c r="F37" i="2" s="1"/>
  <c r="G155" i="2"/>
  <c r="G101" i="2"/>
  <c r="G93" i="2"/>
  <c r="G85" i="2"/>
  <c r="G77" i="2"/>
  <c r="G69" i="2"/>
  <c r="G61" i="2"/>
  <c r="G53" i="2"/>
  <c r="G45" i="2"/>
  <c r="G37" i="2"/>
  <c r="H102" i="2"/>
  <c r="H94" i="2"/>
  <c r="H86" i="2"/>
  <c r="H78" i="2"/>
  <c r="H62" i="2"/>
  <c r="H54" i="2"/>
  <c r="H38" i="2"/>
  <c r="E77" i="2"/>
  <c r="F77" i="2" s="1"/>
  <c r="E45" i="2"/>
  <c r="F45" i="2" s="1"/>
  <c r="G100" i="2"/>
  <c r="G92" i="2"/>
  <c r="G84" i="2"/>
  <c r="G76" i="2"/>
  <c r="G68" i="2"/>
  <c r="G60" i="2"/>
  <c r="G52" i="2"/>
  <c r="G44" i="2"/>
  <c r="G36" i="2"/>
  <c r="G219" i="2"/>
  <c r="G42" i="2"/>
  <c r="H99" i="2"/>
  <c r="H91" i="2"/>
  <c r="H83" i="2"/>
  <c r="H75" i="2"/>
  <c r="H67" i="2"/>
  <c r="H59" i="2"/>
  <c r="H51" i="2"/>
  <c r="H43" i="2"/>
  <c r="H35" i="2"/>
  <c r="G49" i="2"/>
  <c r="H106" i="2"/>
  <c r="H98" i="2"/>
  <c r="H90" i="2"/>
  <c r="H82" i="2"/>
  <c r="H74" i="2"/>
  <c r="H66" i="2"/>
  <c r="H42" i="2"/>
  <c r="H34" i="2"/>
  <c r="H250" i="2"/>
  <c r="E250" i="2"/>
  <c r="F250" i="2" s="1"/>
  <c r="G250" i="2"/>
  <c r="H162" i="2"/>
  <c r="E162" i="2"/>
  <c r="F162" i="2" s="1"/>
  <c r="G162" i="2"/>
  <c r="D162" i="2"/>
  <c r="G241" i="2"/>
  <c r="D241" i="2"/>
  <c r="E241" i="2"/>
  <c r="F241" i="2" s="1"/>
  <c r="G225" i="2"/>
  <c r="D225" i="2"/>
  <c r="H225" i="2"/>
  <c r="E225" i="2"/>
  <c r="F225" i="2" s="1"/>
  <c r="G217" i="2"/>
  <c r="H217" i="2"/>
  <c r="E217" i="2"/>
  <c r="F217" i="2" s="1"/>
  <c r="D217" i="2"/>
  <c r="G193" i="2"/>
  <c r="D193" i="2"/>
  <c r="H193" i="2"/>
  <c r="G169" i="2"/>
  <c r="D169" i="2"/>
  <c r="H169" i="2"/>
  <c r="E169" i="2"/>
  <c r="F169" i="2" s="1"/>
  <c r="G129" i="2"/>
  <c r="D129" i="2"/>
  <c r="H129" i="2"/>
  <c r="H167" i="2"/>
  <c r="E167" i="2"/>
  <c r="F167" i="2" s="1"/>
  <c r="G167" i="2"/>
  <c r="D167" i="2"/>
  <c r="H226" i="2"/>
  <c r="E226" i="2"/>
  <c r="F226" i="2" s="1"/>
  <c r="G226" i="2"/>
  <c r="D226" i="2"/>
  <c r="H194" i="2"/>
  <c r="E194" i="2"/>
  <c r="F194" i="2" s="1"/>
  <c r="G194" i="2"/>
  <c r="H122" i="2"/>
  <c r="E122" i="2"/>
  <c r="F122" i="2" s="1"/>
  <c r="G122" i="2"/>
  <c r="G233" i="2"/>
  <c r="H233" i="2"/>
  <c r="E233" i="2"/>
  <c r="F233" i="2" s="1"/>
  <c r="D233" i="2"/>
  <c r="G209" i="2"/>
  <c r="D209" i="2"/>
  <c r="E209" i="2"/>
  <c r="F209" i="2" s="1"/>
  <c r="G177" i="2"/>
  <c r="D177" i="2"/>
  <c r="H177" i="2"/>
  <c r="E177" i="2"/>
  <c r="F177" i="2" s="1"/>
  <c r="G145" i="2"/>
  <c r="D145" i="2"/>
  <c r="G137" i="2"/>
  <c r="D137" i="2"/>
  <c r="E137" i="2"/>
  <c r="F137" i="2" s="1"/>
  <c r="H137" i="2"/>
  <c r="G113" i="2"/>
  <c r="D113" i="2"/>
  <c r="E113" i="2"/>
  <c r="F113" i="2" s="1"/>
  <c r="H113" i="2"/>
  <c r="E129" i="2"/>
  <c r="F129" i="2" s="1"/>
  <c r="H199" i="2"/>
  <c r="E199" i="2"/>
  <c r="F199" i="2" s="1"/>
  <c r="D199" i="2"/>
  <c r="H218" i="2"/>
  <c r="E218" i="2"/>
  <c r="F218" i="2" s="1"/>
  <c r="G218" i="2"/>
  <c r="D218" i="2"/>
  <c r="H178" i="2"/>
  <c r="E178" i="2"/>
  <c r="F178" i="2" s="1"/>
  <c r="G178" i="2"/>
  <c r="D178" i="2"/>
  <c r="H130" i="2"/>
  <c r="E130" i="2"/>
  <c r="F130" i="2" s="1"/>
  <c r="G130" i="2"/>
  <c r="D130" i="2"/>
  <c r="G249" i="2"/>
  <c r="E249" i="2"/>
  <c r="F249" i="2" s="1"/>
  <c r="D249" i="2"/>
  <c r="H249" i="2"/>
  <c r="G121" i="2"/>
  <c r="D121" i="2"/>
  <c r="E121" i="2"/>
  <c r="F121" i="2" s="1"/>
  <c r="H121" i="2"/>
  <c r="G248" i="2"/>
  <c r="E248" i="2"/>
  <c r="F248" i="2" s="1"/>
  <c r="D248" i="2"/>
  <c r="H248" i="2"/>
  <c r="G228" i="2"/>
  <c r="D228" i="2"/>
  <c r="H228" i="2"/>
  <c r="H216" i="2"/>
  <c r="E216" i="2"/>
  <c r="F216" i="2" s="1"/>
  <c r="D216" i="2"/>
  <c r="G216" i="2"/>
  <c r="G196" i="2"/>
  <c r="H196" i="2"/>
  <c r="D196" i="2"/>
  <c r="E196" i="2"/>
  <c r="F196" i="2" s="1"/>
  <c r="G184" i="2"/>
  <c r="E184" i="2"/>
  <c r="F184" i="2" s="1"/>
  <c r="H184" i="2"/>
  <c r="D184" i="2"/>
  <c r="G164" i="2"/>
  <c r="D164" i="2"/>
  <c r="H164" i="2"/>
  <c r="E164" i="2"/>
  <c r="F164" i="2" s="1"/>
  <c r="H152" i="2"/>
  <c r="E152" i="2"/>
  <c r="F152" i="2" s="1"/>
  <c r="D152" i="2"/>
  <c r="G152" i="2"/>
  <c r="G132" i="2"/>
  <c r="H132" i="2"/>
  <c r="D132" i="2"/>
  <c r="E132" i="2"/>
  <c r="F132" i="2" s="1"/>
  <c r="G120" i="2"/>
  <c r="E120" i="2"/>
  <c r="F120" i="2" s="1"/>
  <c r="H120" i="2"/>
  <c r="D120" i="2"/>
  <c r="E228" i="2"/>
  <c r="F228" i="2" s="1"/>
  <c r="H135" i="2"/>
  <c r="E135" i="2"/>
  <c r="F135" i="2" s="1"/>
  <c r="D135" i="2"/>
  <c r="G135" i="2"/>
  <c r="H186" i="2"/>
  <c r="E186" i="2"/>
  <c r="F186" i="2" s="1"/>
  <c r="G186" i="2"/>
  <c r="D186" i="2"/>
  <c r="H146" i="2"/>
  <c r="E146" i="2"/>
  <c r="F146" i="2" s="1"/>
  <c r="G146" i="2"/>
  <c r="D146" i="2"/>
  <c r="G161" i="2"/>
  <c r="D161" i="2"/>
  <c r="H161" i="2"/>
  <c r="E161" i="2"/>
  <c r="F161" i="2" s="1"/>
  <c r="H242" i="2"/>
  <c r="E242" i="2"/>
  <c r="F242" i="2" s="1"/>
  <c r="G242" i="2"/>
  <c r="D242" i="2"/>
  <c r="H210" i="2"/>
  <c r="E210" i="2"/>
  <c r="F210" i="2" s="1"/>
  <c r="G210" i="2"/>
  <c r="H114" i="2"/>
  <c r="E114" i="2"/>
  <c r="F114" i="2" s="1"/>
  <c r="G114" i="2"/>
  <c r="D114" i="2"/>
  <c r="G153" i="2"/>
  <c r="D153" i="2"/>
  <c r="H153" i="2"/>
  <c r="E153" i="2"/>
  <c r="F153" i="2" s="1"/>
  <c r="E193" i="2"/>
  <c r="F193" i="2" s="1"/>
  <c r="G199" i="2"/>
  <c r="H145" i="2"/>
  <c r="D231" i="2"/>
  <c r="H231" i="2"/>
  <c r="E231" i="2"/>
  <c r="F231" i="2" s="1"/>
  <c r="G231" i="2"/>
  <c r="H234" i="2"/>
  <c r="E234" i="2"/>
  <c r="F234" i="2" s="1"/>
  <c r="G234" i="2"/>
  <c r="D234" i="2"/>
  <c r="H202" i="2"/>
  <c r="E202" i="2"/>
  <c r="F202" i="2" s="1"/>
  <c r="G202" i="2"/>
  <c r="D202" i="2"/>
  <c r="H154" i="2"/>
  <c r="E154" i="2"/>
  <c r="F154" i="2" s="1"/>
  <c r="G154" i="2"/>
  <c r="D154" i="2"/>
  <c r="G185" i="2"/>
  <c r="D185" i="2"/>
  <c r="E185" i="2"/>
  <c r="F185" i="2" s="1"/>
  <c r="D250" i="2"/>
  <c r="D210" i="2"/>
  <c r="H170" i="2"/>
  <c r="E170" i="2"/>
  <c r="F170" i="2" s="1"/>
  <c r="G170" i="2"/>
  <c r="D170" i="2"/>
  <c r="H138" i="2"/>
  <c r="E138" i="2"/>
  <c r="F138" i="2" s="1"/>
  <c r="G138" i="2"/>
  <c r="D138" i="2"/>
  <c r="G201" i="2"/>
  <c r="D201" i="2"/>
  <c r="E201" i="2"/>
  <c r="F201" i="2" s="1"/>
  <c r="H201" i="2"/>
  <c r="G244" i="2"/>
  <c r="D244" i="2"/>
  <c r="H244" i="2"/>
  <c r="E244" i="2"/>
  <c r="F244" i="2" s="1"/>
  <c r="E232" i="2"/>
  <c r="F232" i="2" s="1"/>
  <c r="D232" i="2"/>
  <c r="H232" i="2"/>
  <c r="G212" i="2"/>
  <c r="H212" i="2"/>
  <c r="D212" i="2"/>
  <c r="E200" i="2"/>
  <c r="F200" i="2" s="1"/>
  <c r="D200" i="2"/>
  <c r="H200" i="2"/>
  <c r="G180" i="2"/>
  <c r="H180" i="2"/>
  <c r="D180" i="2"/>
  <c r="E180" i="2"/>
  <c r="F180" i="2" s="1"/>
  <c r="E168" i="2"/>
  <c r="F168" i="2" s="1"/>
  <c r="H168" i="2"/>
  <c r="D168" i="2"/>
  <c r="G168" i="2"/>
  <c r="G148" i="2"/>
  <c r="H148" i="2"/>
  <c r="D148" i="2"/>
  <c r="E136" i="2"/>
  <c r="F136" i="2" s="1"/>
  <c r="D136" i="2"/>
  <c r="H136" i="2"/>
  <c r="G116" i="2"/>
  <c r="H116" i="2"/>
  <c r="E116" i="2"/>
  <c r="F116" i="2" s="1"/>
  <c r="D116" i="2"/>
  <c r="G252" i="2"/>
  <c r="D252" i="2"/>
  <c r="H240" i="2"/>
  <c r="G208" i="2"/>
  <c r="D208" i="2"/>
  <c r="E208" i="2"/>
  <c r="F208" i="2" s="1"/>
  <c r="G188" i="2"/>
  <c r="D188" i="2"/>
  <c r="D176" i="2"/>
  <c r="H176" i="2"/>
  <c r="E176" i="2"/>
  <c r="F176" i="2" s="1"/>
  <c r="G156" i="2"/>
  <c r="D156" i="2"/>
  <c r="G144" i="2"/>
  <c r="D144" i="2"/>
  <c r="E144" i="2"/>
  <c r="F144" i="2" s="1"/>
  <c r="G124" i="2"/>
  <c r="D124" i="2"/>
  <c r="D112" i="2"/>
  <c r="H112" i="2"/>
  <c r="E112" i="2"/>
  <c r="F112" i="2" s="1"/>
  <c r="H252" i="2"/>
  <c r="H144" i="2"/>
  <c r="D239" i="2"/>
  <c r="H239" i="2"/>
  <c r="E239" i="2"/>
  <c r="F239" i="2" s="1"/>
  <c r="G239" i="2"/>
  <c r="D207" i="2"/>
  <c r="H207" i="2"/>
  <c r="E207" i="2"/>
  <c r="F207" i="2" s="1"/>
  <c r="G207" i="2"/>
  <c r="H175" i="2"/>
  <c r="E175" i="2"/>
  <c r="F175" i="2" s="1"/>
  <c r="G175" i="2"/>
  <c r="H143" i="2"/>
  <c r="E143" i="2"/>
  <c r="F143" i="2" s="1"/>
  <c r="G143" i="2"/>
  <c r="H111" i="2"/>
  <c r="E111" i="2"/>
  <c r="F111" i="2" s="1"/>
  <c r="G111" i="2"/>
  <c r="D111" i="2"/>
  <c r="E220" i="2"/>
  <c r="F220" i="2" s="1"/>
  <c r="H188" i="2"/>
  <c r="H247" i="2"/>
  <c r="E247" i="2"/>
  <c r="F247" i="2" s="1"/>
  <c r="G247" i="2"/>
  <c r="D215" i="2"/>
  <c r="H215" i="2"/>
  <c r="E215" i="2"/>
  <c r="F215" i="2" s="1"/>
  <c r="G215" i="2"/>
  <c r="H183" i="2"/>
  <c r="E183" i="2"/>
  <c r="F183" i="2" s="1"/>
  <c r="G183" i="2"/>
  <c r="D183" i="2"/>
  <c r="H151" i="2"/>
  <c r="E151" i="2"/>
  <c r="F151" i="2" s="1"/>
  <c r="D151" i="2"/>
  <c r="G151" i="2"/>
  <c r="H119" i="2"/>
  <c r="E119" i="2"/>
  <c r="F119" i="2" s="1"/>
  <c r="G119" i="2"/>
  <c r="D119" i="2"/>
  <c r="E252" i="2"/>
  <c r="F252" i="2" s="1"/>
  <c r="E124" i="2"/>
  <c r="F124" i="2" s="1"/>
  <c r="G112" i="2"/>
  <c r="G236" i="2"/>
  <c r="H236" i="2"/>
  <c r="D236" i="2"/>
  <c r="G224" i="2"/>
  <c r="D224" i="2"/>
  <c r="H224" i="2"/>
  <c r="E224" i="2"/>
  <c r="F224" i="2" s="1"/>
  <c r="G204" i="2"/>
  <c r="H204" i="2"/>
  <c r="H192" i="2"/>
  <c r="D192" i="2"/>
  <c r="G192" i="2"/>
  <c r="E192" i="2"/>
  <c r="F192" i="2" s="1"/>
  <c r="G172" i="2"/>
  <c r="H172" i="2"/>
  <c r="G160" i="2"/>
  <c r="H160" i="2"/>
  <c r="E160" i="2"/>
  <c r="F160" i="2" s="1"/>
  <c r="G140" i="2"/>
  <c r="D140" i="2"/>
  <c r="H140" i="2"/>
  <c r="H128" i="2"/>
  <c r="D128" i="2"/>
  <c r="G128" i="2"/>
  <c r="E128" i="2"/>
  <c r="F128" i="2" s="1"/>
  <c r="G108" i="2"/>
  <c r="H108" i="2"/>
  <c r="E204" i="2"/>
  <c r="F204" i="2" s="1"/>
  <c r="H255" i="2"/>
  <c r="E255" i="2"/>
  <c r="F255" i="2" s="1"/>
  <c r="D223" i="2"/>
  <c r="H223" i="2"/>
  <c r="E223" i="2"/>
  <c r="F223" i="2" s="1"/>
  <c r="H191" i="2"/>
  <c r="E191" i="2"/>
  <c r="F191" i="2" s="1"/>
  <c r="D191" i="2"/>
  <c r="H159" i="2"/>
  <c r="E159" i="2"/>
  <c r="F159" i="2" s="1"/>
  <c r="D159" i="2"/>
  <c r="D127" i="2"/>
  <c r="E156" i="2"/>
  <c r="F156" i="2" s="1"/>
  <c r="H220" i="2"/>
  <c r="H254" i="2"/>
  <c r="E254" i="2"/>
  <c r="F254" i="2" s="1"/>
  <c r="G254" i="2"/>
  <c r="H246" i="2"/>
  <c r="E246" i="2"/>
  <c r="F246" i="2" s="1"/>
  <c r="G246" i="2"/>
  <c r="D238" i="2"/>
  <c r="H238" i="2"/>
  <c r="E238" i="2"/>
  <c r="F238" i="2" s="1"/>
  <c r="G238" i="2"/>
  <c r="D230" i="2"/>
  <c r="H230" i="2"/>
  <c r="E230" i="2"/>
  <c r="F230" i="2" s="1"/>
  <c r="G230" i="2"/>
  <c r="D222" i="2"/>
  <c r="H222" i="2"/>
  <c r="E222" i="2"/>
  <c r="F222" i="2" s="1"/>
  <c r="G222" i="2"/>
  <c r="D214" i="2"/>
  <c r="H214" i="2"/>
  <c r="E214" i="2"/>
  <c r="F214" i="2" s="1"/>
  <c r="G214" i="2"/>
  <c r="D206" i="2"/>
  <c r="H206" i="2"/>
  <c r="E206" i="2"/>
  <c r="F206" i="2" s="1"/>
  <c r="G206" i="2"/>
  <c r="D198" i="2"/>
  <c r="H198" i="2"/>
  <c r="E198" i="2"/>
  <c r="F198" i="2" s="1"/>
  <c r="G198" i="2"/>
  <c r="D190" i="2"/>
  <c r="H190" i="2"/>
  <c r="E190" i="2"/>
  <c r="F190" i="2" s="1"/>
  <c r="G190" i="2"/>
  <c r="D182" i="2"/>
  <c r="H182" i="2"/>
  <c r="E182" i="2"/>
  <c r="F182" i="2" s="1"/>
  <c r="G182" i="2"/>
  <c r="D174" i="2"/>
  <c r="H174" i="2"/>
  <c r="E174" i="2"/>
  <c r="F174" i="2" s="1"/>
  <c r="G174" i="2"/>
  <c r="D166" i="2"/>
  <c r="H166" i="2"/>
  <c r="E166" i="2"/>
  <c r="F166" i="2" s="1"/>
  <c r="G166" i="2"/>
  <c r="D158" i="2"/>
  <c r="H158" i="2"/>
  <c r="E158" i="2"/>
  <c r="F158" i="2" s="1"/>
  <c r="G158" i="2"/>
  <c r="D150" i="2"/>
  <c r="H150" i="2"/>
  <c r="E150" i="2"/>
  <c r="F150" i="2" s="1"/>
  <c r="G150" i="2"/>
  <c r="D142" i="2"/>
  <c r="H142" i="2"/>
  <c r="E142" i="2"/>
  <c r="F142" i="2" s="1"/>
  <c r="G142" i="2"/>
  <c r="D134" i="2"/>
  <c r="H134" i="2"/>
  <c r="E134" i="2"/>
  <c r="F134" i="2" s="1"/>
  <c r="G134" i="2"/>
  <c r="D126" i="2"/>
  <c r="H126" i="2"/>
  <c r="E126" i="2"/>
  <c r="F126" i="2" s="1"/>
  <c r="G126" i="2"/>
  <c r="D118" i="2"/>
  <c r="H118" i="2"/>
  <c r="E118" i="2"/>
  <c r="F118" i="2" s="1"/>
  <c r="G118" i="2"/>
  <c r="D110" i="2"/>
  <c r="H110" i="2"/>
  <c r="E110" i="2"/>
  <c r="F110" i="2" s="1"/>
  <c r="G110" i="2"/>
  <c r="D171" i="2"/>
  <c r="G195" i="2"/>
  <c r="G131" i="2"/>
  <c r="H253" i="2"/>
  <c r="H245" i="2"/>
  <c r="G245" i="2"/>
  <c r="H237" i="2"/>
  <c r="G237" i="2"/>
  <c r="H229" i="2"/>
  <c r="G229" i="2"/>
  <c r="H221" i="2"/>
  <c r="G221" i="2"/>
  <c r="H213" i="2"/>
  <c r="G213" i="2"/>
  <c r="H205" i="2"/>
  <c r="G205" i="2"/>
  <c r="D197" i="2"/>
  <c r="H197" i="2"/>
  <c r="G197" i="2"/>
  <c r="D189" i="2"/>
  <c r="H189" i="2"/>
  <c r="G189" i="2"/>
  <c r="D181" i="2"/>
  <c r="H181" i="2"/>
  <c r="G181" i="2"/>
  <c r="D173" i="2"/>
  <c r="H173" i="2"/>
  <c r="G173" i="2"/>
  <c r="D165" i="2"/>
  <c r="H165" i="2"/>
  <c r="G165" i="2"/>
  <c r="D157" i="2"/>
  <c r="H157" i="2"/>
  <c r="G157" i="2"/>
  <c r="D149" i="2"/>
  <c r="H149" i="2"/>
  <c r="G149" i="2"/>
  <c r="D141" i="2"/>
  <c r="H141" i="2"/>
  <c r="G141" i="2"/>
  <c r="D133" i="2"/>
  <c r="H133" i="2"/>
  <c r="G133" i="2"/>
  <c r="D125" i="2"/>
  <c r="H125" i="2"/>
  <c r="G125" i="2"/>
  <c r="D117" i="2"/>
  <c r="H117" i="2"/>
  <c r="G117" i="2"/>
  <c r="H109" i="2"/>
  <c r="E237" i="2"/>
  <c r="F237" i="2" s="1"/>
  <c r="E221" i="2"/>
  <c r="F221" i="2" s="1"/>
  <c r="E205" i="2"/>
  <c r="F205" i="2" s="1"/>
  <c r="E189" i="2"/>
  <c r="F189" i="2" s="1"/>
  <c r="E173" i="2"/>
  <c r="F173" i="2" s="1"/>
  <c r="E157" i="2"/>
  <c r="F157" i="2" s="1"/>
  <c r="E141" i="2"/>
  <c r="F141" i="2" s="1"/>
  <c r="E125" i="2"/>
  <c r="F125" i="2" s="1"/>
  <c r="H251" i="2"/>
  <c r="E251" i="2"/>
  <c r="F251" i="2" s="1"/>
  <c r="H235" i="2"/>
  <c r="E235" i="2"/>
  <c r="F235" i="2" s="1"/>
  <c r="H227" i="2"/>
  <c r="E227" i="2"/>
  <c r="F227" i="2" s="1"/>
  <c r="H219" i="2"/>
  <c r="E219" i="2"/>
  <c r="F219" i="2" s="1"/>
  <c r="H211" i="2"/>
  <c r="E211" i="2"/>
  <c r="F211" i="2" s="1"/>
  <c r="H203" i="2"/>
  <c r="E203" i="2"/>
  <c r="F203" i="2" s="1"/>
  <c r="H195" i="2"/>
  <c r="E195" i="2"/>
  <c r="F195" i="2" s="1"/>
  <c r="H187" i="2"/>
  <c r="E187" i="2"/>
  <c r="F187" i="2" s="1"/>
  <c r="H179" i="2"/>
  <c r="E179" i="2"/>
  <c r="F179" i="2" s="1"/>
  <c r="H171" i="2"/>
  <c r="H163" i="2"/>
  <c r="E163" i="2"/>
  <c r="F163" i="2" s="1"/>
  <c r="H155" i="2"/>
  <c r="E155" i="2"/>
  <c r="F155" i="2" s="1"/>
  <c r="H147" i="2"/>
  <c r="E147" i="2"/>
  <c r="F147" i="2" s="1"/>
  <c r="H139" i="2"/>
  <c r="E139" i="2"/>
  <c r="F139" i="2" s="1"/>
  <c r="H131" i="2"/>
  <c r="E131" i="2"/>
  <c r="F131" i="2" s="1"/>
  <c r="H123" i="2"/>
  <c r="E123" i="2"/>
  <c r="F123" i="2" s="1"/>
  <c r="H115" i="2"/>
  <c r="E115" i="2"/>
  <c r="F115" i="2" s="1"/>
  <c r="D254" i="2"/>
  <c r="D246" i="2"/>
  <c r="D203" i="2"/>
  <c r="D179" i="2"/>
  <c r="D115" i="2"/>
  <c r="G251" i="2"/>
  <c r="G187" i="2"/>
  <c r="G123" i="2"/>
  <c r="D253" i="2"/>
  <c r="D245" i="2"/>
  <c r="D235" i="2"/>
  <c r="D213" i="2"/>
  <c r="D139" i="2"/>
  <c r="G227" i="2"/>
  <c r="G163" i="2"/>
  <c r="D163" i="2"/>
  <c r="E245" i="2"/>
  <c r="F245" i="2" s="1"/>
  <c r="E229" i="2"/>
  <c r="F229" i="2" s="1"/>
  <c r="E213" i="2"/>
  <c r="F213" i="2" s="1"/>
  <c r="E197" i="2"/>
  <c r="F197" i="2" s="1"/>
  <c r="E181" i="2"/>
  <c r="F181" i="2" s="1"/>
  <c r="E165" i="2"/>
  <c r="F165" i="2" s="1"/>
  <c r="E149" i="2"/>
  <c r="F149" i="2" s="1"/>
  <c r="E133" i="2"/>
  <c r="F133" i="2" s="1"/>
  <c r="E117" i="2"/>
  <c r="F117" i="2" s="1"/>
  <c r="G203" i="2"/>
  <c r="G139" i="2"/>
  <c r="N1" i="5"/>
  <c r="Z1" i="5"/>
  <c r="AA1" i="5"/>
  <c r="AB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K7" i="2"/>
  <c r="K8" i="2"/>
  <c r="K10" i="2"/>
  <c r="K1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6" i="2"/>
  <c r="K37" i="2"/>
  <c r="K38" i="2"/>
  <c r="K39" i="2"/>
  <c r="K40" i="2"/>
  <c r="K41" i="2"/>
  <c r="K42" i="2"/>
  <c r="K43" i="2"/>
  <c r="K44" i="2"/>
  <c r="K45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4" i="2"/>
  <c r="K245" i="2"/>
  <c r="K246" i="2"/>
  <c r="K247" i="2"/>
  <c r="K248" i="2"/>
  <c r="K249" i="2"/>
  <c r="K250" i="2"/>
  <c r="K252" i="2"/>
  <c r="K253" i="2"/>
  <c r="K254" i="2"/>
  <c r="K255" i="2"/>
  <c r="D4" i="5"/>
  <c r="E25" i="2" s="1"/>
  <c r="F25" i="2" s="1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C6" i="3"/>
  <c r="B6" i="3"/>
  <c r="C6" i="2"/>
  <c r="B6" i="2"/>
  <c r="A4" i="5"/>
  <c r="B17" i="7" a="1"/>
  <c r="B17" i="7" s="1"/>
  <c r="A2" i="4"/>
  <c r="C3" i="5"/>
  <c r="B3" i="5"/>
  <c r="Y48" i="3"/>
  <c r="Y31" i="3"/>
  <c r="Y14" i="3"/>
  <c r="L4" i="3"/>
  <c r="M4" i="3"/>
  <c r="K4" i="3"/>
  <c r="J5" i="3"/>
  <c r="D7" i="3"/>
  <c r="D8" i="3"/>
  <c r="D9" i="3"/>
  <c r="D10" i="3"/>
  <c r="D11" i="3"/>
  <c r="D12" i="3"/>
  <c r="D13" i="3"/>
  <c r="D14" i="3"/>
  <c r="D15" i="3"/>
  <c r="D16" i="3"/>
  <c r="D18" i="3"/>
  <c r="D19" i="3"/>
  <c r="D20" i="3"/>
  <c r="D21" i="3"/>
  <c r="D22" i="3"/>
  <c r="D24" i="3"/>
  <c r="D25" i="3"/>
  <c r="D26" i="3"/>
  <c r="D27" i="3"/>
  <c r="D28" i="3"/>
  <c r="D29" i="3"/>
  <c r="D30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3" i="3"/>
  <c r="D64" i="3"/>
  <c r="D65" i="3"/>
  <c r="D66" i="3"/>
  <c r="D67" i="3"/>
  <c r="D68" i="3"/>
  <c r="D70" i="3"/>
  <c r="D71" i="3"/>
  <c r="D72" i="3"/>
  <c r="D73" i="3"/>
  <c r="D74" i="3"/>
  <c r="D75" i="3"/>
  <c r="D76" i="3"/>
  <c r="D78" i="3"/>
  <c r="D79" i="3"/>
  <c r="D80" i="3"/>
  <c r="D81" i="3"/>
  <c r="D83" i="3"/>
  <c r="D84" i="3"/>
  <c r="D85" i="3"/>
  <c r="D86" i="3"/>
  <c r="D87" i="3"/>
  <c r="D89" i="3"/>
  <c r="D90" i="3"/>
  <c r="D91" i="3"/>
  <c r="D93" i="3"/>
  <c r="D95" i="3"/>
  <c r="D96" i="3"/>
  <c r="D97" i="3"/>
  <c r="D98" i="3"/>
  <c r="D99" i="3"/>
  <c r="D100" i="3"/>
  <c r="D101" i="3"/>
  <c r="D102" i="3"/>
  <c r="D103" i="3"/>
  <c r="D104" i="3"/>
  <c r="D106" i="3"/>
  <c r="D107" i="3"/>
  <c r="D108" i="3"/>
  <c r="D109" i="3"/>
  <c r="D110" i="3"/>
  <c r="D111" i="3"/>
  <c r="D112" i="3"/>
  <c r="D113" i="3"/>
  <c r="D114" i="3"/>
  <c r="D115" i="3"/>
  <c r="D116" i="3"/>
  <c r="D118" i="3"/>
  <c r="D119" i="3"/>
  <c r="D120" i="3"/>
  <c r="D121" i="3"/>
  <c r="D122" i="3"/>
  <c r="D123" i="3"/>
  <c r="D124" i="3"/>
  <c r="D125" i="3"/>
  <c r="D126" i="3"/>
  <c r="D127" i="3"/>
  <c r="D129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6" i="3"/>
  <c r="K127" i="2" l="1"/>
  <c r="K103" i="2"/>
  <c r="K71" i="2"/>
  <c r="K47" i="2"/>
  <c r="E243" i="2"/>
  <c r="F243" i="2" s="1"/>
  <c r="D109" i="2"/>
  <c r="E127" i="2"/>
  <c r="F127" i="2" s="1"/>
  <c r="G240" i="2"/>
  <c r="E240" i="2"/>
  <c r="F240" i="2" s="1"/>
  <c r="E101" i="2"/>
  <c r="F101" i="2" s="1"/>
  <c r="G47" i="2"/>
  <c r="G173" i="3" a="1"/>
  <c r="G173" i="3" s="1"/>
  <c r="G178" i="3" a="1"/>
  <c r="G178" i="3" s="1"/>
  <c r="G296" i="3" a="1"/>
  <c r="G296" i="3" s="1"/>
  <c r="G143" i="3" a="1"/>
  <c r="G143" i="3" s="1"/>
  <c r="G98" i="3" a="1"/>
  <c r="G98" i="3" s="1"/>
  <c r="G261" i="3" a="1"/>
  <c r="G261" i="3" s="1"/>
  <c r="F106" i="3" a="1"/>
  <c r="F106" i="3" s="1"/>
  <c r="G208" i="3" a="1"/>
  <c r="G208" i="3" s="1"/>
  <c r="G71" i="3" a="1"/>
  <c r="G71" i="3" s="1"/>
  <c r="G72" i="3" a="1"/>
  <c r="G72" i="3" s="1"/>
  <c r="G59" i="3" a="1"/>
  <c r="G59" i="3" s="1"/>
  <c r="G286" i="3" a="1"/>
  <c r="G286" i="3" s="1"/>
  <c r="H136" i="3" a="1"/>
  <c r="H136" i="3" s="1"/>
  <c r="H283" i="3" a="1"/>
  <c r="H283" i="3" s="1"/>
  <c r="H201" i="3" a="1"/>
  <c r="H201" i="3" s="1"/>
  <c r="H325" i="3" a="1"/>
  <c r="H325" i="3" s="1"/>
  <c r="K70" i="2"/>
  <c r="K46" i="2"/>
  <c r="H243" i="2"/>
  <c r="H127" i="2"/>
  <c r="H103" i="2"/>
  <c r="G318" i="3" a="1"/>
  <c r="G318" i="3" s="1"/>
  <c r="G54" i="3" a="1"/>
  <c r="G54" i="3" s="1"/>
  <c r="G35" i="3" a="1"/>
  <c r="G35" i="3" s="1"/>
  <c r="G131" i="3" a="1"/>
  <c r="G131" i="3" s="1"/>
  <c r="G227" i="3" a="1"/>
  <c r="G227" i="3" s="1"/>
  <c r="F138" i="3" a="1"/>
  <c r="F138" i="3" s="1"/>
  <c r="G112" i="3" a="1"/>
  <c r="G112" i="3" s="1"/>
  <c r="F71" i="3" a="1"/>
  <c r="F71" i="3" s="1"/>
  <c r="F72" i="3" a="1"/>
  <c r="F72" i="3" s="1"/>
  <c r="G263" i="3" a="1"/>
  <c r="G263" i="3" s="1"/>
  <c r="G293" i="3" a="1"/>
  <c r="G293" i="3" s="1"/>
  <c r="G265" i="3" a="1"/>
  <c r="G265" i="3" s="1"/>
  <c r="H168" i="3" a="1"/>
  <c r="H168" i="3" s="1"/>
  <c r="H296" i="3" a="1"/>
  <c r="H296" i="3" s="1"/>
  <c r="H298" i="3" a="1"/>
  <c r="H298" i="3" s="1"/>
  <c r="H68" i="3" a="1"/>
  <c r="H68" i="3" s="1"/>
  <c r="G46" i="2"/>
  <c r="K251" i="2"/>
  <c r="K243" i="2"/>
  <c r="K171" i="2"/>
  <c r="K35" i="2"/>
  <c r="E109" i="2"/>
  <c r="F109" i="2" s="1"/>
  <c r="G140" i="3" a="1"/>
  <c r="G140" i="3" s="1"/>
  <c r="F226" i="3" a="1"/>
  <c r="F226" i="3" s="1"/>
  <c r="G130" i="3" a="1"/>
  <c r="G130" i="3" s="1"/>
  <c r="G67" i="3" a="1"/>
  <c r="G67" i="3" s="1"/>
  <c r="G168" i="3" a="1"/>
  <c r="G168" i="3" s="1"/>
  <c r="G291" i="3" a="1"/>
  <c r="G291" i="3" s="1"/>
  <c r="G232" i="3" a="1"/>
  <c r="G232" i="3" s="1"/>
  <c r="G328" i="3" a="1"/>
  <c r="G328" i="3" s="1"/>
  <c r="G242" i="3" a="1"/>
  <c r="G242" i="3" s="1"/>
  <c r="G69" i="3" a="1"/>
  <c r="G69" i="3" s="1"/>
  <c r="G257" i="3" a="1"/>
  <c r="G257" i="3" s="1"/>
  <c r="G321" i="3" a="1"/>
  <c r="G321" i="3" s="1"/>
  <c r="F300" i="3" a="1"/>
  <c r="F300" i="3" s="1"/>
  <c r="F167" i="3" a="1"/>
  <c r="F167" i="3" s="1"/>
  <c r="H180" i="3" a="1"/>
  <c r="H180" i="3" s="1"/>
  <c r="H232" i="3" a="1"/>
  <c r="H232" i="3" s="1"/>
  <c r="H131" i="3" a="1"/>
  <c r="H131" i="3" s="1"/>
  <c r="H76" i="3" a="1"/>
  <c r="H76" i="3" s="1"/>
  <c r="H46" i="2"/>
  <c r="E253" i="2"/>
  <c r="F253" i="2" s="1"/>
  <c r="D243" i="2"/>
  <c r="H71" i="2"/>
  <c r="G206" i="3" a="1"/>
  <c r="G206" i="3" s="1"/>
  <c r="G179" i="3" a="1"/>
  <c r="G179" i="3" s="1"/>
  <c r="G332" i="3" a="1"/>
  <c r="G332" i="3" s="1"/>
  <c r="G264" i="3" a="1"/>
  <c r="G264" i="3" s="1"/>
  <c r="G68" i="3" a="1"/>
  <c r="G68" i="3" s="1"/>
  <c r="F323" i="3" a="1"/>
  <c r="F323" i="3" s="1"/>
  <c r="G330" i="3" a="1"/>
  <c r="G330" i="3" s="1"/>
  <c r="G175" i="3" a="1"/>
  <c r="G175" i="3" s="1"/>
  <c r="G344" i="3" a="1"/>
  <c r="G344" i="3" s="1"/>
  <c r="H144" i="3" a="1"/>
  <c r="H144" i="3" s="1"/>
  <c r="F287" i="3" a="1"/>
  <c r="F287" i="3" s="1"/>
  <c r="H318" i="3" a="1"/>
  <c r="H318" i="3" s="1"/>
  <c r="H261" i="3" a="1"/>
  <c r="H261" i="3" s="1"/>
  <c r="G71" i="2"/>
  <c r="H250" i="3" a="1"/>
  <c r="H250" i="3" s="1"/>
  <c r="E171" i="2"/>
  <c r="F171" i="2" s="1"/>
  <c r="H69" i="2"/>
  <c r="H70" i="2"/>
  <c r="G70" i="2"/>
  <c r="G39" i="3" a="1"/>
  <c r="G39" i="3" s="1"/>
  <c r="F206" i="3" a="1"/>
  <c r="F206" i="3" s="1"/>
  <c r="G99" i="3" a="1"/>
  <c r="G99" i="3" s="1"/>
  <c r="G34" i="3" a="1"/>
  <c r="G34" i="3" s="1"/>
  <c r="G100" i="3" a="1"/>
  <c r="G100" i="3" s="1"/>
  <c r="G260" i="3" a="1"/>
  <c r="G260" i="3" s="1"/>
  <c r="F313" i="3" a="1"/>
  <c r="F313" i="3" s="1"/>
  <c r="G348" i="3" a="1"/>
  <c r="G348" i="3" s="1"/>
  <c r="G327" i="3" a="1"/>
  <c r="G327" i="3" s="1"/>
  <c r="G111" i="3" a="1"/>
  <c r="G111" i="3" s="1"/>
  <c r="F175" i="3" a="1"/>
  <c r="F175" i="3" s="1"/>
  <c r="H289" i="3" a="1"/>
  <c r="H289" i="3" s="1"/>
  <c r="H40" i="3" a="1"/>
  <c r="H40" i="3" s="1"/>
  <c r="H264" i="3" a="1"/>
  <c r="H264" i="3" s="1"/>
  <c r="H208" i="3" a="1"/>
  <c r="H208" i="3" s="1"/>
  <c r="H69" i="3" a="1"/>
  <c r="H69" i="3" s="1"/>
  <c r="G218" i="3" a="1"/>
  <c r="G218" i="3" s="1"/>
  <c r="G240" i="3" a="1"/>
  <c r="G240" i="3" s="1"/>
  <c r="G282" i="3" a="1"/>
  <c r="G282" i="3" s="1"/>
  <c r="G90" i="3" a="1"/>
  <c r="G90" i="3" s="1"/>
  <c r="G255" i="3" a="1"/>
  <c r="G255" i="3" s="1"/>
  <c r="G52" i="3" a="1"/>
  <c r="G52" i="3" s="1"/>
  <c r="G275" i="3" a="1"/>
  <c r="G275" i="3" s="1"/>
  <c r="G101" i="3" a="1"/>
  <c r="G101" i="3" s="1"/>
  <c r="G55" i="3" a="1"/>
  <c r="G55" i="3" s="1"/>
  <c r="G270" i="3" a="1"/>
  <c r="G270" i="3" s="1"/>
  <c r="G115" i="3" a="1"/>
  <c r="G115" i="3" s="1"/>
  <c r="H65" i="3" a="1"/>
  <c r="H65" i="3" s="1"/>
  <c r="H176" i="3" a="1"/>
  <c r="H176" i="3" s="1"/>
  <c r="H304" i="3" a="1"/>
  <c r="H304" i="3" s="1"/>
  <c r="H319" i="3" a="1"/>
  <c r="H319" i="3" s="1"/>
  <c r="H83" i="3" a="1"/>
  <c r="H83" i="3" s="1"/>
  <c r="G249" i="3" a="1"/>
  <c r="G249" i="3" s="1"/>
  <c r="F218" i="3" a="1"/>
  <c r="F218" i="3" s="1"/>
  <c r="G272" i="3" a="1"/>
  <c r="G272" i="3" s="1"/>
  <c r="G150" i="3" a="1"/>
  <c r="G150" i="3" s="1"/>
  <c r="G51" i="3" a="1"/>
  <c r="G51" i="3" s="1"/>
  <c r="G229" i="3" a="1"/>
  <c r="G229" i="3" s="1"/>
  <c r="G284" i="3" a="1"/>
  <c r="G284" i="3" s="1"/>
  <c r="F101" i="3" a="1"/>
  <c r="F101" i="3" s="1"/>
  <c r="F55" i="3" a="1"/>
  <c r="F55" i="3" s="1"/>
  <c r="F211" i="3" a="1"/>
  <c r="F211" i="3" s="1"/>
  <c r="F270" i="3" a="1"/>
  <c r="F270" i="3" s="1"/>
  <c r="G215" i="3" a="1"/>
  <c r="G215" i="3" s="1"/>
  <c r="H84" i="3" a="1"/>
  <c r="H84" i="3" s="1"/>
  <c r="H295" i="3" a="1"/>
  <c r="H295" i="3" s="1"/>
  <c r="H284" i="3" a="1"/>
  <c r="H284" i="3" s="1"/>
  <c r="H282" i="3" a="1"/>
  <c r="H282" i="3" s="1"/>
  <c r="G258" i="3" a="1"/>
  <c r="G258" i="3" s="1"/>
  <c r="G226" i="3" a="1"/>
  <c r="G226" i="3" s="1"/>
  <c r="G277" i="3" a="1"/>
  <c r="G277" i="3" s="1"/>
  <c r="F150" i="3" a="1"/>
  <c r="F150" i="3" s="1"/>
  <c r="G136" i="3" a="1"/>
  <c r="G136" i="3" s="1"/>
  <c r="G200" i="3" a="1"/>
  <c r="G200" i="3" s="1"/>
  <c r="G305" i="3" a="1"/>
  <c r="G305" i="3" s="1"/>
  <c r="G186" i="3" a="1"/>
  <c r="G186" i="3" s="1"/>
  <c r="G164" i="3" a="1"/>
  <c r="G164" i="3" s="1"/>
  <c r="G138" i="3" a="1"/>
  <c r="G138" i="3" s="1"/>
  <c r="F281" i="3" a="1"/>
  <c r="F281" i="3" s="1"/>
  <c r="G48" i="3" a="1"/>
  <c r="G48" i="3" s="1"/>
  <c r="G123" i="3" a="1"/>
  <c r="G123" i="3" s="1"/>
  <c r="G289" i="3" a="1"/>
  <c r="G289" i="3" s="1"/>
  <c r="G58" i="3" a="1"/>
  <c r="G58" i="3" s="1"/>
  <c r="G155" i="3" a="1"/>
  <c r="G155" i="3" s="1"/>
  <c r="G314" i="3" a="1"/>
  <c r="G314" i="3" s="1"/>
  <c r="G66" i="3" a="1"/>
  <c r="G66" i="3" s="1"/>
  <c r="F215" i="3" a="1"/>
  <c r="F215" i="3" s="1"/>
  <c r="H97" i="3" a="1"/>
  <c r="H97" i="3" s="1"/>
  <c r="H302" i="3" a="1"/>
  <c r="H302" i="3" s="1"/>
  <c r="H200" i="3" a="1"/>
  <c r="H200" i="3" s="1"/>
  <c r="H322" i="3" a="1"/>
  <c r="H322" i="3" s="1"/>
  <c r="H92" i="3" a="1"/>
  <c r="H92" i="3" s="1"/>
  <c r="H35" i="3" a="1"/>
  <c r="H35" i="3" s="1"/>
  <c r="H227" i="3" a="1"/>
  <c r="H227" i="3" s="1"/>
  <c r="H36" i="3" a="1"/>
  <c r="H36" i="3" s="1"/>
  <c r="H172" i="3" a="1"/>
  <c r="H172" i="3" s="1"/>
  <c r="H345" i="3" a="1"/>
  <c r="H345" i="3" s="1"/>
  <c r="H109" i="3" a="1"/>
  <c r="H109" i="3" s="1"/>
  <c r="G124" i="3" a="1"/>
  <c r="G124" i="3" s="1"/>
  <c r="G295" i="3" a="1"/>
  <c r="G295" i="3" s="1"/>
  <c r="G147" i="3" a="1"/>
  <c r="G147" i="3" s="1"/>
  <c r="G84" i="3" a="1"/>
  <c r="G84" i="3" s="1"/>
  <c r="G307" i="3" a="1"/>
  <c r="G307" i="3" s="1"/>
  <c r="F314" i="3" a="1"/>
  <c r="F314" i="3" s="1"/>
  <c r="H334" i="3" a="1"/>
  <c r="H334" i="3" s="1"/>
  <c r="H124" i="3" a="1"/>
  <c r="H124" i="3" s="1"/>
  <c r="H48" i="3" a="1"/>
  <c r="H48" i="3" s="1"/>
  <c r="H240" i="3" a="1"/>
  <c r="H240" i="3" s="1"/>
  <c r="H348" i="3" a="1"/>
  <c r="H348" i="3" s="1"/>
  <c r="H255" i="3" a="1"/>
  <c r="H255" i="3" s="1"/>
  <c r="G122" i="3" a="1"/>
  <c r="G122" i="3" s="1"/>
  <c r="G304" i="3" a="1"/>
  <c r="G304" i="3" s="1"/>
  <c r="G83" i="3" a="1"/>
  <c r="G83" i="3" s="1"/>
  <c r="G337" i="3" a="1"/>
  <c r="G337" i="3" s="1"/>
  <c r="G57" i="3" a="1"/>
  <c r="G57" i="3" s="1"/>
  <c r="G95" i="3" a="1"/>
  <c r="G95" i="3" s="1"/>
  <c r="G196" i="3" a="1"/>
  <c r="G196" i="3" s="1"/>
  <c r="G146" i="3" a="1"/>
  <c r="G146" i="3" s="1"/>
  <c r="G316" i="3" a="1"/>
  <c r="G316" i="3" s="1"/>
  <c r="G154" i="3" a="1"/>
  <c r="G154" i="3" s="1"/>
  <c r="G217" i="3" a="1"/>
  <c r="G217" i="3" s="1"/>
  <c r="G309" i="3" a="1"/>
  <c r="G309" i="3" s="1"/>
  <c r="H91" i="3" a="1"/>
  <c r="H91" i="3" s="1"/>
  <c r="H341" i="3" a="1"/>
  <c r="H341" i="3" s="1"/>
  <c r="H143" i="3" a="1"/>
  <c r="H143" i="3" s="1"/>
  <c r="H316" i="3" a="1"/>
  <c r="H316" i="3" s="1"/>
  <c r="H80" i="3" a="1"/>
  <c r="H80" i="3" s="1"/>
  <c r="G177" i="3" a="1"/>
  <c r="G177" i="3" s="1"/>
  <c r="H179" i="3" a="1"/>
  <c r="H179" i="3" s="1"/>
  <c r="H95" i="3" a="1"/>
  <c r="H95" i="3" s="1"/>
  <c r="F122" i="3" a="1"/>
  <c r="F122" i="3" s="1"/>
  <c r="G346" i="3" a="1"/>
  <c r="G346" i="3" s="1"/>
  <c r="G80" i="3" a="1"/>
  <c r="G80" i="3" s="1"/>
  <c r="F135" i="3" a="1"/>
  <c r="F135" i="3" s="1"/>
  <c r="F309" i="3" a="1"/>
  <c r="F309" i="3" s="1"/>
  <c r="H104" i="3" a="1"/>
  <c r="H104" i="3" s="1"/>
  <c r="H272" i="3" a="1"/>
  <c r="H272" i="3" s="1"/>
  <c r="H164" i="3" a="1"/>
  <c r="H164" i="3" s="1"/>
  <c r="H339" i="3" a="1"/>
  <c r="H339" i="3" s="1"/>
  <c r="G250" i="3" a="1"/>
  <c r="G250" i="3" s="1"/>
  <c r="G302" i="3" a="1"/>
  <c r="G302" i="3" s="1"/>
  <c r="G176" i="3" a="1"/>
  <c r="G176" i="3" s="1"/>
  <c r="G243" i="3" a="1"/>
  <c r="G243" i="3" s="1"/>
  <c r="G339" i="3" a="1"/>
  <c r="G339" i="3" s="1"/>
  <c r="G135" i="3" a="1"/>
  <c r="G135" i="3" s="1"/>
  <c r="H193" i="3" a="1"/>
  <c r="H193" i="3" s="1"/>
  <c r="H229" i="3" a="1"/>
  <c r="H229" i="3" s="1"/>
  <c r="H344" i="3" a="1"/>
  <c r="H344" i="3" s="1"/>
  <c r="H60" i="3" a="1"/>
  <c r="H60" i="3" s="1"/>
  <c r="F82" i="3" a="1"/>
  <c r="F82" i="3" s="1"/>
  <c r="G41" i="3" a="1"/>
  <c r="G41" i="3" s="1"/>
  <c r="G274" i="3" a="1"/>
  <c r="G274" i="3" s="1"/>
  <c r="F58" i="3" a="1"/>
  <c r="F58" i="3" s="1"/>
  <c r="F217" i="3" a="1"/>
  <c r="F217" i="3" s="1"/>
  <c r="G225" i="3" a="1"/>
  <c r="G225" i="3" s="1"/>
  <c r="H276" i="3" a="1"/>
  <c r="H276" i="3" s="1"/>
  <c r="H258" i="3" a="1"/>
  <c r="H258" i="3" s="1"/>
  <c r="H73" i="3" a="1"/>
  <c r="H73" i="3" s="1"/>
  <c r="H266" i="3" a="1"/>
  <c r="H266" i="3" s="1"/>
  <c r="H139" i="3" a="1"/>
  <c r="H139" i="3" s="1"/>
  <c r="H267" i="3" a="1"/>
  <c r="H267" i="3" s="1"/>
  <c r="G209" i="3" a="1"/>
  <c r="G209" i="3" s="1"/>
  <c r="H243" i="3" a="1"/>
  <c r="H243" i="3" s="1"/>
  <c r="H307" i="3" a="1"/>
  <c r="H307" i="3" s="1"/>
  <c r="F90" i="3" a="1"/>
  <c r="F90" i="3" s="1"/>
  <c r="G73" i="3" a="1"/>
  <c r="G73" i="3" s="1"/>
  <c r="F42" i="3" a="1"/>
  <c r="F42" i="3" s="1"/>
  <c r="F146" i="3" a="1"/>
  <c r="F146" i="3" s="1"/>
  <c r="G43" i="3" a="1"/>
  <c r="G43" i="3" s="1"/>
  <c r="G266" i="3" a="1"/>
  <c r="G266" i="3" s="1"/>
  <c r="F114" i="3" a="1"/>
  <c r="F114" i="3" s="1"/>
  <c r="F321" i="3" a="1"/>
  <c r="F321" i="3" s="1"/>
  <c r="F66" i="3" a="1"/>
  <c r="F66" i="3" s="1"/>
  <c r="H181" i="3" a="1"/>
  <c r="H181" i="3" s="1"/>
  <c r="H347" i="3" a="1"/>
  <c r="H347" i="3" s="1"/>
  <c r="H105" i="3" a="1"/>
  <c r="H105" i="3" s="1"/>
  <c r="H132" i="3" a="1"/>
  <c r="H132" i="3" s="1"/>
  <c r="H337" i="3" a="1"/>
  <c r="H337" i="3" s="1"/>
  <c r="H184" i="3" a="1"/>
  <c r="H184" i="3" s="1"/>
  <c r="H306" i="3" a="1"/>
  <c r="H306" i="3" s="1"/>
  <c r="H57" i="3" a="1"/>
  <c r="H57" i="3" s="1"/>
  <c r="H147" i="3" a="1"/>
  <c r="H147" i="3" s="1"/>
  <c r="H256" i="3" a="1"/>
  <c r="H256" i="3" s="1"/>
  <c r="H333" i="3" a="1"/>
  <c r="H333" i="3" s="1"/>
  <c r="G345" i="3" a="1"/>
  <c r="G345" i="3" s="1"/>
  <c r="F74" i="3" a="1"/>
  <c r="F74" i="3" s="1"/>
  <c r="F178" i="3" a="1"/>
  <c r="F178" i="3" s="1"/>
  <c r="G137" i="3" a="1"/>
  <c r="G137" i="3" s="1"/>
  <c r="G233" i="3" a="1"/>
  <c r="G233" i="3" s="1"/>
  <c r="F50" i="3" a="1"/>
  <c r="F50" i="3" s="1"/>
  <c r="F194" i="3" a="1"/>
  <c r="F194" i="3" s="1"/>
  <c r="G139" i="3" a="1"/>
  <c r="G139" i="3" s="1"/>
  <c r="F329" i="3" a="1"/>
  <c r="F329" i="3" s="1"/>
  <c r="F154" i="3" a="1"/>
  <c r="F154" i="3" s="1"/>
  <c r="F155" i="3" a="1"/>
  <c r="F155" i="3" s="1"/>
  <c r="F308" i="3" a="1"/>
  <c r="F308" i="3" s="1"/>
  <c r="F115" i="3" a="1"/>
  <c r="F115" i="3" s="1"/>
  <c r="G108" i="3" a="1"/>
  <c r="G108" i="3" s="1"/>
  <c r="H290" i="3" a="1"/>
  <c r="H290" i="3" s="1"/>
  <c r="H137" i="3" a="1"/>
  <c r="H137" i="3" s="1"/>
  <c r="H297" i="3" a="1"/>
  <c r="H297" i="3" s="1"/>
  <c r="H196" i="3" a="1"/>
  <c r="H196" i="3" s="1"/>
  <c r="G65" i="3" a="1"/>
  <c r="G65" i="3" s="1"/>
  <c r="H75" i="3" a="1"/>
  <c r="H75" i="3" s="1"/>
  <c r="H127" i="3" a="1"/>
  <c r="H127" i="3" s="1"/>
  <c r="H313" i="3" a="1"/>
  <c r="H313" i="3" s="1"/>
  <c r="H51" i="3" a="1"/>
  <c r="H51" i="3" s="1"/>
  <c r="H173" i="3" a="1"/>
  <c r="H173" i="3" s="1"/>
  <c r="H275" i="3" a="1"/>
  <c r="H275" i="3" s="1"/>
  <c r="H346" i="3" a="1"/>
  <c r="H346" i="3" s="1"/>
  <c r="F130" i="3" a="1"/>
  <c r="F130" i="3" s="1"/>
  <c r="G273" i="3" a="1"/>
  <c r="G273" i="3" s="1"/>
  <c r="F34" i="3" a="1"/>
  <c r="F34" i="3" s="1"/>
  <c r="F186" i="3" a="1"/>
  <c r="F186" i="3" s="1"/>
  <c r="G338" i="3" a="1"/>
  <c r="G338" i="3" s="1"/>
  <c r="F98" i="3" a="1"/>
  <c r="F98" i="3" s="1"/>
  <c r="F202" i="3" a="1"/>
  <c r="F202" i="3" s="1"/>
  <c r="G298" i="3" a="1"/>
  <c r="G298" i="3" s="1"/>
  <c r="F210" i="3" a="1"/>
  <c r="F210" i="3" s="1"/>
  <c r="F162" i="3" a="1"/>
  <c r="F162" i="3" s="1"/>
  <c r="G211" i="3" a="1"/>
  <c r="G211" i="3" s="1"/>
  <c r="G259" i="3" a="1"/>
  <c r="G259" i="3" s="1"/>
  <c r="G169" i="3" a="1"/>
  <c r="G169" i="3" s="1"/>
  <c r="H52" i="3" a="1"/>
  <c r="H52" i="3" s="1"/>
  <c r="H225" i="3" a="1"/>
  <c r="H225" i="3" s="1"/>
  <c r="H315" i="3" a="1"/>
  <c r="H315" i="3" s="1"/>
  <c r="H188" i="3" a="1"/>
  <c r="H188" i="3" s="1"/>
  <c r="H330" i="3" a="1"/>
  <c r="H330" i="3" s="1"/>
  <c r="H260" i="3" a="1"/>
  <c r="H260" i="3" s="1"/>
  <c r="H107" i="3" a="1"/>
  <c r="H107" i="3" s="1"/>
  <c r="H223" i="3" a="1"/>
  <c r="H223" i="3" s="1"/>
  <c r="H77" i="3" a="1"/>
  <c r="H77" i="3" s="1"/>
  <c r="H159" i="3" a="1"/>
  <c r="H159" i="3" s="1"/>
  <c r="H329" i="3" a="1"/>
  <c r="H329" i="3" s="1"/>
  <c r="H89" i="3" a="1"/>
  <c r="H89" i="3" s="1"/>
  <c r="I204" i="3"/>
  <c r="E204" i="3" a="1"/>
  <c r="E204" i="3" s="1"/>
  <c r="I53" i="3"/>
  <c r="E53" i="3" a="1"/>
  <c r="E53" i="3" s="1"/>
  <c r="I149" i="3"/>
  <c r="E149" i="3" a="1"/>
  <c r="E149" i="3" s="1"/>
  <c r="I237" i="3"/>
  <c r="E237" i="3" a="1"/>
  <c r="E237" i="3" s="1"/>
  <c r="I110" i="3"/>
  <c r="E110" i="3" a="1"/>
  <c r="E110" i="3" s="1"/>
  <c r="I190" i="3"/>
  <c r="E190" i="3" a="1"/>
  <c r="E190" i="3" s="1"/>
  <c r="F169" i="3" a="1"/>
  <c r="F169" i="3" s="1"/>
  <c r="H161" i="3" a="1"/>
  <c r="H161" i="3" s="1"/>
  <c r="H234" i="3" a="1"/>
  <c r="H234" i="3" s="1"/>
  <c r="H209" i="3" a="1"/>
  <c r="H209" i="3" s="1"/>
  <c r="H305" i="3" a="1"/>
  <c r="H305" i="3" s="1"/>
  <c r="H203" i="3" a="1"/>
  <c r="H203" i="3" s="1"/>
  <c r="H274" i="3" a="1"/>
  <c r="H274" i="3" s="1"/>
  <c r="H249" i="3" a="1"/>
  <c r="H249" i="3" s="1"/>
  <c r="I212" i="3"/>
  <c r="E212" i="3" a="1"/>
  <c r="E212" i="3" s="1"/>
  <c r="I61" i="3"/>
  <c r="E61" i="3" a="1"/>
  <c r="E61" i="3" s="1"/>
  <c r="I157" i="3"/>
  <c r="E157" i="3" a="1"/>
  <c r="E157" i="3" s="1"/>
  <c r="I245" i="3"/>
  <c r="E245" i="3" a="1"/>
  <c r="E245" i="3" s="1"/>
  <c r="I118" i="3"/>
  <c r="E118" i="3" a="1"/>
  <c r="E118" i="3" s="1"/>
  <c r="I198" i="3"/>
  <c r="E198" i="3" a="1"/>
  <c r="E198" i="3" s="1"/>
  <c r="G161" i="3" a="1"/>
  <c r="G161" i="3" s="1"/>
  <c r="I191" i="3"/>
  <c r="E191" i="3" a="1"/>
  <c r="E191" i="3" s="1"/>
  <c r="I228" i="3"/>
  <c r="E228" i="3" a="1"/>
  <c r="E228" i="3" s="1"/>
  <c r="I85" i="3"/>
  <c r="E85" i="3" a="1"/>
  <c r="E85" i="3" s="1"/>
  <c r="I165" i="3"/>
  <c r="E165" i="3" a="1"/>
  <c r="E165" i="3" s="1"/>
  <c r="I38" i="3"/>
  <c r="E38" i="3" a="1"/>
  <c r="E38" i="3" s="1"/>
  <c r="I126" i="3"/>
  <c r="E126" i="3" a="1"/>
  <c r="E126" i="3" s="1"/>
  <c r="I214" i="3"/>
  <c r="E214" i="3" a="1"/>
  <c r="E214" i="3" s="1"/>
  <c r="G89" i="3" a="1"/>
  <c r="G89" i="3" s="1"/>
  <c r="G297" i="3" a="1"/>
  <c r="G297" i="3" s="1"/>
  <c r="G42" i="3" a="1"/>
  <c r="G42" i="3" s="1"/>
  <c r="G121" i="3" a="1"/>
  <c r="G121" i="3" s="1"/>
  <c r="H41" i="3" a="1"/>
  <c r="H41" i="3" s="1"/>
  <c r="H67" i="3" a="1"/>
  <c r="H67" i="3" s="1"/>
  <c r="H163" i="3" a="1"/>
  <c r="H163" i="3" s="1"/>
  <c r="H323" i="3" a="1"/>
  <c r="H323" i="3" s="1"/>
  <c r="H241" i="3" a="1"/>
  <c r="H241" i="3" s="1"/>
  <c r="H299" i="3" a="1"/>
  <c r="H299" i="3" s="1"/>
  <c r="H332" i="3" a="1"/>
  <c r="H332" i="3" s="1"/>
  <c r="H44" i="3" a="1"/>
  <c r="H44" i="3" s="1"/>
  <c r="I199" i="3"/>
  <c r="E199" i="3" a="1"/>
  <c r="E199" i="3" s="1"/>
  <c r="I236" i="3"/>
  <c r="E236" i="3" a="1"/>
  <c r="E236" i="3" s="1"/>
  <c r="I93" i="3"/>
  <c r="E93" i="3" a="1"/>
  <c r="E93" i="3" s="1"/>
  <c r="I189" i="3"/>
  <c r="E189" i="3" a="1"/>
  <c r="E189" i="3" s="1"/>
  <c r="I62" i="3"/>
  <c r="E62" i="3" a="1"/>
  <c r="E62" i="3" s="1"/>
  <c r="I134" i="3"/>
  <c r="E134" i="3" a="1"/>
  <c r="E134" i="3" s="1"/>
  <c r="I222" i="3"/>
  <c r="E222" i="3" a="1"/>
  <c r="E222" i="3" s="1"/>
  <c r="I207" i="3"/>
  <c r="E207" i="3" a="1"/>
  <c r="E207" i="3" s="1"/>
  <c r="I81" i="3"/>
  <c r="E81" i="3" a="1"/>
  <c r="E81" i="3" s="1"/>
  <c r="I244" i="3"/>
  <c r="E244" i="3" a="1"/>
  <c r="E244" i="3" s="1"/>
  <c r="I117" i="3"/>
  <c r="E117" i="3" a="1"/>
  <c r="E117" i="3" s="1"/>
  <c r="I197" i="3"/>
  <c r="E197" i="3" a="1"/>
  <c r="E197" i="3" s="1"/>
  <c r="I78" i="3"/>
  <c r="E78" i="3" a="1"/>
  <c r="E78" i="3" s="1"/>
  <c r="I142" i="3"/>
  <c r="E142" i="3" a="1"/>
  <c r="E142" i="3" s="1"/>
  <c r="I230" i="3"/>
  <c r="E230" i="3" a="1"/>
  <c r="E230" i="3" s="1"/>
  <c r="G106" i="3" a="1"/>
  <c r="G106" i="3" s="1"/>
  <c r="H99" i="3" a="1"/>
  <c r="H99" i="3" s="1"/>
  <c r="H195" i="3" a="1"/>
  <c r="H195" i="3" s="1"/>
  <c r="H145" i="3" a="1"/>
  <c r="H145" i="3" s="1"/>
  <c r="H43" i="3" a="1"/>
  <c r="H43" i="3" s="1"/>
  <c r="H242" i="3" a="1"/>
  <c r="H242" i="3" s="1"/>
  <c r="H281" i="3" a="1"/>
  <c r="H281" i="3" s="1"/>
  <c r="G97" i="3" a="1"/>
  <c r="G97" i="3" s="1"/>
  <c r="H140" i="3" a="1"/>
  <c r="H140" i="3" s="1"/>
  <c r="I231" i="3"/>
  <c r="E231" i="3" a="1"/>
  <c r="E231" i="3" s="1"/>
  <c r="I113" i="3"/>
  <c r="E113" i="3" a="1"/>
  <c r="E113" i="3" s="1"/>
  <c r="I252" i="3"/>
  <c r="E252" i="3" a="1"/>
  <c r="E252" i="3" s="1"/>
  <c r="I125" i="3"/>
  <c r="E125" i="3" a="1"/>
  <c r="E125" i="3" s="1"/>
  <c r="I205" i="3"/>
  <c r="E205" i="3" a="1"/>
  <c r="E205" i="3" s="1"/>
  <c r="I86" i="3"/>
  <c r="E86" i="3" a="1"/>
  <c r="E86" i="3" s="1"/>
  <c r="I166" i="3"/>
  <c r="E166" i="3" a="1"/>
  <c r="E166" i="3" s="1"/>
  <c r="I238" i="3"/>
  <c r="E238" i="3" a="1"/>
  <c r="E238" i="3" s="1"/>
  <c r="I239" i="3"/>
  <c r="E239" i="3" a="1"/>
  <c r="E239" i="3" s="1"/>
  <c r="I153" i="3"/>
  <c r="E153" i="3" a="1"/>
  <c r="E153" i="3" s="1"/>
  <c r="I116" i="3"/>
  <c r="E116" i="3" a="1"/>
  <c r="E116" i="3" s="1"/>
  <c r="I133" i="3"/>
  <c r="E133" i="3" a="1"/>
  <c r="E133" i="3" s="1"/>
  <c r="I213" i="3"/>
  <c r="E213" i="3" a="1"/>
  <c r="E213" i="3" s="1"/>
  <c r="I94" i="3"/>
  <c r="E94" i="3" a="1"/>
  <c r="E94" i="3" s="1"/>
  <c r="I174" i="3"/>
  <c r="E174" i="3" a="1"/>
  <c r="E174" i="3" s="1"/>
  <c r="I246" i="3"/>
  <c r="E246" i="3" a="1"/>
  <c r="E246" i="3" s="1"/>
  <c r="G202" i="3" a="1"/>
  <c r="G202" i="3" s="1"/>
  <c r="F265" i="3" a="1"/>
  <c r="F265" i="3" s="1"/>
  <c r="H129" i="3" a="1"/>
  <c r="H129" i="3" s="1"/>
  <c r="G129" i="3" a="1"/>
  <c r="G129" i="3" s="1"/>
  <c r="H291" i="3" a="1"/>
  <c r="H291" i="3" s="1"/>
  <c r="G49" i="3" a="1"/>
  <c r="G49" i="3" s="1"/>
  <c r="H49" i="3" a="1"/>
  <c r="H49" i="3" s="1"/>
  <c r="H177" i="3" a="1"/>
  <c r="H177" i="3" s="1"/>
  <c r="H273" i="3" a="1"/>
  <c r="H273" i="3" s="1"/>
  <c r="G193" i="3" a="1"/>
  <c r="G193" i="3" s="1"/>
  <c r="H171" i="3" a="1"/>
  <c r="H171" i="3" s="1"/>
  <c r="H331" i="3" a="1"/>
  <c r="H331" i="3" s="1"/>
  <c r="I185" i="3"/>
  <c r="E185" i="3" a="1"/>
  <c r="E185" i="3" s="1"/>
  <c r="I156" i="3"/>
  <c r="E156" i="3" a="1"/>
  <c r="E156" i="3" s="1"/>
  <c r="I45" i="3"/>
  <c r="E45" i="3" a="1"/>
  <c r="E45" i="3" s="1"/>
  <c r="I141" i="3"/>
  <c r="E141" i="3" a="1"/>
  <c r="E141" i="3" s="1"/>
  <c r="I221" i="3"/>
  <c r="E221" i="3" a="1"/>
  <c r="E221" i="3" s="1"/>
  <c r="I102" i="3"/>
  <c r="E102" i="3" a="1"/>
  <c r="E102" i="3" s="1"/>
  <c r="I182" i="3"/>
  <c r="E182" i="3" a="1"/>
  <c r="E182" i="3" s="1"/>
  <c r="I254" i="3"/>
  <c r="E254" i="3" a="1"/>
  <c r="E254" i="3" s="1"/>
  <c r="G33" i="2"/>
  <c r="H33" i="2"/>
  <c r="E33" i="2"/>
  <c r="F33" i="2" s="1"/>
  <c r="H19" i="2"/>
  <c r="G28" i="2"/>
  <c r="G22" i="2"/>
  <c r="G107" i="2"/>
  <c r="G15" i="2"/>
  <c r="E21" i="2"/>
  <c r="F21" i="2" s="1"/>
  <c r="H9" i="2"/>
  <c r="G16" i="2"/>
  <c r="G26" i="2"/>
  <c r="H25" i="2"/>
  <c r="E30" i="2"/>
  <c r="F30" i="2" s="1"/>
  <c r="E16" i="2"/>
  <c r="F16" i="2" s="1"/>
  <c r="H27" i="2"/>
  <c r="G13" i="2"/>
  <c r="G30" i="2"/>
  <c r="E29" i="2"/>
  <c r="F29" i="2" s="1"/>
  <c r="G23" i="2"/>
  <c r="G9" i="2"/>
  <c r="E18" i="2"/>
  <c r="F18" i="2" s="1"/>
  <c r="H21" i="2"/>
  <c r="E8" i="2"/>
  <c r="F8" i="2" s="1"/>
  <c r="E107" i="2"/>
  <c r="F107" i="2" s="1"/>
  <c r="E13" i="2"/>
  <c r="F13" i="2" s="1"/>
  <c r="G21" i="2"/>
  <c r="H7" i="2"/>
  <c r="G31" i="2"/>
  <c r="G17" i="2"/>
  <c r="G32" i="2"/>
  <c r="E26" i="2"/>
  <c r="F26" i="2" s="1"/>
  <c r="E23" i="2"/>
  <c r="F23" i="2" s="1"/>
  <c r="E24" i="2"/>
  <c r="F24" i="2" s="1"/>
  <c r="H107" i="2"/>
  <c r="G29" i="2"/>
  <c r="H15" i="2"/>
  <c r="E11" i="2"/>
  <c r="F11" i="2" s="1"/>
  <c r="H16" i="2"/>
  <c r="H18" i="2"/>
  <c r="G25" i="2"/>
  <c r="H17" i="2"/>
  <c r="G8" i="2"/>
  <c r="E22" i="2"/>
  <c r="F22" i="2" s="1"/>
  <c r="H13" i="2"/>
  <c r="E32" i="2"/>
  <c r="F32" i="2" s="1"/>
  <c r="H23" i="2"/>
  <c r="E19" i="2"/>
  <c r="F19" i="2" s="1"/>
  <c r="H24" i="2"/>
  <c r="E12" i="2"/>
  <c r="F12" i="2" s="1"/>
  <c r="H8" i="2"/>
  <c r="H10" i="2"/>
  <c r="E7" i="2"/>
  <c r="F7" i="2" s="1"/>
  <c r="H29" i="2"/>
  <c r="H20" i="2"/>
  <c r="H14" i="2"/>
  <c r="H31" i="2"/>
  <c r="E27" i="2"/>
  <c r="F27" i="2" s="1"/>
  <c r="H32" i="2"/>
  <c r="E20" i="2"/>
  <c r="F20" i="2" s="1"/>
  <c r="G11" i="2"/>
  <c r="E10" i="2"/>
  <c r="F10" i="2" s="1"/>
  <c r="G24" i="2"/>
  <c r="H11" i="2"/>
  <c r="E14" i="2"/>
  <c r="F14" i="2" s="1"/>
  <c r="E9" i="2"/>
  <c r="F9" i="2" s="1"/>
  <c r="H26" i="2"/>
  <c r="G12" i="2"/>
  <c r="H22" i="2"/>
  <c r="E28" i="2"/>
  <c r="F28" i="2" s="1"/>
  <c r="G19" i="2"/>
  <c r="G10" i="2"/>
  <c r="H12" i="2"/>
  <c r="H28" i="2"/>
  <c r="E17" i="2"/>
  <c r="F17" i="2" s="1"/>
  <c r="G20" i="2"/>
  <c r="H30" i="2"/>
  <c r="G14" i="2"/>
  <c r="G7" i="2"/>
  <c r="G27" i="2"/>
  <c r="G18" i="2"/>
  <c r="E15" i="2"/>
  <c r="F15" i="2" s="1"/>
  <c r="E31" i="2"/>
  <c r="F31" i="2" s="1"/>
  <c r="F356" i="8"/>
  <c r="F352" i="8"/>
  <c r="F350" i="8"/>
  <c r="F344" i="8"/>
  <c r="F342" i="8"/>
  <c r="F336" i="8"/>
  <c r="F334" i="8"/>
  <c r="F328" i="8"/>
  <c r="F326" i="8"/>
  <c r="F320" i="8"/>
  <c r="F318" i="8"/>
  <c r="F312" i="8"/>
  <c r="F310" i="8"/>
  <c r="F304" i="8"/>
  <c r="F302" i="8"/>
  <c r="F296" i="8"/>
  <c r="F294" i="8"/>
  <c r="F288" i="8"/>
  <c r="F286" i="8"/>
  <c r="F280" i="8"/>
  <c r="F278" i="8"/>
  <c r="F272" i="8"/>
  <c r="F270" i="8"/>
  <c r="F264" i="8"/>
  <c r="F262" i="8"/>
  <c r="F256" i="8"/>
  <c r="F254" i="8"/>
  <c r="F248" i="8"/>
  <c r="F246" i="8"/>
  <c r="F240" i="8"/>
  <c r="F238" i="8"/>
  <c r="F230" i="8"/>
  <c r="F218" i="8"/>
  <c r="F232" i="8"/>
  <c r="F220" i="8"/>
  <c r="F212" i="8"/>
  <c r="F205" i="8"/>
  <c r="F197" i="8"/>
  <c r="F189" i="8"/>
  <c r="F181" i="8"/>
  <c r="F173" i="8"/>
  <c r="F165" i="8"/>
  <c r="F353" i="8"/>
  <c r="F351" i="8"/>
  <c r="F349" i="8"/>
  <c r="F347" i="8"/>
  <c r="F345" i="8"/>
  <c r="F343" i="8"/>
  <c r="F341" i="8"/>
  <c r="F339" i="8"/>
  <c r="F337" i="8"/>
  <c r="F335" i="8"/>
  <c r="F333" i="8"/>
  <c r="F331" i="8"/>
  <c r="F329" i="8"/>
  <c r="F327" i="8"/>
  <c r="F325" i="8"/>
  <c r="F323" i="8"/>
  <c r="F321" i="8"/>
  <c r="F319" i="8"/>
  <c r="F317" i="8"/>
  <c r="F315" i="8"/>
  <c r="F313" i="8"/>
  <c r="F311" i="8"/>
  <c r="F309" i="8"/>
  <c r="F307" i="8"/>
  <c r="F305" i="8"/>
  <c r="F303" i="8"/>
  <c r="F301" i="8"/>
  <c r="F299" i="8"/>
  <c r="F297" i="8"/>
  <c r="F295" i="8"/>
  <c r="F293" i="8"/>
  <c r="F291" i="8"/>
  <c r="F289" i="8"/>
  <c r="F287" i="8"/>
  <c r="F285" i="8"/>
  <c r="F283" i="8"/>
  <c r="F281" i="8"/>
  <c r="F279" i="8"/>
  <c r="F277" i="8"/>
  <c r="F275" i="8"/>
  <c r="F273" i="8"/>
  <c r="F271" i="8"/>
  <c r="F269" i="8"/>
  <c r="F267" i="8"/>
  <c r="F265" i="8"/>
  <c r="F263" i="8"/>
  <c r="F261" i="8"/>
  <c r="F259" i="8"/>
  <c r="F257" i="8"/>
  <c r="F255" i="8"/>
  <c r="F253" i="8"/>
  <c r="F251" i="8"/>
  <c r="F249" i="8"/>
  <c r="F247" i="8"/>
  <c r="F245" i="8"/>
  <c r="F243" i="8"/>
  <c r="F241" i="8"/>
  <c r="F239" i="8"/>
  <c r="F237" i="8"/>
  <c r="F229" i="8"/>
  <c r="F217" i="8"/>
  <c r="F209" i="8"/>
  <c r="F207" i="8"/>
  <c r="F202" i="8"/>
  <c r="F194" i="8"/>
  <c r="F186" i="8"/>
  <c r="F178" i="8"/>
  <c r="F355" i="8"/>
  <c r="F348" i="8"/>
  <c r="F346" i="8"/>
  <c r="F340" i="8"/>
  <c r="F338" i="8"/>
  <c r="F332" i="8"/>
  <c r="F330" i="8"/>
  <c r="F324" i="8"/>
  <c r="F322" i="8"/>
  <c r="F316" i="8"/>
  <c r="F314" i="8"/>
  <c r="F308" i="8"/>
  <c r="F306" i="8"/>
  <c r="F300" i="8"/>
  <c r="F298" i="8"/>
  <c r="F292" i="8"/>
  <c r="F290" i="8"/>
  <c r="F284" i="8"/>
  <c r="F282" i="8"/>
  <c r="F276" i="8"/>
  <c r="F274" i="8"/>
  <c r="F268" i="8"/>
  <c r="F266" i="8"/>
  <c r="F260" i="8"/>
  <c r="F258" i="8"/>
  <c r="F252" i="8"/>
  <c r="F250" i="8"/>
  <c r="F244" i="8"/>
  <c r="F242" i="8"/>
  <c r="F236" i="8"/>
  <c r="F228" i="8"/>
  <c r="F216" i="8"/>
  <c r="F201" i="8"/>
  <c r="F193" i="8"/>
  <c r="F185" i="8"/>
  <c r="F177" i="8"/>
  <c r="F169" i="8"/>
  <c r="F161" i="8"/>
  <c r="F153" i="8"/>
  <c r="F145" i="8"/>
  <c r="F221" i="8"/>
  <c r="F213" i="8"/>
  <c r="F210" i="8"/>
  <c r="F196" i="8"/>
  <c r="F168" i="8"/>
  <c r="F147" i="8"/>
  <c r="F144" i="8"/>
  <c r="F141" i="8"/>
  <c r="F133" i="8"/>
  <c r="F125" i="8"/>
  <c r="F117" i="8"/>
  <c r="F109" i="8"/>
  <c r="F101" i="8"/>
  <c r="F93" i="8"/>
  <c r="F85" i="8"/>
  <c r="F77" i="8"/>
  <c r="F69" i="8"/>
  <c r="F61" i="8"/>
  <c r="F53" i="8"/>
  <c r="F45" i="8"/>
  <c r="F37" i="8"/>
  <c r="F29" i="8"/>
  <c r="F21" i="8"/>
  <c r="F13" i="8"/>
  <c r="F15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24" i="8"/>
  <c r="F206" i="8"/>
  <c r="F203" i="8"/>
  <c r="F199" i="8"/>
  <c r="F192" i="8"/>
  <c r="F174" i="8"/>
  <c r="F171" i="8"/>
  <c r="F158" i="8"/>
  <c r="F138" i="8"/>
  <c r="F130" i="8"/>
  <c r="F122" i="8"/>
  <c r="F114" i="8"/>
  <c r="F106" i="8"/>
  <c r="F98" i="8"/>
  <c r="F90" i="8"/>
  <c r="F82" i="8"/>
  <c r="F74" i="8"/>
  <c r="F66" i="8"/>
  <c r="F58" i="8"/>
  <c r="F50" i="8"/>
  <c r="F42" i="8"/>
  <c r="F34" i="8"/>
  <c r="F26" i="8"/>
  <c r="F18" i="8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354" i="8"/>
  <c r="F235" i="8"/>
  <c r="F227" i="8"/>
  <c r="F188" i="8"/>
  <c r="F164" i="8"/>
  <c r="F155" i="8"/>
  <c r="F152" i="8"/>
  <c r="F149" i="8"/>
  <c r="F135" i="8"/>
  <c r="F127" i="8"/>
  <c r="F119" i="8"/>
  <c r="F111" i="8"/>
  <c r="F103" i="8"/>
  <c r="F95" i="8"/>
  <c r="F87" i="8"/>
  <c r="F79" i="8"/>
  <c r="F71" i="8"/>
  <c r="F63" i="8"/>
  <c r="F55" i="8"/>
  <c r="F47" i="8"/>
  <c r="F39" i="8"/>
  <c r="F31" i="8"/>
  <c r="F23" i="8"/>
  <c r="F15" i="8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231" i="8"/>
  <c r="F223" i="8"/>
  <c r="F198" i="8"/>
  <c r="F195" i="8"/>
  <c r="F191" i="8"/>
  <c r="F184" i="8"/>
  <c r="F170" i="8"/>
  <c r="F167" i="8"/>
  <c r="F146" i="8"/>
  <c r="F143" i="8"/>
  <c r="F140" i="8"/>
  <c r="F132" i="8"/>
  <c r="F124" i="8"/>
  <c r="F116" i="8"/>
  <c r="F108" i="8"/>
  <c r="F100" i="8"/>
  <c r="F92" i="8"/>
  <c r="F84" i="8"/>
  <c r="F76" i="8"/>
  <c r="F68" i="8"/>
  <c r="F60" i="8"/>
  <c r="F52" i="8"/>
  <c r="F44" i="8"/>
  <c r="F36" i="8"/>
  <c r="F28" i="8"/>
  <c r="F20" i="8"/>
  <c r="F12" i="8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234" i="8"/>
  <c r="F226" i="8"/>
  <c r="F215" i="8"/>
  <c r="F180" i="8"/>
  <c r="F160" i="8"/>
  <c r="F157" i="8"/>
  <c r="F137" i="8"/>
  <c r="F129" i="8"/>
  <c r="F121" i="8"/>
  <c r="F113" i="8"/>
  <c r="F105" i="8"/>
  <c r="F97" i="8"/>
  <c r="F89" i="8"/>
  <c r="F81" i="8"/>
  <c r="F73" i="8"/>
  <c r="F65" i="8"/>
  <c r="F57" i="8"/>
  <c r="F49" i="8"/>
  <c r="F41" i="8"/>
  <c r="F33" i="8"/>
  <c r="F25" i="8"/>
  <c r="F17" i="8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219" i="8"/>
  <c r="F211" i="8"/>
  <c r="F208" i="8"/>
  <c r="F190" i="8"/>
  <c r="F187" i="8"/>
  <c r="F183" i="8"/>
  <c r="F176" i="8"/>
  <c r="F166" i="8"/>
  <c r="F163" i="8"/>
  <c r="F154" i="8"/>
  <c r="F151" i="8"/>
  <c r="F148" i="8"/>
  <c r="F142" i="8"/>
  <c r="F134" i="8"/>
  <c r="F126" i="8"/>
  <c r="F118" i="8"/>
  <c r="F110" i="8"/>
  <c r="F102" i="8"/>
  <c r="F94" i="8"/>
  <c r="F86" i="8"/>
  <c r="F78" i="8"/>
  <c r="F70" i="8"/>
  <c r="F62" i="8"/>
  <c r="F54" i="8"/>
  <c r="F46" i="8"/>
  <c r="F38" i="8"/>
  <c r="F30" i="8"/>
  <c r="F22" i="8"/>
  <c r="F14" i="8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33" i="8"/>
  <c r="F225" i="8"/>
  <c r="F222" i="8"/>
  <c r="F214" i="8"/>
  <c r="F204" i="8"/>
  <c r="F172" i="8"/>
  <c r="F139" i="8"/>
  <c r="F131" i="8"/>
  <c r="F123" i="8"/>
  <c r="F115" i="8"/>
  <c r="F107" i="8"/>
  <c r="F99" i="8"/>
  <c r="F91" i="8"/>
  <c r="F83" i="8"/>
  <c r="F75" i="8"/>
  <c r="F67" i="8"/>
  <c r="F59" i="8"/>
  <c r="F51" i="8"/>
  <c r="F43" i="8"/>
  <c r="F35" i="8"/>
  <c r="F27" i="8"/>
  <c r="F19" i="8"/>
  <c r="F11" i="8"/>
  <c r="F13" i="1"/>
  <c r="F21" i="1"/>
  <c r="F29" i="1"/>
  <c r="F37" i="1"/>
  <c r="F45" i="1"/>
  <c r="F53" i="1"/>
  <c r="F61" i="1"/>
  <c r="F69" i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75" i="8"/>
  <c r="F162" i="8"/>
  <c r="F156" i="8"/>
  <c r="F150" i="8"/>
  <c r="F112" i="8"/>
  <c r="F80" i="8"/>
  <c r="F48" i="8"/>
  <c r="F16" i="8"/>
  <c r="F46" i="1"/>
  <c r="F110" i="1"/>
  <c r="F174" i="1"/>
  <c r="F195" i="1"/>
  <c r="F209" i="1"/>
  <c r="F219" i="1"/>
  <c r="F228" i="1"/>
  <c r="F237" i="1"/>
  <c r="F245" i="1"/>
  <c r="F253" i="1"/>
  <c r="F261" i="1"/>
  <c r="F269" i="1"/>
  <c r="F277" i="1"/>
  <c r="F285" i="1"/>
  <c r="F293" i="1"/>
  <c r="F301" i="1"/>
  <c r="F309" i="1"/>
  <c r="F317" i="1"/>
  <c r="F325" i="1"/>
  <c r="F333" i="1"/>
  <c r="F341" i="1"/>
  <c r="F349" i="1"/>
  <c r="F350" i="1"/>
  <c r="F201" i="1"/>
  <c r="F240" i="1"/>
  <c r="F272" i="1"/>
  <c r="F304" i="1"/>
  <c r="F336" i="1"/>
  <c r="F88" i="8"/>
  <c r="F30" i="1"/>
  <c r="F193" i="1"/>
  <c r="F235" i="1"/>
  <c r="F267" i="1"/>
  <c r="F315" i="1"/>
  <c r="F355" i="1"/>
  <c r="F54" i="1"/>
  <c r="F118" i="1"/>
  <c r="F182" i="1"/>
  <c r="F197" i="1"/>
  <c r="F210" i="1"/>
  <c r="F220" i="1"/>
  <c r="F229" i="1"/>
  <c r="F238" i="1"/>
  <c r="F246" i="1"/>
  <c r="F254" i="1"/>
  <c r="F262" i="1"/>
  <c r="F270" i="1"/>
  <c r="F278" i="1"/>
  <c r="F286" i="1"/>
  <c r="F294" i="1"/>
  <c r="F302" i="1"/>
  <c r="F310" i="1"/>
  <c r="F318" i="1"/>
  <c r="F326" i="1"/>
  <c r="F334" i="1"/>
  <c r="F342" i="1"/>
  <c r="F187" i="1"/>
  <c r="F232" i="1"/>
  <c r="F264" i="1"/>
  <c r="F296" i="1"/>
  <c r="F328" i="1"/>
  <c r="F352" i="1"/>
  <c r="F24" i="8"/>
  <c r="F94" i="1"/>
  <c r="F226" i="1"/>
  <c r="F251" i="1"/>
  <c r="F291" i="1"/>
  <c r="F331" i="1"/>
  <c r="F200" i="8"/>
  <c r="F136" i="8"/>
  <c r="F104" i="8"/>
  <c r="F72" i="8"/>
  <c r="F40" i="8"/>
  <c r="F62" i="1"/>
  <c r="F126" i="1"/>
  <c r="F185" i="1"/>
  <c r="F198" i="1"/>
  <c r="F211" i="1"/>
  <c r="F221" i="1"/>
  <c r="F230" i="1"/>
  <c r="F239" i="1"/>
  <c r="F247" i="1"/>
  <c r="F255" i="1"/>
  <c r="F263" i="1"/>
  <c r="F271" i="1"/>
  <c r="F279" i="1"/>
  <c r="F287" i="1"/>
  <c r="F295" i="1"/>
  <c r="F303" i="1"/>
  <c r="F311" i="1"/>
  <c r="F319" i="1"/>
  <c r="F327" i="1"/>
  <c r="F335" i="1"/>
  <c r="F343" i="1"/>
  <c r="F351" i="1"/>
  <c r="F134" i="1"/>
  <c r="F248" i="1"/>
  <c r="F280" i="1"/>
  <c r="F312" i="1"/>
  <c r="F344" i="1"/>
  <c r="F299" i="1"/>
  <c r="F179" i="8"/>
  <c r="F70" i="1"/>
  <c r="F213" i="1"/>
  <c r="F222" i="1"/>
  <c r="F256" i="1"/>
  <c r="F288" i="1"/>
  <c r="F320" i="1"/>
  <c r="F120" i="8"/>
  <c r="F158" i="1"/>
  <c r="F205" i="1"/>
  <c r="F243" i="1"/>
  <c r="F275" i="1"/>
  <c r="F323" i="1"/>
  <c r="F159" i="8"/>
  <c r="F128" i="8"/>
  <c r="F96" i="8"/>
  <c r="F64" i="8"/>
  <c r="F32" i="8"/>
  <c r="F14" i="1"/>
  <c r="F78" i="1"/>
  <c r="F142" i="1"/>
  <c r="F189" i="1"/>
  <c r="F202" i="1"/>
  <c r="F214" i="1"/>
  <c r="F224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329" i="1"/>
  <c r="F337" i="1"/>
  <c r="F345" i="1"/>
  <c r="F353" i="1"/>
  <c r="F56" i="8"/>
  <c r="F283" i="1"/>
  <c r="F339" i="1"/>
  <c r="F22" i="1"/>
  <c r="F86" i="1"/>
  <c r="F150" i="1"/>
  <c r="F190" i="1"/>
  <c r="F203" i="1"/>
  <c r="F216" i="1"/>
  <c r="F225" i="1"/>
  <c r="F234" i="1"/>
  <c r="F242" i="1"/>
  <c r="F250" i="1"/>
  <c r="F258" i="1"/>
  <c r="F266" i="1"/>
  <c r="F274" i="1"/>
  <c r="F282" i="1"/>
  <c r="F290" i="1"/>
  <c r="F298" i="1"/>
  <c r="F306" i="1"/>
  <c r="F314" i="1"/>
  <c r="F322" i="1"/>
  <c r="F330" i="1"/>
  <c r="F338" i="1"/>
  <c r="F346" i="1"/>
  <c r="F354" i="1"/>
  <c r="F217" i="1"/>
  <c r="F259" i="1"/>
  <c r="F307" i="1"/>
  <c r="F347" i="1"/>
  <c r="F218" i="1"/>
  <c r="F284" i="1"/>
  <c r="F348" i="1"/>
  <c r="F292" i="1"/>
  <c r="F356" i="1"/>
  <c r="F300" i="1"/>
  <c r="F244" i="1"/>
  <c r="F227" i="1"/>
  <c r="F308" i="1"/>
  <c r="F316" i="1"/>
  <c r="F182" i="8"/>
  <c r="F236" i="1"/>
  <c r="F252" i="1"/>
  <c r="F38" i="1"/>
  <c r="F102" i="1"/>
  <c r="F340" i="1"/>
  <c r="F194" i="1"/>
  <c r="F268" i="1"/>
  <c r="F332" i="1"/>
  <c r="F276" i="1"/>
  <c r="F166" i="1"/>
  <c r="F260" i="1"/>
  <c r="F324" i="1"/>
  <c r="F206" i="1"/>
  <c r="F11" i="1"/>
  <c r="K12" i="2"/>
  <c r="L4" i="2"/>
  <c r="L3" i="2"/>
  <c r="H5" i="3"/>
  <c r="M5" i="3" s="1"/>
  <c r="G5" i="3"/>
  <c r="L5" i="3" s="1"/>
  <c r="F5" i="3"/>
  <c r="K5" i="3" s="1"/>
  <c r="T47" i="3"/>
  <c r="Y47" i="3" s="1"/>
  <c r="P39" i="3"/>
  <c r="S36" i="3" s="1"/>
  <c r="Q38" i="3"/>
  <c r="O36" i="3" s="1"/>
  <c r="T30" i="3"/>
  <c r="Y30" i="3" s="1"/>
  <c r="P22" i="3"/>
  <c r="S19" i="3" s="1"/>
  <c r="Q21" i="3"/>
  <c r="O19" i="3" s="1"/>
  <c r="T13" i="3"/>
  <c r="Y13" i="3" s="1"/>
  <c r="P5" i="3"/>
  <c r="S2" i="3" s="1"/>
  <c r="H94" i="3" l="1" a="1"/>
  <c r="H94" i="3" s="1"/>
  <c r="F94" i="3" a="1"/>
  <c r="F94" i="3" s="1"/>
  <c r="G94" i="3" a="1"/>
  <c r="G94" i="3" s="1"/>
  <c r="F153" i="3" a="1"/>
  <c r="F153" i="3" s="1"/>
  <c r="G153" i="3" a="1"/>
  <c r="G153" i="3" s="1"/>
  <c r="H153" i="3" a="1"/>
  <c r="H153" i="3" s="1"/>
  <c r="H86" i="3" a="1"/>
  <c r="H86" i="3" s="1"/>
  <c r="F86" i="3" a="1"/>
  <c r="F86" i="3" s="1"/>
  <c r="G86" i="3" a="1"/>
  <c r="G86" i="3" s="1"/>
  <c r="F113" i="3" a="1"/>
  <c r="F113" i="3" s="1"/>
  <c r="G113" i="3" a="1"/>
  <c r="G113" i="3" s="1"/>
  <c r="H113" i="3" a="1"/>
  <c r="H113" i="3" s="1"/>
  <c r="H118" i="3" a="1"/>
  <c r="H118" i="3" s="1"/>
  <c r="F118" i="3" a="1"/>
  <c r="F118" i="3" s="1"/>
  <c r="G118" i="3" a="1"/>
  <c r="G118" i="3" s="1"/>
  <c r="F212" i="3" a="1"/>
  <c r="F212" i="3" s="1"/>
  <c r="H212" i="3" a="1"/>
  <c r="H212" i="3" s="1"/>
  <c r="G212" i="3" a="1"/>
  <c r="G212" i="3" s="1"/>
  <c r="H149" i="3" a="1"/>
  <c r="H149" i="3" s="1"/>
  <c r="F149" i="3" a="1"/>
  <c r="F149" i="3" s="1"/>
  <c r="G149" i="3" a="1"/>
  <c r="G149" i="3" s="1"/>
  <c r="H182" i="3" a="1"/>
  <c r="H182" i="3" s="1"/>
  <c r="F182" i="3" a="1"/>
  <c r="F182" i="3" s="1"/>
  <c r="G182" i="3" a="1"/>
  <c r="G182" i="3" s="1"/>
  <c r="H45" i="3" a="1"/>
  <c r="H45" i="3" s="1"/>
  <c r="F45" i="3" a="1"/>
  <c r="F45" i="3" s="1"/>
  <c r="G45" i="3" a="1"/>
  <c r="G45" i="3" s="1"/>
  <c r="H78" i="3" a="1"/>
  <c r="H78" i="3" s="1"/>
  <c r="F78" i="3" a="1"/>
  <c r="F78" i="3" s="1"/>
  <c r="G78" i="3" a="1"/>
  <c r="G78" i="3" s="1"/>
  <c r="F81" i="3" a="1"/>
  <c r="F81" i="3" s="1"/>
  <c r="G81" i="3" a="1"/>
  <c r="G81" i="3" s="1"/>
  <c r="H81" i="3" a="1"/>
  <c r="H81" i="3" s="1"/>
  <c r="H62" i="3" a="1"/>
  <c r="H62" i="3" s="1"/>
  <c r="F62" i="3" a="1"/>
  <c r="F62" i="3" s="1"/>
  <c r="G62" i="3" a="1"/>
  <c r="G62" i="3" s="1"/>
  <c r="F199" i="3" a="1"/>
  <c r="F199" i="3" s="1"/>
  <c r="H199" i="3" a="1"/>
  <c r="H199" i="3" s="1"/>
  <c r="G199" i="3" a="1"/>
  <c r="G199" i="3" s="1"/>
  <c r="H126" i="3" a="1"/>
  <c r="H126" i="3" s="1"/>
  <c r="F126" i="3" a="1"/>
  <c r="F126" i="3" s="1"/>
  <c r="G126" i="3" a="1"/>
  <c r="G126" i="3" s="1"/>
  <c r="F228" i="3" a="1"/>
  <c r="F228" i="3" s="1"/>
  <c r="G228" i="3" a="1"/>
  <c r="G228" i="3" s="1"/>
  <c r="H228" i="3" a="1"/>
  <c r="H228" i="3" s="1"/>
  <c r="F213" i="3" a="1"/>
  <c r="F213" i="3" s="1"/>
  <c r="G213" i="3" a="1"/>
  <c r="G213" i="3" s="1"/>
  <c r="H213" i="3" a="1"/>
  <c r="H213" i="3" s="1"/>
  <c r="F239" i="3" a="1"/>
  <c r="F239" i="3" s="1"/>
  <c r="G239" i="3" a="1"/>
  <c r="G239" i="3" s="1"/>
  <c r="H239" i="3" a="1"/>
  <c r="H239" i="3" s="1"/>
  <c r="F205" i="3" a="1"/>
  <c r="F205" i="3" s="1"/>
  <c r="H205" i="3" a="1"/>
  <c r="H205" i="3" s="1"/>
  <c r="G205" i="3" a="1"/>
  <c r="G205" i="3" s="1"/>
  <c r="H231" i="3" a="1"/>
  <c r="H231" i="3" s="1"/>
  <c r="F231" i="3" a="1"/>
  <c r="F231" i="3" s="1"/>
  <c r="G231" i="3" a="1"/>
  <c r="G231" i="3" s="1"/>
  <c r="H245" i="3" a="1"/>
  <c r="H245" i="3" s="1"/>
  <c r="G245" i="3" a="1"/>
  <c r="G245" i="3" s="1"/>
  <c r="F245" i="3" a="1"/>
  <c r="F245" i="3" s="1"/>
  <c r="H190" i="3" a="1"/>
  <c r="H190" i="3" s="1"/>
  <c r="G190" i="3" a="1"/>
  <c r="G190" i="3" s="1"/>
  <c r="F190" i="3" a="1"/>
  <c r="F190" i="3" s="1"/>
  <c r="H53" i="3" a="1"/>
  <c r="H53" i="3" s="1"/>
  <c r="F53" i="3" a="1"/>
  <c r="F53" i="3" s="1"/>
  <c r="G53" i="3" a="1"/>
  <c r="G53" i="3" s="1"/>
  <c r="H102" i="3" a="1"/>
  <c r="H102" i="3" s="1"/>
  <c r="F102" i="3" a="1"/>
  <c r="F102" i="3" s="1"/>
  <c r="G102" i="3" a="1"/>
  <c r="G102" i="3" s="1"/>
  <c r="F156" i="3" a="1"/>
  <c r="F156" i="3" s="1"/>
  <c r="G156" i="3" a="1"/>
  <c r="G156" i="3" s="1"/>
  <c r="H156" i="3" a="1"/>
  <c r="H156" i="3" s="1"/>
  <c r="H197" i="3" a="1"/>
  <c r="H197" i="3" s="1"/>
  <c r="F197" i="3" a="1"/>
  <c r="F197" i="3" s="1"/>
  <c r="G197" i="3" a="1"/>
  <c r="G197" i="3" s="1"/>
  <c r="H207" i="3" a="1"/>
  <c r="H207" i="3" s="1"/>
  <c r="F207" i="3" a="1"/>
  <c r="F207" i="3" s="1"/>
  <c r="G207" i="3" a="1"/>
  <c r="G207" i="3" s="1"/>
  <c r="H189" i="3" a="1"/>
  <c r="H189" i="3" s="1"/>
  <c r="F189" i="3" a="1"/>
  <c r="F189" i="3" s="1"/>
  <c r="G189" i="3" a="1"/>
  <c r="G189" i="3" s="1"/>
  <c r="H38" i="3" a="1"/>
  <c r="H38" i="3" s="1"/>
  <c r="F38" i="3" a="1"/>
  <c r="F38" i="3" s="1"/>
  <c r="G38" i="3" a="1"/>
  <c r="G38" i="3" s="1"/>
  <c r="G191" i="3" a="1"/>
  <c r="G191" i="3" s="1"/>
  <c r="F191" i="3" a="1"/>
  <c r="F191" i="3" s="1"/>
  <c r="H191" i="3" a="1"/>
  <c r="H191" i="3" s="1"/>
  <c r="F246" i="3" a="1"/>
  <c r="F246" i="3" s="1"/>
  <c r="G246" i="3" a="1"/>
  <c r="G246" i="3" s="1"/>
  <c r="H246" i="3" a="1"/>
  <c r="H246" i="3" s="1"/>
  <c r="H133" i="3" a="1"/>
  <c r="H133" i="3" s="1"/>
  <c r="F133" i="3" a="1"/>
  <c r="F133" i="3" s="1"/>
  <c r="G133" i="3" a="1"/>
  <c r="G133" i="3" s="1"/>
  <c r="H238" i="3" a="1"/>
  <c r="H238" i="3" s="1"/>
  <c r="F238" i="3" a="1"/>
  <c r="F238" i="3" s="1"/>
  <c r="G238" i="3" a="1"/>
  <c r="G238" i="3" s="1"/>
  <c r="F125" i="3" a="1"/>
  <c r="F125" i="3" s="1"/>
  <c r="H125" i="3" a="1"/>
  <c r="H125" i="3" s="1"/>
  <c r="G125" i="3" a="1"/>
  <c r="G125" i="3" s="1"/>
  <c r="F157" i="3" a="1"/>
  <c r="F157" i="3" s="1"/>
  <c r="H157" i="3" a="1"/>
  <c r="H157" i="3" s="1"/>
  <c r="G157" i="3" a="1"/>
  <c r="G157" i="3" s="1"/>
  <c r="H110" i="3" a="1"/>
  <c r="H110" i="3" s="1"/>
  <c r="F110" i="3" a="1"/>
  <c r="F110" i="3" s="1"/>
  <c r="G110" i="3" a="1"/>
  <c r="G110" i="3" s="1"/>
  <c r="H204" i="3" a="1"/>
  <c r="H204" i="3" s="1"/>
  <c r="F204" i="3" a="1"/>
  <c r="F204" i="3" s="1"/>
  <c r="G204" i="3" a="1"/>
  <c r="G204" i="3" s="1"/>
  <c r="F221" i="3" a="1"/>
  <c r="F221" i="3" s="1"/>
  <c r="H221" i="3" a="1"/>
  <c r="H221" i="3" s="1"/>
  <c r="G221" i="3" a="1"/>
  <c r="G221" i="3" s="1"/>
  <c r="F185" i="3" a="1"/>
  <c r="F185" i="3" s="1"/>
  <c r="G185" i="3" a="1"/>
  <c r="G185" i="3" s="1"/>
  <c r="H185" i="3" a="1"/>
  <c r="H185" i="3" s="1"/>
  <c r="F230" i="3" a="1"/>
  <c r="F230" i="3" s="1"/>
  <c r="H230" i="3" a="1"/>
  <c r="H230" i="3" s="1"/>
  <c r="G230" i="3" a="1"/>
  <c r="G230" i="3" s="1"/>
  <c r="G117" i="3" a="1"/>
  <c r="G117" i="3" s="1"/>
  <c r="F117" i="3" a="1"/>
  <c r="F117" i="3" s="1"/>
  <c r="H117" i="3" a="1"/>
  <c r="H117" i="3" s="1"/>
  <c r="H222" i="3" a="1"/>
  <c r="H222" i="3" s="1"/>
  <c r="G222" i="3" a="1"/>
  <c r="G222" i="3" s="1"/>
  <c r="F222" i="3" a="1"/>
  <c r="F222" i="3" s="1"/>
  <c r="H93" i="3" a="1"/>
  <c r="H93" i="3" s="1"/>
  <c r="F93" i="3" a="1"/>
  <c r="F93" i="3" s="1"/>
  <c r="G93" i="3" a="1"/>
  <c r="G93" i="3" s="1"/>
  <c r="F165" i="3" a="1"/>
  <c r="F165" i="3" s="1"/>
  <c r="H165" i="3" a="1"/>
  <c r="H165" i="3" s="1"/>
  <c r="G165" i="3" a="1"/>
  <c r="G165" i="3" s="1"/>
  <c r="H174" i="3" a="1"/>
  <c r="H174" i="3" s="1"/>
  <c r="F174" i="3" a="1"/>
  <c r="F174" i="3" s="1"/>
  <c r="G174" i="3" a="1"/>
  <c r="G174" i="3" s="1"/>
  <c r="F116" i="3" a="1"/>
  <c r="F116" i="3" s="1"/>
  <c r="H116" i="3" a="1"/>
  <c r="H116" i="3" s="1"/>
  <c r="G116" i="3" a="1"/>
  <c r="G116" i="3" s="1"/>
  <c r="H166" i="3" a="1"/>
  <c r="H166" i="3" s="1"/>
  <c r="F166" i="3" a="1"/>
  <c r="F166" i="3" s="1"/>
  <c r="G166" i="3" a="1"/>
  <c r="G166" i="3" s="1"/>
  <c r="F252" i="3" a="1"/>
  <c r="F252" i="3" s="1"/>
  <c r="G252" i="3" a="1"/>
  <c r="G252" i="3" s="1"/>
  <c r="H252" i="3" a="1"/>
  <c r="H252" i="3" s="1"/>
  <c r="H198" i="3" a="1"/>
  <c r="H198" i="3" s="1"/>
  <c r="F198" i="3" a="1"/>
  <c r="F198" i="3" s="1"/>
  <c r="G198" i="3" a="1"/>
  <c r="G198" i="3" s="1"/>
  <c r="F61" i="3" a="1"/>
  <c r="F61" i="3" s="1"/>
  <c r="G61" i="3" a="1"/>
  <c r="G61" i="3" s="1"/>
  <c r="H61" i="3" a="1"/>
  <c r="H61" i="3" s="1"/>
  <c r="F237" i="3" a="1"/>
  <c r="F237" i="3" s="1"/>
  <c r="G237" i="3" a="1"/>
  <c r="G237" i="3" s="1"/>
  <c r="H237" i="3" a="1"/>
  <c r="H237" i="3" s="1"/>
  <c r="F254" i="3" a="1"/>
  <c r="F254" i="3" s="1"/>
  <c r="H254" i="3" a="1"/>
  <c r="H254" i="3" s="1"/>
  <c r="G254" i="3" a="1"/>
  <c r="G254" i="3" s="1"/>
  <c r="H141" i="3" a="1"/>
  <c r="H141" i="3" s="1"/>
  <c r="F141" i="3" a="1"/>
  <c r="F141" i="3" s="1"/>
  <c r="G141" i="3" a="1"/>
  <c r="G141" i="3" s="1"/>
  <c r="H142" i="3" a="1"/>
  <c r="H142" i="3" s="1"/>
  <c r="F142" i="3" a="1"/>
  <c r="F142" i="3" s="1"/>
  <c r="G142" i="3" a="1"/>
  <c r="G142" i="3" s="1"/>
  <c r="F244" i="3" a="1"/>
  <c r="F244" i="3" s="1"/>
  <c r="H244" i="3" a="1"/>
  <c r="H244" i="3" s="1"/>
  <c r="G244" i="3" a="1"/>
  <c r="G244" i="3" s="1"/>
  <c r="H134" i="3" a="1"/>
  <c r="H134" i="3" s="1"/>
  <c r="F134" i="3" a="1"/>
  <c r="F134" i="3" s="1"/>
  <c r="G134" i="3" a="1"/>
  <c r="G134" i="3" s="1"/>
  <c r="F236" i="3" a="1"/>
  <c r="F236" i="3" s="1"/>
  <c r="G236" i="3" a="1"/>
  <c r="G236" i="3" s="1"/>
  <c r="H236" i="3" a="1"/>
  <c r="H236" i="3" s="1"/>
  <c r="H214" i="3" a="1"/>
  <c r="H214" i="3" s="1"/>
  <c r="F214" i="3" a="1"/>
  <c r="F214" i="3" s="1"/>
  <c r="G214" i="3" a="1"/>
  <c r="G214" i="3" s="1"/>
  <c r="F85" i="3" a="1"/>
  <c r="F85" i="3" s="1"/>
  <c r="H85" i="3" a="1"/>
  <c r="H85" i="3" s="1"/>
  <c r="G85" i="3" a="1"/>
  <c r="G85" i="3" s="1"/>
  <c r="H9" i="1"/>
  <c r="T12" i="3"/>
  <c r="T29" i="3"/>
  <c r="T46" i="3"/>
  <c r="T28" i="3" l="1"/>
  <c r="Y29" i="3"/>
  <c r="T45" i="3"/>
  <c r="Y46" i="3"/>
  <c r="T11" i="3"/>
  <c r="Y12" i="3"/>
  <c r="Q4" i="3"/>
  <c r="O2" i="3" s="1"/>
  <c r="T44" i="3" l="1"/>
  <c r="Y45" i="3"/>
  <c r="T10" i="3"/>
  <c r="Y11" i="3"/>
  <c r="T27" i="3"/>
  <c r="Y28" i="3"/>
  <c r="E4" i="2"/>
  <c r="A6" i="3"/>
  <c r="T9" i="3" l="1"/>
  <c r="Y10" i="3"/>
  <c r="T26" i="3"/>
  <c r="Y27" i="3"/>
  <c r="T43" i="3"/>
  <c r="Y44" i="3"/>
  <c r="A6" i="2"/>
  <c r="E22" i="3" l="1" a="1"/>
  <c r="E22" i="3" s="1"/>
  <c r="E24" i="3" a="1"/>
  <c r="E24" i="3" s="1"/>
  <c r="E9" i="3" a="1"/>
  <c r="E9" i="3" s="1"/>
  <c r="E21" i="3" a="1"/>
  <c r="E21" i="3" s="1"/>
  <c r="E26" i="3" a="1"/>
  <c r="E26" i="3" s="1"/>
  <c r="E33" i="3" a="1"/>
  <c r="E33" i="3" s="1"/>
  <c r="E16" i="3" a="1"/>
  <c r="E16" i="3" s="1"/>
  <c r="E10" i="3" a="1"/>
  <c r="E10" i="3" s="1"/>
  <c r="E28" i="3" a="1"/>
  <c r="E28" i="3" s="1"/>
  <c r="E13" i="3" a="1"/>
  <c r="E13" i="3" s="1"/>
  <c r="E18" i="3" a="1"/>
  <c r="E18" i="3" s="1"/>
  <c r="E25" i="3" a="1"/>
  <c r="E25" i="3" s="1"/>
  <c r="E8" i="3" a="1"/>
  <c r="E8" i="3" s="1"/>
  <c r="E17" i="3" a="1"/>
  <c r="E17" i="3" s="1"/>
  <c r="E19" i="3" a="1"/>
  <c r="E19" i="3" s="1"/>
  <c r="E31" i="3" a="1"/>
  <c r="E31" i="3" s="1"/>
  <c r="E20" i="3" a="1"/>
  <c r="E20" i="3" s="1"/>
  <c r="E11" i="3" a="1"/>
  <c r="E11" i="3" s="1"/>
  <c r="E30" i="3" a="1"/>
  <c r="E30" i="3" s="1"/>
  <c r="E23" i="3" a="1"/>
  <c r="E23" i="3" s="1"/>
  <c r="E12" i="3" a="1"/>
  <c r="E12" i="3" s="1"/>
  <c r="E15" i="3" a="1"/>
  <c r="E15" i="3" s="1"/>
  <c r="E27" i="3" a="1"/>
  <c r="E27" i="3" s="1"/>
  <c r="E32" i="3" a="1"/>
  <c r="E32" i="3" s="1"/>
  <c r="E7" i="3" a="1"/>
  <c r="E7" i="3" s="1"/>
  <c r="E14" i="3" a="1"/>
  <c r="E14" i="3" s="1"/>
  <c r="E29" i="3" a="1"/>
  <c r="E29" i="3" s="1"/>
  <c r="D13" i="8"/>
  <c r="D40" i="8"/>
  <c r="H32" i="4"/>
  <c r="J312" i="3"/>
  <c r="J285" i="3"/>
  <c r="J350" i="3"/>
  <c r="J335" i="3"/>
  <c r="J314" i="3"/>
  <c r="J347" i="3"/>
  <c r="J300" i="3"/>
  <c r="J273" i="3"/>
  <c r="J266" i="3"/>
  <c r="J337" i="3"/>
  <c r="J340" i="3"/>
  <c r="J327" i="3"/>
  <c r="J288" i="3"/>
  <c r="J262" i="3"/>
  <c r="J261" i="3"/>
  <c r="J260" i="3"/>
  <c r="J282" i="3"/>
  <c r="J278" i="3"/>
  <c r="J283" i="3"/>
  <c r="J331" i="3"/>
  <c r="J267" i="3"/>
  <c r="J341" i="3"/>
  <c r="J328" i="3"/>
  <c r="J258" i="3"/>
  <c r="J276" i="3"/>
  <c r="J345" i="3"/>
  <c r="J344" i="3"/>
  <c r="J263" i="3"/>
  <c r="J302" i="3"/>
  <c r="J295" i="3"/>
  <c r="J268" i="3"/>
  <c r="J319" i="3"/>
  <c r="J304" i="3"/>
  <c r="J291" i="3"/>
  <c r="J346" i="3"/>
  <c r="J259" i="3"/>
  <c r="J264" i="3"/>
  <c r="J333" i="3"/>
  <c r="J332" i="3"/>
  <c r="J280" i="3"/>
  <c r="J318" i="3"/>
  <c r="J265" i="3"/>
  <c r="J323" i="3"/>
  <c r="J287" i="3"/>
  <c r="J305" i="3"/>
  <c r="J294" i="3"/>
  <c r="J330" i="3"/>
  <c r="J310" i="3"/>
  <c r="J286" i="3"/>
  <c r="J284" i="3"/>
  <c r="J306" i="3"/>
  <c r="J311" i="3"/>
  <c r="J329" i="3"/>
  <c r="J315" i="3"/>
  <c r="J274" i="3"/>
  <c r="J272" i="3"/>
  <c r="J293" i="3"/>
  <c r="J257" i="3"/>
  <c r="J279" i="3"/>
  <c r="J313" i="3"/>
  <c r="J348" i="3"/>
  <c r="J322" i="3"/>
  <c r="J321" i="3"/>
  <c r="J320" i="3"/>
  <c r="J299" i="3"/>
  <c r="J303" i="3"/>
  <c r="J281" i="3"/>
  <c r="J289" i="3"/>
  <c r="J325" i="3"/>
  <c r="J270" i="3"/>
  <c r="J269" i="3"/>
  <c r="J349" i="3"/>
  <c r="J336" i="3"/>
  <c r="J309" i="3"/>
  <c r="J308" i="3"/>
  <c r="J316" i="3"/>
  <c r="J338" i="3"/>
  <c r="J301" i="3"/>
  <c r="J290" i="3"/>
  <c r="J326" i="3"/>
  <c r="J271" i="3"/>
  <c r="J275" i="3"/>
  <c r="J307" i="3"/>
  <c r="J324" i="3"/>
  <c r="J298" i="3"/>
  <c r="J297" i="3"/>
  <c r="J296" i="3"/>
  <c r="J334" i="3"/>
  <c r="J339" i="3"/>
  <c r="J317" i="3"/>
  <c r="J342" i="3"/>
  <c r="J256" i="3"/>
  <c r="J292" i="3"/>
  <c r="J277" i="3"/>
  <c r="J343" i="3"/>
  <c r="D152" i="8"/>
  <c r="D150" i="8"/>
  <c r="D144" i="8"/>
  <c r="D142" i="8"/>
  <c r="D136" i="8"/>
  <c r="D134" i="8"/>
  <c r="D128" i="8"/>
  <c r="D126" i="8"/>
  <c r="D120" i="8"/>
  <c r="D118" i="8"/>
  <c r="D112" i="8"/>
  <c r="D110" i="8"/>
  <c r="D104" i="8"/>
  <c r="D102" i="8"/>
  <c r="D96" i="8"/>
  <c r="D94" i="8"/>
  <c r="D88" i="8"/>
  <c r="D86" i="8"/>
  <c r="D80" i="8"/>
  <c r="D78" i="8"/>
  <c r="D72" i="8"/>
  <c r="D70" i="8"/>
  <c r="D64" i="8"/>
  <c r="D62" i="8"/>
  <c r="D56" i="8"/>
  <c r="D54" i="8"/>
  <c r="D48" i="8"/>
  <c r="D46" i="8"/>
  <c r="D160" i="8"/>
  <c r="D158" i="8"/>
  <c r="D156" i="8"/>
  <c r="D154" i="8"/>
  <c r="D148" i="8"/>
  <c r="D146" i="8"/>
  <c r="D140" i="8"/>
  <c r="D138" i="8"/>
  <c r="D132" i="8"/>
  <c r="D130" i="8"/>
  <c r="D124" i="8"/>
  <c r="D122" i="8"/>
  <c r="D116" i="8"/>
  <c r="D114" i="8"/>
  <c r="D108" i="8"/>
  <c r="D106" i="8"/>
  <c r="D100" i="8"/>
  <c r="D98" i="8"/>
  <c r="D92" i="8"/>
  <c r="D90" i="8"/>
  <c r="D84" i="8"/>
  <c r="D82" i="8"/>
  <c r="D76" i="8"/>
  <c r="D74" i="8"/>
  <c r="D68" i="8"/>
  <c r="D66" i="8"/>
  <c r="D60" i="8"/>
  <c r="D58" i="8"/>
  <c r="D52" i="8"/>
  <c r="D50" i="8"/>
  <c r="D44" i="8"/>
  <c r="D42" i="8"/>
  <c r="D157" i="8"/>
  <c r="D155" i="8"/>
  <c r="D153" i="8"/>
  <c r="D151" i="8"/>
  <c r="D149" i="8"/>
  <c r="D147" i="8"/>
  <c r="D145" i="8"/>
  <c r="D143" i="8"/>
  <c r="D141" i="8"/>
  <c r="D139" i="8"/>
  <c r="D137" i="8"/>
  <c r="D135" i="8"/>
  <c r="D133" i="8"/>
  <c r="D131" i="8"/>
  <c r="D129" i="8"/>
  <c r="D127" i="8"/>
  <c r="D125" i="8"/>
  <c r="D123" i="8"/>
  <c r="D121" i="8"/>
  <c r="D119" i="8"/>
  <c r="D117" i="8"/>
  <c r="D115" i="8"/>
  <c r="D113" i="8"/>
  <c r="D111" i="8"/>
  <c r="D109" i="8"/>
  <c r="D107" i="8"/>
  <c r="D105" i="8"/>
  <c r="D103" i="8"/>
  <c r="D101" i="8"/>
  <c r="D99" i="8"/>
  <c r="D97" i="8"/>
  <c r="D95" i="8"/>
  <c r="D93" i="8"/>
  <c r="D91" i="8"/>
  <c r="D89" i="8"/>
  <c r="D87" i="8"/>
  <c r="D85" i="8"/>
  <c r="D83" i="8"/>
  <c r="D81" i="8"/>
  <c r="D79" i="8"/>
  <c r="D77" i="8"/>
  <c r="D75" i="8"/>
  <c r="D73" i="8"/>
  <c r="D71" i="8"/>
  <c r="D69" i="8"/>
  <c r="D67" i="8"/>
  <c r="D65" i="8"/>
  <c r="D63" i="8"/>
  <c r="D61" i="8"/>
  <c r="D59" i="8"/>
  <c r="D57" i="8"/>
  <c r="D159" i="8"/>
  <c r="D53" i="8"/>
  <c r="D49" i="8"/>
  <c r="D45" i="8"/>
  <c r="D41" i="8"/>
  <c r="D55" i="8"/>
  <c r="D51" i="8"/>
  <c r="D47" i="8"/>
  <c r="D43" i="8"/>
  <c r="D187" i="1"/>
  <c r="D229" i="1"/>
  <c r="D242" i="1"/>
  <c r="D250" i="1"/>
  <c r="D258" i="1"/>
  <c r="D266" i="1"/>
  <c r="D274" i="1"/>
  <c r="D282" i="1"/>
  <c r="D290" i="1"/>
  <c r="D298" i="1"/>
  <c r="D306" i="1"/>
  <c r="D314" i="1"/>
  <c r="D322" i="1"/>
  <c r="D330" i="1"/>
  <c r="D338" i="1"/>
  <c r="D346" i="1"/>
  <c r="D354" i="1"/>
  <c r="D102" i="1"/>
  <c r="D233" i="1"/>
  <c r="D251" i="1"/>
  <c r="D267" i="1"/>
  <c r="D283" i="1"/>
  <c r="D291" i="1"/>
  <c r="D307" i="1"/>
  <c r="D323" i="1"/>
  <c r="D339" i="1"/>
  <c r="D355" i="1"/>
  <c r="D130" i="1"/>
  <c r="D245" i="1"/>
  <c r="D277" i="1"/>
  <c r="D309" i="1"/>
  <c r="D341" i="1"/>
  <c r="D256" i="1"/>
  <c r="D312" i="1"/>
  <c r="D189" i="1"/>
  <c r="D243" i="1"/>
  <c r="D259" i="1"/>
  <c r="D275" i="1"/>
  <c r="D299" i="1"/>
  <c r="D315" i="1"/>
  <c r="D331" i="1"/>
  <c r="D347" i="1"/>
  <c r="D237" i="1"/>
  <c r="D269" i="1"/>
  <c r="D301" i="1"/>
  <c r="D333" i="1"/>
  <c r="D225" i="1"/>
  <c r="D272" i="1"/>
  <c r="D328" i="1"/>
  <c r="D190" i="1"/>
  <c r="D236" i="1"/>
  <c r="D244" i="1"/>
  <c r="D252" i="1"/>
  <c r="D260" i="1"/>
  <c r="D268" i="1"/>
  <c r="D276" i="1"/>
  <c r="D284" i="1"/>
  <c r="D292" i="1"/>
  <c r="D300" i="1"/>
  <c r="D308" i="1"/>
  <c r="D316" i="1"/>
  <c r="D324" i="1"/>
  <c r="D332" i="1"/>
  <c r="D340" i="1"/>
  <c r="D348" i="1"/>
  <c r="D356" i="1"/>
  <c r="D205" i="1"/>
  <c r="D253" i="1"/>
  <c r="D285" i="1"/>
  <c r="D317" i="1"/>
  <c r="D349" i="1"/>
  <c r="D264" i="1"/>
  <c r="D304" i="1"/>
  <c r="D352" i="1"/>
  <c r="D261" i="1"/>
  <c r="D293" i="1"/>
  <c r="D325" i="1"/>
  <c r="D170" i="1"/>
  <c r="D280" i="1"/>
  <c r="D336" i="1"/>
  <c r="D57" i="1"/>
  <c r="D143" i="1"/>
  <c r="D216" i="1"/>
  <c r="D238" i="1"/>
  <c r="D246" i="1"/>
  <c r="D254" i="1"/>
  <c r="D262" i="1"/>
  <c r="D270" i="1"/>
  <c r="D278" i="1"/>
  <c r="D286" i="1"/>
  <c r="D294" i="1"/>
  <c r="D302" i="1"/>
  <c r="D310" i="1"/>
  <c r="D318" i="1"/>
  <c r="D326" i="1"/>
  <c r="D334" i="1"/>
  <c r="D342" i="1"/>
  <c r="D350" i="1"/>
  <c r="D295" i="1"/>
  <c r="D311" i="1"/>
  <c r="D327" i="1"/>
  <c r="D343" i="1"/>
  <c r="D240" i="1"/>
  <c r="D288" i="1"/>
  <c r="D320" i="1"/>
  <c r="D162" i="1"/>
  <c r="D219" i="1"/>
  <c r="D239" i="1"/>
  <c r="D247" i="1"/>
  <c r="D255" i="1"/>
  <c r="D263" i="1"/>
  <c r="D271" i="1"/>
  <c r="D279" i="1"/>
  <c r="D287" i="1"/>
  <c r="D303" i="1"/>
  <c r="D319" i="1"/>
  <c r="D335" i="1"/>
  <c r="D351" i="1"/>
  <c r="D248" i="1"/>
  <c r="D296" i="1"/>
  <c r="D344" i="1"/>
  <c r="D265" i="1"/>
  <c r="D329" i="1"/>
  <c r="D273" i="1"/>
  <c r="D281" i="1"/>
  <c r="D289" i="1"/>
  <c r="D226" i="1"/>
  <c r="D337" i="1"/>
  <c r="D345" i="1"/>
  <c r="D353" i="1"/>
  <c r="D257" i="1"/>
  <c r="D176" i="1"/>
  <c r="D321" i="1"/>
  <c r="D313" i="1"/>
  <c r="D297" i="1"/>
  <c r="D249" i="1"/>
  <c r="D241" i="1"/>
  <c r="D305" i="1"/>
  <c r="K6" i="2"/>
  <c r="G6" i="2"/>
  <c r="I6" i="2" s="1"/>
  <c r="J90" i="2"/>
  <c r="T25" i="3"/>
  <c r="Y26" i="3"/>
  <c r="T42" i="3"/>
  <c r="Y43" i="3"/>
  <c r="T8" i="3"/>
  <c r="Y9" i="3"/>
  <c r="H6" i="2"/>
  <c r="U6" i="2" s="1" a="1"/>
  <c r="E6" i="2"/>
  <c r="O6" i="2" s="1" a="1"/>
  <c r="D2" i="5"/>
  <c r="F32" i="3" l="1" a="1"/>
  <c r="F32" i="3" s="1"/>
  <c r="I32" i="3" s="1"/>
  <c r="H32" i="3" a="1"/>
  <c r="H32" i="3" s="1"/>
  <c r="G32" i="3" a="1"/>
  <c r="G32" i="3" s="1"/>
  <c r="H10" i="3" a="1"/>
  <c r="H10" i="3" s="1"/>
  <c r="G10" i="3" a="1"/>
  <c r="G10" i="3" s="1"/>
  <c r="F10" i="3" a="1"/>
  <c r="F10" i="3" s="1"/>
  <c r="I10" i="3" s="1"/>
  <c r="H31" i="3" a="1"/>
  <c r="H31" i="3" s="1"/>
  <c r="F31" i="3" a="1"/>
  <c r="F31" i="3" s="1"/>
  <c r="I31" i="3" s="1"/>
  <c r="G31" i="3" a="1"/>
  <c r="G31" i="3" s="1"/>
  <c r="F27" i="3" a="1"/>
  <c r="F27" i="3" s="1"/>
  <c r="I27" i="3" s="1"/>
  <c r="H27" i="3" a="1"/>
  <c r="H27" i="3" s="1"/>
  <c r="G27" i="3" a="1"/>
  <c r="G27" i="3" s="1"/>
  <c r="F19" i="3" a="1"/>
  <c r="F19" i="3" s="1"/>
  <c r="I19" i="3" s="1"/>
  <c r="H19" i="3" a="1"/>
  <c r="H19" i="3" s="1"/>
  <c r="G19" i="3" a="1"/>
  <c r="G19" i="3" s="1"/>
  <c r="H16" i="3" a="1"/>
  <c r="H16" i="3" s="1"/>
  <c r="F16" i="3" a="1"/>
  <c r="F16" i="3" s="1"/>
  <c r="I16" i="3" s="1"/>
  <c r="G16" i="3" a="1"/>
  <c r="G16" i="3" s="1"/>
  <c r="H15" i="3" a="1"/>
  <c r="H15" i="3" s="1"/>
  <c r="F15" i="3" a="1"/>
  <c r="F15" i="3" s="1"/>
  <c r="I15" i="3" s="1"/>
  <c r="G15" i="3" a="1"/>
  <c r="G15" i="3" s="1"/>
  <c r="G17" i="3" a="1"/>
  <c r="G17" i="3" s="1"/>
  <c r="F17" i="3" a="1"/>
  <c r="F17" i="3" s="1"/>
  <c r="I17" i="3" s="1"/>
  <c r="H17" i="3" a="1"/>
  <c r="H17" i="3" s="1"/>
  <c r="F33" i="3" a="1"/>
  <c r="F33" i="3" s="1"/>
  <c r="I33" i="3" s="1"/>
  <c r="G33" i="3" a="1"/>
  <c r="G33" i="3" s="1"/>
  <c r="H33" i="3" a="1"/>
  <c r="H33" i="3" s="1"/>
  <c r="F12" i="3" a="1"/>
  <c r="F12" i="3" s="1"/>
  <c r="I12" i="3" s="1"/>
  <c r="G12" i="3" a="1"/>
  <c r="G12" i="3" s="1"/>
  <c r="H12" i="3" a="1"/>
  <c r="H12" i="3" s="1"/>
  <c r="F8" i="3" a="1"/>
  <c r="F8" i="3" s="1"/>
  <c r="I8" i="3" s="1"/>
  <c r="H8" i="3" a="1"/>
  <c r="H8" i="3" s="1"/>
  <c r="G8" i="3" a="1"/>
  <c r="G8" i="3" s="1"/>
  <c r="H26" i="3" a="1"/>
  <c r="H26" i="3" s="1"/>
  <c r="G26" i="3" a="1"/>
  <c r="G26" i="3" s="1"/>
  <c r="F26" i="3" a="1"/>
  <c r="F26" i="3" s="1"/>
  <c r="I26" i="3" s="1"/>
  <c r="F23" i="3" a="1"/>
  <c r="F23" i="3" s="1"/>
  <c r="I23" i="3" s="1"/>
  <c r="G23" i="3" a="1"/>
  <c r="G23" i="3" s="1"/>
  <c r="H23" i="3" a="1"/>
  <c r="H23" i="3" s="1"/>
  <c r="F25" i="3" a="1"/>
  <c r="F25" i="3" s="1"/>
  <c r="I25" i="3" s="1"/>
  <c r="H25" i="3" a="1"/>
  <c r="H25" i="3" s="1"/>
  <c r="G25" i="3" a="1"/>
  <c r="G25" i="3" s="1"/>
  <c r="H21" i="3" a="1"/>
  <c r="H21" i="3" s="1"/>
  <c r="G21" i="3" a="1"/>
  <c r="G21" i="3" s="1"/>
  <c r="F21" i="3" a="1"/>
  <c r="F21" i="3" s="1"/>
  <c r="I21" i="3" s="1"/>
  <c r="F29" i="3" a="1"/>
  <c r="F29" i="3" s="1"/>
  <c r="I29" i="3" s="1"/>
  <c r="H29" i="3" a="1"/>
  <c r="H29" i="3" s="1"/>
  <c r="G29" i="3" a="1"/>
  <c r="G29" i="3" s="1"/>
  <c r="H30" i="3" a="1"/>
  <c r="H30" i="3" s="1"/>
  <c r="F30" i="3" a="1"/>
  <c r="F30" i="3" s="1"/>
  <c r="I30" i="3" s="1"/>
  <c r="G30" i="3" a="1"/>
  <c r="G30" i="3" s="1"/>
  <c r="H18" i="3" a="1"/>
  <c r="H18" i="3" s="1"/>
  <c r="F18" i="3" a="1"/>
  <c r="F18" i="3" s="1"/>
  <c r="I18" i="3" s="1"/>
  <c r="G18" i="3" a="1"/>
  <c r="G18" i="3" s="1"/>
  <c r="H9" i="3" a="1"/>
  <c r="H9" i="3" s="1"/>
  <c r="G9" i="3" a="1"/>
  <c r="G9" i="3" s="1"/>
  <c r="F9" i="3" a="1"/>
  <c r="F9" i="3" s="1"/>
  <c r="I9" i="3" s="1"/>
  <c r="H14" i="3" a="1"/>
  <c r="H14" i="3" s="1"/>
  <c r="G14" i="3" a="1"/>
  <c r="G14" i="3" s="1"/>
  <c r="F14" i="3" a="1"/>
  <c r="F14" i="3" s="1"/>
  <c r="I14" i="3" s="1"/>
  <c r="H11" i="3" a="1"/>
  <c r="H11" i="3" s="1"/>
  <c r="G11" i="3" a="1"/>
  <c r="G11" i="3" s="1"/>
  <c r="F11" i="3" a="1"/>
  <c r="F11" i="3" s="1"/>
  <c r="I11" i="3" s="1"/>
  <c r="H13" i="3" a="1"/>
  <c r="H13" i="3" s="1"/>
  <c r="G13" i="3" a="1"/>
  <c r="G13" i="3" s="1"/>
  <c r="F13" i="3" a="1"/>
  <c r="F13" i="3" s="1"/>
  <c r="I13" i="3" s="1"/>
  <c r="H24" i="3" a="1"/>
  <c r="H24" i="3" s="1"/>
  <c r="G24" i="3" a="1"/>
  <c r="G24" i="3" s="1"/>
  <c r="F24" i="3" a="1"/>
  <c r="F24" i="3" s="1"/>
  <c r="I24" i="3" s="1"/>
  <c r="F7" i="3" a="1"/>
  <c r="F7" i="3" s="1"/>
  <c r="I7" i="3" s="1"/>
  <c r="G7" i="3" a="1"/>
  <c r="G7" i="3" s="1"/>
  <c r="H7" i="3" a="1"/>
  <c r="H7" i="3" s="1"/>
  <c r="F20" i="3" a="1"/>
  <c r="F20" i="3" s="1"/>
  <c r="I20" i="3" s="1"/>
  <c r="H20" i="3" a="1"/>
  <c r="H20" i="3" s="1"/>
  <c r="G20" i="3" a="1"/>
  <c r="G20" i="3" s="1"/>
  <c r="F28" i="3" a="1"/>
  <c r="F28" i="3" s="1"/>
  <c r="I28" i="3" s="1"/>
  <c r="H28" i="3" a="1"/>
  <c r="H28" i="3" s="1"/>
  <c r="G28" i="3" a="1"/>
  <c r="G28" i="3" s="1"/>
  <c r="H22" i="3" a="1"/>
  <c r="H22" i="3" s="1"/>
  <c r="G22" i="3" a="1"/>
  <c r="G22" i="3" s="1"/>
  <c r="F22" i="3" a="1"/>
  <c r="F22" i="3" s="1"/>
  <c r="I22" i="3" s="1"/>
  <c r="J213" i="3"/>
  <c r="J166" i="3"/>
  <c r="J226" i="3"/>
  <c r="J127" i="3"/>
  <c r="J143" i="3"/>
  <c r="J245" i="3"/>
  <c r="J158" i="3"/>
  <c r="J128" i="3"/>
  <c r="J120" i="3"/>
  <c r="J162" i="3"/>
  <c r="J182" i="3"/>
  <c r="J170" i="3"/>
  <c r="J214" i="3"/>
  <c r="J169" i="3"/>
  <c r="J110" i="3"/>
  <c r="J151" i="3"/>
  <c r="J141" i="3"/>
  <c r="J147" i="3"/>
  <c r="J183" i="3"/>
  <c r="J247" i="3"/>
  <c r="J201" i="3"/>
  <c r="J145" i="3"/>
  <c r="J239" i="3"/>
  <c r="J160" i="3"/>
  <c r="J173" i="3"/>
  <c r="J196" i="3"/>
  <c r="J189" i="3"/>
  <c r="J161" i="3"/>
  <c r="J174" i="3"/>
  <c r="J116" i="3"/>
  <c r="J249" i="3"/>
  <c r="J230" i="3"/>
  <c r="J124" i="3"/>
  <c r="J171" i="3"/>
  <c r="J135" i="3"/>
  <c r="J176" i="3"/>
  <c r="J168" i="3"/>
  <c r="J186" i="3"/>
  <c r="J129" i="3"/>
  <c r="J133" i="3"/>
  <c r="J251" i="3"/>
  <c r="J193" i="3"/>
  <c r="J108" i="3"/>
  <c r="J207" i="3"/>
  <c r="J227" i="3"/>
  <c r="J224" i="3"/>
  <c r="J216" i="3"/>
  <c r="J215" i="3"/>
  <c r="J199" i="3"/>
  <c r="J177" i="3"/>
  <c r="J113" i="3"/>
  <c r="J242" i="3"/>
  <c r="J205" i="3"/>
  <c r="J235" i="3"/>
  <c r="J237" i="3"/>
  <c r="J144" i="3"/>
  <c r="J221" i="3"/>
  <c r="J115" i="3"/>
  <c r="J121" i="3"/>
  <c r="J164" i="3"/>
  <c r="J156" i="3"/>
  <c r="J198" i="3"/>
  <c r="J136" i="3"/>
  <c r="J112" i="3"/>
  <c r="J231" i="3"/>
  <c r="J137" i="3"/>
  <c r="J181" i="3"/>
  <c r="J153" i="3"/>
  <c r="J243" i="3"/>
  <c r="J185" i="3"/>
  <c r="J167" i="3"/>
  <c r="J155" i="3"/>
  <c r="J154" i="3"/>
  <c r="J149" i="3"/>
  <c r="J223" i="3"/>
  <c r="J159" i="3"/>
  <c r="J139" i="3"/>
  <c r="J225" i="3"/>
  <c r="J132" i="3"/>
  <c r="J163" i="3"/>
  <c r="J109" i="3"/>
  <c r="J179" i="3"/>
  <c r="J197" i="3"/>
  <c r="J194" i="3"/>
  <c r="J152" i="3"/>
  <c r="J192" i="3"/>
  <c r="J253" i="3"/>
  <c r="J244" i="3"/>
  <c r="J212" i="3"/>
  <c r="J234" i="3"/>
  <c r="J140" i="3"/>
  <c r="J220" i="3"/>
  <c r="J126" i="3"/>
  <c r="J202" i="3"/>
  <c r="J203" i="3"/>
  <c r="J210" i="3"/>
  <c r="J180" i="3"/>
  <c r="J241" i="3"/>
  <c r="J122" i="3"/>
  <c r="J200" i="3"/>
  <c r="J240" i="3"/>
  <c r="J123" i="3"/>
  <c r="J172" i="3"/>
  <c r="J142" i="3"/>
  <c r="J252" i="3"/>
  <c r="J250" i="3"/>
  <c r="J191" i="3"/>
  <c r="J184" i="3"/>
  <c r="J254" i="3"/>
  <c r="J114" i="3"/>
  <c r="J175" i="3"/>
  <c r="J233" i="3"/>
  <c r="J117" i="3"/>
  <c r="J134" i="3"/>
  <c r="J125" i="3"/>
  <c r="J146" i="3"/>
  <c r="J229" i="3"/>
  <c r="J138" i="3"/>
  <c r="J188" i="3"/>
  <c r="J228" i="3"/>
  <c r="J255" i="3"/>
  <c r="J246" i="3"/>
  <c r="J248" i="3"/>
  <c r="J130" i="3"/>
  <c r="J150" i="3"/>
  <c r="J222" i="3"/>
  <c r="J190" i="3"/>
  <c r="J219" i="3"/>
  <c r="J195" i="3"/>
  <c r="J165" i="3"/>
  <c r="J111" i="3"/>
  <c r="J232" i="3"/>
  <c r="J157" i="3"/>
  <c r="J208" i="3"/>
  <c r="J236" i="3"/>
  <c r="J118" i="3"/>
  <c r="J187" i="3"/>
  <c r="J217" i="3"/>
  <c r="J209" i="3"/>
  <c r="J119" i="3"/>
  <c r="J178" i="3"/>
  <c r="J131" i="3"/>
  <c r="J148" i="3"/>
  <c r="J206" i="3"/>
  <c r="J211" i="3"/>
  <c r="J218" i="3"/>
  <c r="J238" i="3"/>
  <c r="H294" i="1"/>
  <c r="G294" i="1"/>
  <c r="H276" i="1"/>
  <c r="G276" i="1"/>
  <c r="G307" i="1"/>
  <c r="H307" i="1"/>
  <c r="G275" i="8"/>
  <c r="H275" i="8"/>
  <c r="H328" i="8"/>
  <c r="G328" i="8"/>
  <c r="H349" i="1"/>
  <c r="G349" i="1"/>
  <c r="H309" i="1"/>
  <c r="G309" i="1"/>
  <c r="H261" i="8"/>
  <c r="G261" i="8"/>
  <c r="H325" i="8"/>
  <c r="G325" i="8"/>
  <c r="H270" i="8"/>
  <c r="G270" i="8"/>
  <c r="H324" i="8"/>
  <c r="G324" i="8"/>
  <c r="H289" i="1"/>
  <c r="G289" i="1"/>
  <c r="H248" i="1"/>
  <c r="G248" i="1"/>
  <c r="H271" i="1"/>
  <c r="G271" i="1"/>
  <c r="H320" i="1"/>
  <c r="G320" i="1"/>
  <c r="G342" i="1"/>
  <c r="H342" i="1"/>
  <c r="H278" i="1"/>
  <c r="G278" i="1"/>
  <c r="H261" i="1"/>
  <c r="G261" i="1"/>
  <c r="G317" i="1"/>
  <c r="H317" i="1"/>
  <c r="G324" i="1"/>
  <c r="H324" i="1"/>
  <c r="H260" i="1"/>
  <c r="G260" i="1"/>
  <c r="H301" i="1"/>
  <c r="G301" i="1"/>
  <c r="H259" i="1"/>
  <c r="G259" i="1"/>
  <c r="G277" i="1"/>
  <c r="H277" i="1"/>
  <c r="H283" i="1"/>
  <c r="G283" i="1"/>
  <c r="G330" i="1"/>
  <c r="H330" i="1"/>
  <c r="G266" i="1"/>
  <c r="H266" i="1"/>
  <c r="H205" i="8"/>
  <c r="G205" i="8"/>
  <c r="H232" i="8"/>
  <c r="G232" i="8"/>
  <c r="H233" i="8"/>
  <c r="G233" i="8"/>
  <c r="H226" i="8"/>
  <c r="G226" i="8"/>
  <c r="H263" i="8"/>
  <c r="G263" i="8"/>
  <c r="H279" i="8"/>
  <c r="G279" i="8"/>
  <c r="H295" i="8"/>
  <c r="G295" i="8"/>
  <c r="H311" i="8"/>
  <c r="G311" i="8"/>
  <c r="H327" i="8"/>
  <c r="G327" i="8"/>
  <c r="H343" i="8"/>
  <c r="G343" i="8"/>
  <c r="H240" i="8"/>
  <c r="G240" i="8"/>
  <c r="H272" i="8"/>
  <c r="G272" i="8"/>
  <c r="H304" i="8"/>
  <c r="G304" i="8"/>
  <c r="H336" i="8"/>
  <c r="G336" i="8"/>
  <c r="H228" i="8"/>
  <c r="G228" i="8"/>
  <c r="H266" i="8"/>
  <c r="G266" i="8"/>
  <c r="H298" i="8"/>
  <c r="G298" i="8"/>
  <c r="H330" i="8"/>
  <c r="G330" i="8"/>
  <c r="G344" i="1"/>
  <c r="H344" i="1"/>
  <c r="H222" i="8"/>
  <c r="G222" i="8"/>
  <c r="H339" i="8"/>
  <c r="G339" i="8"/>
  <c r="H296" i="8"/>
  <c r="G296" i="8"/>
  <c r="G226" i="1"/>
  <c r="H226" i="1"/>
  <c r="G274" i="1"/>
  <c r="H274" i="1"/>
  <c r="H224" i="8"/>
  <c r="G224" i="8"/>
  <c r="H309" i="8"/>
  <c r="G309" i="8"/>
  <c r="H238" i="8"/>
  <c r="G238" i="8"/>
  <c r="H216" i="8"/>
  <c r="G216" i="8"/>
  <c r="G305" i="1"/>
  <c r="H305" i="1"/>
  <c r="H281" i="1"/>
  <c r="G281" i="1"/>
  <c r="G263" i="1"/>
  <c r="H263" i="1"/>
  <c r="G288" i="1"/>
  <c r="H288" i="1"/>
  <c r="G334" i="1"/>
  <c r="H334" i="1"/>
  <c r="H270" i="1"/>
  <c r="G270" i="1"/>
  <c r="H336" i="1"/>
  <c r="G336" i="1"/>
  <c r="H285" i="1"/>
  <c r="G285" i="1"/>
  <c r="H316" i="1"/>
  <c r="G316" i="1"/>
  <c r="G252" i="1"/>
  <c r="H252" i="1"/>
  <c r="H269" i="1"/>
  <c r="G269" i="1"/>
  <c r="G243" i="1"/>
  <c r="H243" i="1"/>
  <c r="G245" i="1"/>
  <c r="H245" i="1"/>
  <c r="H267" i="1"/>
  <c r="G267" i="1"/>
  <c r="G322" i="1"/>
  <c r="H322" i="1"/>
  <c r="G258" i="1"/>
  <c r="H258" i="1"/>
  <c r="H223" i="8"/>
  <c r="G223" i="8"/>
  <c r="H237" i="8"/>
  <c r="G237" i="8"/>
  <c r="H234" i="8"/>
  <c r="G234" i="8"/>
  <c r="G265" i="8"/>
  <c r="H265" i="8"/>
  <c r="H281" i="8"/>
  <c r="G281" i="8"/>
  <c r="H297" i="8"/>
  <c r="G297" i="8"/>
  <c r="H313" i="8"/>
  <c r="G313" i="8"/>
  <c r="H329" i="8"/>
  <c r="G329" i="8"/>
  <c r="H345" i="8"/>
  <c r="G345" i="8"/>
  <c r="H246" i="8"/>
  <c r="G246" i="8"/>
  <c r="H278" i="8"/>
  <c r="G278" i="8"/>
  <c r="H310" i="8"/>
  <c r="G310" i="8"/>
  <c r="H342" i="8"/>
  <c r="G342" i="8"/>
  <c r="H236" i="8"/>
  <c r="G236" i="8"/>
  <c r="H268" i="8"/>
  <c r="G268" i="8"/>
  <c r="H300" i="8"/>
  <c r="G300" i="8"/>
  <c r="H332" i="8"/>
  <c r="G332" i="8"/>
  <c r="H337" i="1"/>
  <c r="G337" i="1"/>
  <c r="G216" i="1"/>
  <c r="H216" i="1"/>
  <c r="G282" i="1"/>
  <c r="H282" i="1"/>
  <c r="H247" i="8"/>
  <c r="G247" i="8"/>
  <c r="H217" i="8"/>
  <c r="G217" i="8"/>
  <c r="H225" i="8"/>
  <c r="G225" i="8"/>
  <c r="H307" i="8"/>
  <c r="G307" i="8"/>
  <c r="H322" i="8"/>
  <c r="G322" i="8"/>
  <c r="H296" i="1"/>
  <c r="G296" i="1"/>
  <c r="H275" i="1"/>
  <c r="G275" i="1"/>
  <c r="H293" i="8"/>
  <c r="G293" i="8"/>
  <c r="H334" i="8"/>
  <c r="G334" i="8"/>
  <c r="H260" i="8"/>
  <c r="G260" i="8"/>
  <c r="H241" i="1"/>
  <c r="G241" i="1"/>
  <c r="H351" i="1"/>
  <c r="G351" i="1"/>
  <c r="G255" i="1"/>
  <c r="H255" i="1"/>
  <c r="H240" i="1"/>
  <c r="G240" i="1"/>
  <c r="G326" i="1"/>
  <c r="H326" i="1"/>
  <c r="H262" i="1"/>
  <c r="G262" i="1"/>
  <c r="H280" i="1"/>
  <c r="G280" i="1"/>
  <c r="H352" i="1"/>
  <c r="G352" i="1"/>
  <c r="G253" i="1"/>
  <c r="H253" i="1"/>
  <c r="H308" i="1"/>
  <c r="G308" i="1"/>
  <c r="H244" i="1"/>
  <c r="G244" i="1"/>
  <c r="H237" i="1"/>
  <c r="G237" i="1"/>
  <c r="G251" i="1"/>
  <c r="H251" i="1"/>
  <c r="G314" i="1"/>
  <c r="H314" i="1"/>
  <c r="G250" i="1"/>
  <c r="H250" i="1"/>
  <c r="H231" i="8"/>
  <c r="G231" i="8"/>
  <c r="H212" i="8"/>
  <c r="G212" i="8"/>
  <c r="G241" i="8"/>
  <c r="H241" i="8"/>
  <c r="H355" i="8"/>
  <c r="G355" i="8"/>
  <c r="G267" i="8"/>
  <c r="H267" i="8"/>
  <c r="H283" i="8"/>
  <c r="G283" i="8"/>
  <c r="H299" i="8"/>
  <c r="G299" i="8"/>
  <c r="H315" i="8"/>
  <c r="G315" i="8"/>
  <c r="H331" i="8"/>
  <c r="G331" i="8"/>
  <c r="H347" i="8"/>
  <c r="G347" i="8"/>
  <c r="H215" i="8"/>
  <c r="G215" i="8"/>
  <c r="H248" i="8"/>
  <c r="G248" i="8"/>
  <c r="H280" i="8"/>
  <c r="G280" i="8"/>
  <c r="H312" i="8"/>
  <c r="G312" i="8"/>
  <c r="H344" i="8"/>
  <c r="G344" i="8"/>
  <c r="H242" i="8"/>
  <c r="G242" i="8"/>
  <c r="H274" i="8"/>
  <c r="G274" i="8"/>
  <c r="H306" i="8"/>
  <c r="G306" i="8"/>
  <c r="H338" i="8"/>
  <c r="G338" i="8"/>
  <c r="H287" i="1"/>
  <c r="G287" i="1"/>
  <c r="H341" i="1"/>
  <c r="G341" i="1"/>
  <c r="G259" i="8"/>
  <c r="H259" i="8"/>
  <c r="H356" i="8"/>
  <c r="G356" i="8"/>
  <c r="G321" i="1"/>
  <c r="H321" i="1"/>
  <c r="G286" i="1"/>
  <c r="H286" i="1"/>
  <c r="H268" i="1"/>
  <c r="G268" i="1"/>
  <c r="H338" i="1"/>
  <c r="G338" i="1"/>
  <c r="G251" i="8"/>
  <c r="H251" i="8"/>
  <c r="H221" i="8"/>
  <c r="G221" i="8"/>
  <c r="H277" i="8"/>
  <c r="G277" i="8"/>
  <c r="H341" i="8"/>
  <c r="G341" i="8"/>
  <c r="H302" i="8"/>
  <c r="G302" i="8"/>
  <c r="H292" i="8"/>
  <c r="G292" i="8"/>
  <c r="H249" i="1"/>
  <c r="G249" i="1"/>
  <c r="H257" i="1"/>
  <c r="G257" i="1"/>
  <c r="H273" i="1"/>
  <c r="G273" i="1"/>
  <c r="H335" i="1"/>
  <c r="G335" i="1"/>
  <c r="H247" i="1"/>
  <c r="G247" i="1"/>
  <c r="H343" i="1"/>
  <c r="G343" i="1"/>
  <c r="H318" i="1"/>
  <c r="G318" i="1"/>
  <c r="H254" i="1"/>
  <c r="G254" i="1"/>
  <c r="H304" i="1"/>
  <c r="G304" i="1"/>
  <c r="H300" i="1"/>
  <c r="G300" i="1"/>
  <c r="G236" i="1"/>
  <c r="H236" i="1"/>
  <c r="H328" i="1"/>
  <c r="G328" i="1"/>
  <c r="H347" i="1"/>
  <c r="G347" i="1"/>
  <c r="H355" i="1"/>
  <c r="G355" i="1"/>
  <c r="G233" i="1"/>
  <c r="H233" i="1"/>
  <c r="H306" i="1"/>
  <c r="G306" i="1"/>
  <c r="H242" i="1"/>
  <c r="G242" i="1"/>
  <c r="H220" i="8"/>
  <c r="G220" i="8"/>
  <c r="H245" i="8"/>
  <c r="G245" i="8"/>
  <c r="H253" i="8"/>
  <c r="G253" i="8"/>
  <c r="H269" i="8"/>
  <c r="G269" i="8"/>
  <c r="H285" i="8"/>
  <c r="G285" i="8"/>
  <c r="H301" i="8"/>
  <c r="G301" i="8"/>
  <c r="H317" i="8"/>
  <c r="G317" i="8"/>
  <c r="H333" i="8"/>
  <c r="G333" i="8"/>
  <c r="H349" i="8"/>
  <c r="G349" i="8"/>
  <c r="H227" i="8"/>
  <c r="G227" i="8"/>
  <c r="H208" i="8"/>
  <c r="G208" i="8"/>
  <c r="H254" i="8"/>
  <c r="G254" i="8"/>
  <c r="H286" i="8"/>
  <c r="G286" i="8"/>
  <c r="H318" i="8"/>
  <c r="G318" i="8"/>
  <c r="H350" i="8"/>
  <c r="G350" i="8"/>
  <c r="H244" i="8"/>
  <c r="G244" i="8"/>
  <c r="H276" i="8"/>
  <c r="G276" i="8"/>
  <c r="H308" i="8"/>
  <c r="G308" i="8"/>
  <c r="H340" i="8"/>
  <c r="G340" i="8"/>
  <c r="H211" i="8"/>
  <c r="G211" i="8"/>
  <c r="G295" i="1"/>
  <c r="H295" i="1"/>
  <c r="G340" i="1"/>
  <c r="H340" i="1"/>
  <c r="G346" i="1"/>
  <c r="H346" i="1"/>
  <c r="H323" i="8"/>
  <c r="G323" i="8"/>
  <c r="H264" i="8"/>
  <c r="G264" i="8"/>
  <c r="H290" i="8"/>
  <c r="G290" i="8"/>
  <c r="H279" i="1"/>
  <c r="G279" i="1"/>
  <c r="H293" i="1"/>
  <c r="G293" i="1"/>
  <c r="H333" i="1"/>
  <c r="G333" i="1"/>
  <c r="H229" i="8"/>
  <c r="G229" i="8"/>
  <c r="H297" i="1"/>
  <c r="G297" i="1"/>
  <c r="H353" i="1"/>
  <c r="G353" i="1"/>
  <c r="H329" i="1"/>
  <c r="G329" i="1"/>
  <c r="G319" i="1"/>
  <c r="H319" i="1"/>
  <c r="G239" i="1"/>
  <c r="H239" i="1"/>
  <c r="G327" i="1"/>
  <c r="H327" i="1"/>
  <c r="H310" i="1"/>
  <c r="G310" i="1"/>
  <c r="G246" i="1"/>
  <c r="H246" i="1"/>
  <c r="H264" i="1"/>
  <c r="G264" i="1"/>
  <c r="G356" i="1"/>
  <c r="H356" i="1"/>
  <c r="G292" i="1"/>
  <c r="H292" i="1"/>
  <c r="G272" i="1"/>
  <c r="H272" i="1"/>
  <c r="H331" i="1"/>
  <c r="G331" i="1"/>
  <c r="H312" i="1"/>
  <c r="G312" i="1"/>
  <c r="H339" i="1"/>
  <c r="G339" i="1"/>
  <c r="G298" i="1"/>
  <c r="H298" i="1"/>
  <c r="H229" i="1"/>
  <c r="G229" i="1"/>
  <c r="H239" i="8"/>
  <c r="G239" i="8"/>
  <c r="G206" i="8"/>
  <c r="H206" i="8"/>
  <c r="H204" i="8"/>
  <c r="G204" i="8"/>
  <c r="G249" i="8"/>
  <c r="H249" i="8"/>
  <c r="H255" i="8"/>
  <c r="G255" i="8"/>
  <c r="H271" i="8"/>
  <c r="G271" i="8"/>
  <c r="H287" i="8"/>
  <c r="G287" i="8"/>
  <c r="H303" i="8"/>
  <c r="G303" i="8"/>
  <c r="H319" i="8"/>
  <c r="G319" i="8"/>
  <c r="H335" i="8"/>
  <c r="G335" i="8"/>
  <c r="H351" i="8"/>
  <c r="G351" i="8"/>
  <c r="H235" i="8"/>
  <c r="G235" i="8"/>
  <c r="H256" i="8"/>
  <c r="G256" i="8"/>
  <c r="H288" i="8"/>
  <c r="G288" i="8"/>
  <c r="H320" i="8"/>
  <c r="G320" i="8"/>
  <c r="H352" i="8"/>
  <c r="G352" i="8"/>
  <c r="H250" i="8"/>
  <c r="G250" i="8"/>
  <c r="H282" i="8"/>
  <c r="G282" i="8"/>
  <c r="H314" i="8"/>
  <c r="G314" i="8"/>
  <c r="H346" i="8"/>
  <c r="G346" i="8"/>
  <c r="H325" i="1"/>
  <c r="G325" i="1"/>
  <c r="H299" i="1"/>
  <c r="G299" i="1"/>
  <c r="H291" i="8"/>
  <c r="G291" i="8"/>
  <c r="H230" i="8"/>
  <c r="G230" i="8"/>
  <c r="H258" i="8"/>
  <c r="G258" i="8"/>
  <c r="G350" i="1"/>
  <c r="H350" i="1"/>
  <c r="G332" i="1"/>
  <c r="H332" i="1"/>
  <c r="H291" i="1"/>
  <c r="G291" i="1"/>
  <c r="G313" i="1"/>
  <c r="H313" i="1"/>
  <c r="H345" i="1"/>
  <c r="G345" i="1"/>
  <c r="G265" i="1"/>
  <c r="H265" i="1"/>
  <c r="H303" i="1"/>
  <c r="G303" i="1"/>
  <c r="H219" i="1"/>
  <c r="G219" i="1"/>
  <c r="H311" i="1"/>
  <c r="G311" i="1"/>
  <c r="G302" i="1"/>
  <c r="H302" i="1"/>
  <c r="H238" i="1"/>
  <c r="G238" i="1"/>
  <c r="H219" i="8"/>
  <c r="G219" i="8"/>
  <c r="G348" i="1"/>
  <c r="H348" i="1"/>
  <c r="H284" i="1"/>
  <c r="G284" i="1"/>
  <c r="G225" i="1"/>
  <c r="H225" i="1"/>
  <c r="G315" i="1"/>
  <c r="H315" i="1"/>
  <c r="H256" i="1"/>
  <c r="G256" i="1"/>
  <c r="G323" i="1"/>
  <c r="H323" i="1"/>
  <c r="G354" i="1"/>
  <c r="H354" i="1"/>
  <c r="G290" i="1"/>
  <c r="H290" i="1"/>
  <c r="G243" i="8"/>
  <c r="H243" i="8"/>
  <c r="H209" i="8"/>
  <c r="G209" i="8"/>
  <c r="H213" i="8"/>
  <c r="G213" i="8"/>
  <c r="H207" i="8"/>
  <c r="G207" i="8"/>
  <c r="H214" i="8"/>
  <c r="G214" i="8"/>
  <c r="G257" i="8"/>
  <c r="H257" i="8"/>
  <c r="G273" i="8"/>
  <c r="H273" i="8"/>
  <c r="H289" i="8"/>
  <c r="G289" i="8"/>
  <c r="H305" i="8"/>
  <c r="G305" i="8"/>
  <c r="H321" i="8"/>
  <c r="G321" i="8"/>
  <c r="H337" i="8"/>
  <c r="G337" i="8"/>
  <c r="G353" i="8"/>
  <c r="H353" i="8"/>
  <c r="H218" i="8"/>
  <c r="G218" i="8"/>
  <c r="H262" i="8"/>
  <c r="G262" i="8"/>
  <c r="H294" i="8"/>
  <c r="G294" i="8"/>
  <c r="H326" i="8"/>
  <c r="G326" i="8"/>
  <c r="H354" i="8"/>
  <c r="G354" i="8"/>
  <c r="H252" i="8"/>
  <c r="G252" i="8"/>
  <c r="H284" i="8"/>
  <c r="G284" i="8"/>
  <c r="H316" i="8"/>
  <c r="G316" i="8"/>
  <c r="H348" i="8"/>
  <c r="G348" i="8"/>
  <c r="I156" i="4"/>
  <c r="H29" i="4"/>
  <c r="I163" i="4"/>
  <c r="I202" i="4"/>
  <c r="I138" i="4"/>
  <c r="H10" i="4"/>
  <c r="I169" i="4"/>
  <c r="I184" i="4"/>
  <c r="I112" i="4"/>
  <c r="I175" i="4"/>
  <c r="I111" i="4"/>
  <c r="I190" i="4"/>
  <c r="I126" i="4"/>
  <c r="I140" i="4"/>
  <c r="I196" i="4"/>
  <c r="I155" i="4"/>
  <c r="H27" i="4"/>
  <c r="I194" i="4"/>
  <c r="I130" i="4"/>
  <c r="I197" i="4"/>
  <c r="I161" i="4"/>
  <c r="I168" i="4"/>
  <c r="H21" i="4"/>
  <c r="I167" i="4"/>
  <c r="I182" i="4"/>
  <c r="I118" i="4"/>
  <c r="I181" i="4"/>
  <c r="I124" i="4"/>
  <c r="H28" i="4"/>
  <c r="I180" i="4"/>
  <c r="H12" i="4"/>
  <c r="I147" i="4"/>
  <c r="H19" i="4"/>
  <c r="I186" i="4"/>
  <c r="I122" i="4"/>
  <c r="I157" i="4"/>
  <c r="I153" i="4"/>
  <c r="H25" i="4"/>
  <c r="I160" i="4"/>
  <c r="I200" i="4"/>
  <c r="I159" i="4"/>
  <c r="H31" i="4"/>
  <c r="I174" i="4"/>
  <c r="I110" i="4"/>
  <c r="I133" i="4"/>
  <c r="I108" i="4"/>
  <c r="H20" i="4"/>
  <c r="I164" i="4"/>
  <c r="I203" i="4"/>
  <c r="I139" i="4"/>
  <c r="H11" i="4"/>
  <c r="I178" i="4"/>
  <c r="I114" i="4"/>
  <c r="I145" i="4"/>
  <c r="H17" i="4"/>
  <c r="I152" i="4"/>
  <c r="H24" i="4"/>
  <c r="I176" i="4"/>
  <c r="I151" i="4"/>
  <c r="H23" i="4"/>
  <c r="I166" i="4"/>
  <c r="I189" i="4"/>
  <c r="I148" i="4"/>
  <c r="I195" i="4"/>
  <c r="I131" i="4"/>
  <c r="I173" i="4"/>
  <c r="I170" i="4"/>
  <c r="I201" i="4"/>
  <c r="I137" i="4"/>
  <c r="H9" i="4"/>
  <c r="I144" i="4"/>
  <c r="H8" i="4"/>
  <c r="H16" i="4"/>
  <c r="I143" i="4"/>
  <c r="H15" i="4"/>
  <c r="I158" i="4"/>
  <c r="H30" i="4"/>
  <c r="I141" i="4"/>
  <c r="I132" i="4"/>
  <c r="I187" i="4"/>
  <c r="I123" i="4"/>
  <c r="I125" i="4"/>
  <c r="I162" i="4"/>
  <c r="I193" i="4"/>
  <c r="I129" i="4"/>
  <c r="I149" i="4"/>
  <c r="I136" i="4"/>
  <c r="I165" i="4"/>
  <c r="I199" i="4"/>
  <c r="I135" i="4"/>
  <c r="H7" i="4"/>
  <c r="I150" i="4"/>
  <c r="H22" i="4"/>
  <c r="I188" i="4"/>
  <c r="I109" i="4"/>
  <c r="I116" i="4"/>
  <c r="I179" i="4"/>
  <c r="I115" i="4"/>
  <c r="I154" i="4"/>
  <c r="H26" i="4"/>
  <c r="I185" i="4"/>
  <c r="I121" i="4"/>
  <c r="H13" i="4"/>
  <c r="I128" i="4"/>
  <c r="I117" i="4"/>
  <c r="I191" i="4"/>
  <c r="I127" i="4"/>
  <c r="I142" i="4"/>
  <c r="H14" i="4"/>
  <c r="I172" i="4"/>
  <c r="I171" i="4"/>
  <c r="I107" i="4"/>
  <c r="I146" i="4"/>
  <c r="H18" i="4"/>
  <c r="I177" i="4"/>
  <c r="I113" i="4"/>
  <c r="I192" i="4"/>
  <c r="I120" i="4"/>
  <c r="I183" i="4"/>
  <c r="I119" i="4"/>
  <c r="I198" i="4"/>
  <c r="I134" i="4"/>
  <c r="H6" i="4"/>
  <c r="H5" i="4"/>
  <c r="S6" i="2" a="1"/>
  <c r="I181" i="2"/>
  <c r="J246" i="2"/>
  <c r="J191" i="2"/>
  <c r="J124" i="2"/>
  <c r="J34" i="2"/>
  <c r="I240" i="2"/>
  <c r="J35" i="2"/>
  <c r="I102" i="2"/>
  <c r="I61" i="2"/>
  <c r="I215" i="2"/>
  <c r="J61" i="2"/>
  <c r="J28" i="2"/>
  <c r="J62" i="2"/>
  <c r="I29" i="2"/>
  <c r="I138" i="2"/>
  <c r="I208" i="2"/>
  <c r="I44" i="2"/>
  <c r="J236" i="2"/>
  <c r="I214" i="2"/>
  <c r="I228" i="2"/>
  <c r="I113" i="2"/>
  <c r="J98" i="2"/>
  <c r="J242" i="2"/>
  <c r="J131" i="2"/>
  <c r="J150" i="2"/>
  <c r="J115" i="2"/>
  <c r="I80" i="2"/>
  <c r="J250" i="2"/>
  <c r="I54" i="2"/>
  <c r="J157" i="2"/>
  <c r="J189" i="2"/>
  <c r="J192" i="2"/>
  <c r="I107" i="2"/>
  <c r="I183" i="2"/>
  <c r="J67" i="2"/>
  <c r="J247" i="2"/>
  <c r="J100" i="2"/>
  <c r="J85" i="2"/>
  <c r="J56" i="2"/>
  <c r="I56" i="2"/>
  <c r="I191" i="2"/>
  <c r="J220" i="2"/>
  <c r="I167" i="2"/>
  <c r="I245" i="2"/>
  <c r="I182" i="2"/>
  <c r="I13" i="2"/>
  <c r="J136" i="2"/>
  <c r="J70" i="2"/>
  <c r="J84" i="2"/>
  <c r="J217" i="2"/>
  <c r="J235" i="2"/>
  <c r="I221" i="2"/>
  <c r="J77" i="2"/>
  <c r="J156" i="2"/>
  <c r="J14" i="2"/>
  <c r="I114" i="2"/>
  <c r="J143" i="2"/>
  <c r="J126" i="2"/>
  <c r="I64" i="2"/>
  <c r="J132" i="2"/>
  <c r="I169" i="2"/>
  <c r="I91" i="2"/>
  <c r="J110" i="2"/>
  <c r="J231" i="2"/>
  <c r="J204" i="2"/>
  <c r="I246" i="2"/>
  <c r="J48" i="2"/>
  <c r="J193" i="2"/>
  <c r="I193" i="2"/>
  <c r="I14" i="2"/>
  <c r="J59" i="2"/>
  <c r="I203" i="2"/>
  <c r="J119" i="2"/>
  <c r="I104" i="2"/>
  <c r="J121" i="2"/>
  <c r="I20" i="2"/>
  <c r="I219" i="2"/>
  <c r="I97" i="2"/>
  <c r="I216" i="2"/>
  <c r="J26" i="2"/>
  <c r="J19" i="2"/>
  <c r="J23" i="2"/>
  <c r="I38" i="2"/>
  <c r="I76" i="2"/>
  <c r="J241" i="2"/>
  <c r="I89" i="2"/>
  <c r="I174" i="2"/>
  <c r="I233" i="2"/>
  <c r="J227" i="2"/>
  <c r="J21" i="2"/>
  <c r="J202" i="2"/>
  <c r="I39" i="2"/>
  <c r="J146" i="2"/>
  <c r="I229" i="2"/>
  <c r="I186" i="2"/>
  <c r="I43" i="2"/>
  <c r="I47" i="2"/>
  <c r="I253" i="2"/>
  <c r="I41" i="2"/>
  <c r="I172" i="2"/>
  <c r="J249" i="2"/>
  <c r="I238" i="2"/>
  <c r="J226" i="2"/>
  <c r="J153" i="2"/>
  <c r="J27" i="2"/>
  <c r="I142" i="2"/>
  <c r="I161" i="2"/>
  <c r="J240" i="2"/>
  <c r="J215" i="2"/>
  <c r="I48" i="2"/>
  <c r="I153" i="2"/>
  <c r="J142" i="2"/>
  <c r="I28" i="2"/>
  <c r="I237" i="2"/>
  <c r="J127" i="2"/>
  <c r="I35" i="2"/>
  <c r="J45" i="2"/>
  <c r="I226" i="2"/>
  <c r="J161" i="2"/>
  <c r="I27" i="2"/>
  <c r="I126" i="2"/>
  <c r="J237" i="2"/>
  <c r="J169" i="2"/>
  <c r="J88" i="2"/>
  <c r="J53" i="2"/>
  <c r="J78" i="2"/>
  <c r="I45" i="2"/>
  <c r="I106" i="2"/>
  <c r="I53" i="2"/>
  <c r="J171" i="2"/>
  <c r="I78" i="2"/>
  <c r="J181" i="2"/>
  <c r="J140" i="2"/>
  <c r="J197" i="2"/>
  <c r="I90" i="2"/>
  <c r="J222" i="2"/>
  <c r="J64" i="2"/>
  <c r="I140" i="2"/>
  <c r="I127" i="2"/>
  <c r="I168" i="2"/>
  <c r="J12" i="2"/>
  <c r="J168" i="2"/>
  <c r="J106" i="2"/>
  <c r="J51" i="2"/>
  <c r="J184" i="2"/>
  <c r="I197" i="2"/>
  <c r="I222" i="2"/>
  <c r="I88" i="2"/>
  <c r="I12" i="2"/>
  <c r="I31" i="2"/>
  <c r="I196" i="2"/>
  <c r="J129" i="2"/>
  <c r="J135" i="2"/>
  <c r="I51" i="2"/>
  <c r="I231" i="2"/>
  <c r="I129" i="2"/>
  <c r="J128" i="2"/>
  <c r="I84" i="2"/>
  <c r="I135" i="2"/>
  <c r="I128" i="2"/>
  <c r="I109" i="2"/>
  <c r="J16" i="2"/>
  <c r="J109" i="2"/>
  <c r="I115" i="2"/>
  <c r="I108" i="2"/>
  <c r="I22" i="2"/>
  <c r="I16" i="2"/>
  <c r="I133" i="2"/>
  <c r="J108" i="2"/>
  <c r="J22" i="2"/>
  <c r="I86" i="2"/>
  <c r="J207" i="2"/>
  <c r="I72" i="2"/>
  <c r="J86" i="2"/>
  <c r="I255" i="2"/>
  <c r="I98" i="2"/>
  <c r="J255" i="2"/>
  <c r="I145" i="2"/>
  <c r="J214" i="2"/>
  <c r="J228" i="2"/>
  <c r="J167" i="2"/>
  <c r="I136" i="2"/>
  <c r="J148" i="2"/>
  <c r="I63" i="2"/>
  <c r="J125" i="2"/>
  <c r="J199" i="2"/>
  <c r="J179" i="2"/>
  <c r="I199" i="2"/>
  <c r="I37" i="2"/>
  <c r="J92" i="2"/>
  <c r="J123" i="2"/>
  <c r="I139" i="2"/>
  <c r="I100" i="2"/>
  <c r="J195" i="2"/>
  <c r="I178" i="2"/>
  <c r="I179" i="2"/>
  <c r="J178" i="2"/>
  <c r="J145" i="2"/>
  <c r="I209" i="2"/>
  <c r="J30" i="2"/>
  <c r="I120" i="2"/>
  <c r="J87" i="2"/>
  <c r="I236" i="2"/>
  <c r="J72" i="2"/>
  <c r="J107" i="2"/>
  <c r="I189" i="2"/>
  <c r="I205" i="2"/>
  <c r="I94" i="2"/>
  <c r="I62" i="2"/>
  <c r="J29" i="2"/>
  <c r="I187" i="2"/>
  <c r="J105" i="2"/>
  <c r="I223" i="2"/>
  <c r="I68" i="2"/>
  <c r="J138" i="2"/>
  <c r="J209" i="2"/>
  <c r="J205" i="2"/>
  <c r="J94" i="2"/>
  <c r="J187" i="2"/>
  <c r="I105" i="2"/>
  <c r="J223" i="2"/>
  <c r="J225" i="2"/>
  <c r="I125" i="2"/>
  <c r="I195" i="2"/>
  <c r="J139" i="2"/>
  <c r="I87" i="2"/>
  <c r="I232" i="2"/>
  <c r="J147" i="2"/>
  <c r="J183" i="2"/>
  <c r="J63" i="2"/>
  <c r="J32" i="2"/>
  <c r="J46" i="2"/>
  <c r="J232" i="2"/>
  <c r="J80" i="2"/>
  <c r="J175" i="2"/>
  <c r="I58" i="2"/>
  <c r="J8" i="2"/>
  <c r="I175" i="2"/>
  <c r="J58" i="2"/>
  <c r="I8" i="2"/>
  <c r="I32" i="2"/>
  <c r="J68" i="2"/>
  <c r="I21" i="2"/>
  <c r="J213" i="2"/>
  <c r="J43" i="2"/>
  <c r="J211" i="2"/>
  <c r="I213" i="2"/>
  <c r="I147" i="2"/>
  <c r="I211" i="2"/>
  <c r="I46" i="2"/>
  <c r="J144" i="2"/>
  <c r="J42" i="2"/>
  <c r="J13" i="2"/>
  <c r="I220" i="2"/>
  <c r="I148" i="2"/>
  <c r="J185" i="2"/>
  <c r="J198" i="2"/>
  <c r="I73" i="2"/>
  <c r="J182" i="2"/>
  <c r="I77" i="2"/>
  <c r="I79" i="2"/>
  <c r="J103" i="2"/>
  <c r="I103" i="2"/>
  <c r="I171" i="2"/>
  <c r="I163" i="2"/>
  <c r="J163" i="2"/>
  <c r="I185" i="2"/>
  <c r="I198" i="2"/>
  <c r="J73" i="2"/>
  <c r="J79" i="2"/>
  <c r="I254" i="2"/>
  <c r="I92" i="2"/>
  <c r="I30" i="2"/>
  <c r="I123" i="2"/>
  <c r="J81" i="2"/>
  <c r="J37" i="2"/>
  <c r="J120" i="2"/>
  <c r="I81" i="2"/>
  <c r="I235" i="2"/>
  <c r="I50" i="2"/>
  <c r="J50" i="2"/>
  <c r="J101" i="2"/>
  <c r="J24" i="2"/>
  <c r="I210" i="2"/>
  <c r="I188" i="2"/>
  <c r="J166" i="2"/>
  <c r="J180" i="2"/>
  <c r="I180" i="2"/>
  <c r="I18" i="2"/>
  <c r="J151" i="2"/>
  <c r="I60" i="2"/>
  <c r="J252" i="2"/>
  <c r="I40" i="2"/>
  <c r="J40" i="2"/>
  <c r="I42" i="2"/>
  <c r="J152" i="2"/>
  <c r="J160" i="2"/>
  <c r="I202" i="2"/>
  <c r="I152" i="2"/>
  <c r="I249" i="2"/>
  <c r="I130" i="2"/>
  <c r="I227" i="2"/>
  <c r="I160" i="2"/>
  <c r="J130" i="2"/>
  <c r="J162" i="2"/>
  <c r="I146" i="2"/>
  <c r="J253" i="2"/>
  <c r="J186" i="2"/>
  <c r="I162" i="2"/>
  <c r="I144" i="2"/>
  <c r="J233" i="2"/>
  <c r="I224" i="2"/>
  <c r="J245" i="2"/>
  <c r="J112" i="2"/>
  <c r="I112" i="2"/>
  <c r="I19" i="2"/>
  <c r="I234" i="2"/>
  <c r="I137" i="2"/>
  <c r="I207" i="2"/>
  <c r="I117" i="2"/>
  <c r="J251" i="2"/>
  <c r="I225" i="2"/>
  <c r="I150" i="2"/>
  <c r="I10" i="2"/>
  <c r="J65" i="2"/>
  <c r="I239" i="2"/>
  <c r="J49" i="2"/>
  <c r="I99" i="2"/>
  <c r="J47" i="2"/>
  <c r="I57" i="2"/>
  <c r="I65" i="2"/>
  <c r="J239" i="2"/>
  <c r="J95" i="2"/>
  <c r="J113" i="2"/>
  <c r="I131" i="2"/>
  <c r="I36" i="2"/>
  <c r="J122" i="2"/>
  <c r="I124" i="2"/>
  <c r="I204" i="2"/>
  <c r="I118" i="2"/>
  <c r="J36" i="2"/>
  <c r="I158" i="2"/>
  <c r="I110" i="2"/>
  <c r="I141" i="2"/>
  <c r="J118" i="2"/>
  <c r="J44" i="2"/>
  <c r="J158" i="2"/>
  <c r="I164" i="2"/>
  <c r="J31" i="2"/>
  <c r="I217" i="2"/>
  <c r="I134" i="2"/>
  <c r="J221" i="2"/>
  <c r="J173" i="2"/>
  <c r="J33" i="2"/>
  <c r="J133" i="2"/>
  <c r="J134" i="2"/>
  <c r="I173" i="2"/>
  <c r="I33" i="2"/>
  <c r="J137" i="2"/>
  <c r="J55" i="2"/>
  <c r="J234" i="2"/>
  <c r="I200" i="2"/>
  <c r="I116" i="2"/>
  <c r="I143" i="2"/>
  <c r="I132" i="2"/>
  <c r="I67" i="2"/>
  <c r="J91" i="2"/>
  <c r="I156" i="2"/>
  <c r="J208" i="2"/>
  <c r="I70" i="2"/>
  <c r="I242" i="2"/>
  <c r="J196" i="2"/>
  <c r="J200" i="2"/>
  <c r="J224" i="2"/>
  <c r="I95" i="2"/>
  <c r="J116" i="2"/>
  <c r="I49" i="2"/>
  <c r="I25" i="2"/>
  <c r="I155" i="2"/>
  <c r="I122" i="2"/>
  <c r="J117" i="2"/>
  <c r="J141" i="2"/>
  <c r="J176" i="2"/>
  <c r="J57" i="2"/>
  <c r="J10" i="2"/>
  <c r="I251" i="2"/>
  <c r="J155" i="2"/>
  <c r="I157" i="2"/>
  <c r="I194" i="2"/>
  <c r="J54" i="2"/>
  <c r="J41" i="2"/>
  <c r="J194" i="2"/>
  <c r="J39" i="2"/>
  <c r="I85" i="2"/>
  <c r="J248" i="2"/>
  <c r="J25" i="2"/>
  <c r="J99" i="2"/>
  <c r="J164" i="2"/>
  <c r="I248" i="2"/>
  <c r="I192" i="2"/>
  <c r="I83" i="2"/>
  <c r="J114" i="2"/>
  <c r="J75" i="2"/>
  <c r="I34" i="2"/>
  <c r="J172" i="2"/>
  <c r="I247" i="2"/>
  <c r="J102" i="2"/>
  <c r="J83" i="2"/>
  <c r="I75" i="2"/>
  <c r="J69" i="2"/>
  <c r="J238" i="2"/>
  <c r="I69" i="2"/>
  <c r="J244" i="2"/>
  <c r="I170" i="2"/>
  <c r="J93" i="2"/>
  <c r="I190" i="2"/>
  <c r="J66" i="2"/>
  <c r="I206" i="2"/>
  <c r="J201" i="2"/>
  <c r="J7" i="2"/>
  <c r="J60" i="2"/>
  <c r="J89" i="2"/>
  <c r="I24" i="2"/>
  <c r="I241" i="2"/>
  <c r="I230" i="2"/>
  <c r="I166" i="2"/>
  <c r="J219" i="2"/>
  <c r="I252" i="2"/>
  <c r="I101" i="2"/>
  <c r="J97" i="2"/>
  <c r="J177" i="2"/>
  <c r="I177" i="2"/>
  <c r="J38" i="2"/>
  <c r="J17" i="2"/>
  <c r="J216" i="2"/>
  <c r="J74" i="2"/>
  <c r="J18" i="2"/>
  <c r="I250" i="2"/>
  <c r="I151" i="2"/>
  <c r="I17" i="2"/>
  <c r="I26" i="2"/>
  <c r="J76" i="2"/>
  <c r="J188" i="2"/>
  <c r="J174" i="2"/>
  <c r="J210" i="2"/>
  <c r="I74" i="2"/>
  <c r="I71" i="2"/>
  <c r="I23" i="2"/>
  <c r="J71" i="2"/>
  <c r="I55" i="2"/>
  <c r="I176" i="2"/>
  <c r="I66" i="2"/>
  <c r="I201" i="2"/>
  <c r="I184" i="2"/>
  <c r="I7" i="2"/>
  <c r="J206" i="2"/>
  <c r="J170" i="2"/>
  <c r="I93" i="2"/>
  <c r="J190" i="2"/>
  <c r="I244" i="2"/>
  <c r="I218" i="2"/>
  <c r="I212" i="2"/>
  <c r="I111" i="2"/>
  <c r="J203" i="2"/>
  <c r="J154" i="2"/>
  <c r="J218" i="2"/>
  <c r="I159" i="2"/>
  <c r="J111" i="2"/>
  <c r="I154" i="2"/>
  <c r="J159" i="2"/>
  <c r="I119" i="2"/>
  <c r="I82" i="2"/>
  <c r="J9" i="2"/>
  <c r="J165" i="2"/>
  <c r="J104" i="2"/>
  <c r="J52" i="2"/>
  <c r="I121" i="2"/>
  <c r="J20" i="2"/>
  <c r="J82" i="2"/>
  <c r="I9" i="2"/>
  <c r="I165" i="2"/>
  <c r="I52" i="2"/>
  <c r="J212" i="2"/>
  <c r="I59" i="2"/>
  <c r="I96" i="2"/>
  <c r="J15" i="2"/>
  <c r="I11" i="2"/>
  <c r="J149" i="2"/>
  <c r="J96" i="2"/>
  <c r="I15" i="2"/>
  <c r="J11" i="2"/>
  <c r="I149" i="2"/>
  <c r="J243" i="2"/>
  <c r="J230" i="2"/>
  <c r="A2" i="2"/>
  <c r="M3" i="2" s="1"/>
  <c r="J229" i="2"/>
  <c r="J254" i="2"/>
  <c r="I243" i="2"/>
  <c r="T41" i="3"/>
  <c r="Y42" i="3"/>
  <c r="T7" i="3"/>
  <c r="Y8" i="3"/>
  <c r="T24" i="3"/>
  <c r="Y25" i="3"/>
  <c r="J6" i="2"/>
  <c r="F6" i="2"/>
  <c r="E6" i="3" a="1"/>
  <c r="E6" i="3" s="1"/>
  <c r="D107" i="2" l="1"/>
  <c r="D71" i="2"/>
  <c r="D21" i="2"/>
  <c r="D35" i="8" s="1"/>
  <c r="D44" i="2"/>
  <c r="D62" i="2"/>
  <c r="D78" i="2"/>
  <c r="D38" i="2"/>
  <c r="D76" i="2"/>
  <c r="D47" i="2"/>
  <c r="D23" i="2"/>
  <c r="D30" i="8" s="1"/>
  <c r="D30" i="2"/>
  <c r="D37" i="8" s="1"/>
  <c r="D9" i="2"/>
  <c r="D36" i="8" s="1"/>
  <c r="D39" i="2"/>
  <c r="D42" i="2"/>
  <c r="D46" i="2"/>
  <c r="D10" i="2"/>
  <c r="D22" i="8" s="1"/>
  <c r="D12" i="2"/>
  <c r="D24" i="8" s="1"/>
  <c r="D37" i="2"/>
  <c r="D97" i="2"/>
  <c r="D101" i="2"/>
  <c r="D88" i="2"/>
  <c r="D92" i="2"/>
  <c r="D36" i="2"/>
  <c r="M217" i="3" a="1"/>
  <c r="M217" i="3" s="1"/>
  <c r="L233" i="3" a="1"/>
  <c r="L233" i="3" s="1"/>
  <c r="M241" i="3" a="1"/>
  <c r="M241" i="3" s="1"/>
  <c r="B2" i="4"/>
  <c r="M4" i="2"/>
  <c r="O13" i="2"/>
  <c r="K4" i="2"/>
  <c r="S12" i="2"/>
  <c r="U14" i="2"/>
  <c r="U6" i="2"/>
  <c r="U9" i="2"/>
  <c r="S15" i="2"/>
  <c r="U13" i="2"/>
  <c r="U12" i="2"/>
  <c r="S14" i="2"/>
  <c r="U11" i="2"/>
  <c r="U8" i="2"/>
  <c r="S7" i="2"/>
  <c r="U7" i="2"/>
  <c r="S8" i="2"/>
  <c r="O12" i="2"/>
  <c r="U15" i="2"/>
  <c r="S9" i="2"/>
  <c r="S13" i="2"/>
  <c r="S10" i="2"/>
  <c r="U10" i="2"/>
  <c r="S11" i="2"/>
  <c r="S6" i="2"/>
  <c r="O14" i="2"/>
  <c r="O6" i="2"/>
  <c r="O17" i="2"/>
  <c r="O15" i="2"/>
  <c r="O22" i="2"/>
  <c r="O21" i="2"/>
  <c r="O9" i="2"/>
  <c r="O20" i="2"/>
  <c r="O16" i="2"/>
  <c r="O23" i="2"/>
  <c r="O10" i="2"/>
  <c r="O11" i="2"/>
  <c r="O24" i="2"/>
  <c r="O19" i="2"/>
  <c r="O7" i="2"/>
  <c r="O8" i="2"/>
  <c r="O18" i="2"/>
  <c r="K247" i="3" a="1"/>
  <c r="K247" i="3" s="1"/>
  <c r="M247" i="3" a="1"/>
  <c r="M247" i="3" s="1"/>
  <c r="L247" i="3" a="1"/>
  <c r="L247" i="3" s="1"/>
  <c r="L205" i="3" a="1"/>
  <c r="L205" i="3" s="1"/>
  <c r="M205" i="3" a="1"/>
  <c r="M205" i="3" s="1"/>
  <c r="K205" i="3" a="1"/>
  <c r="K205" i="3" s="1"/>
  <c r="K255" i="3" a="1"/>
  <c r="K255" i="3" s="1"/>
  <c r="M255" i="3" a="1"/>
  <c r="M255" i="3" s="1"/>
  <c r="L255" i="3" a="1"/>
  <c r="L255" i="3" s="1"/>
  <c r="K225" i="3" a="1"/>
  <c r="K225" i="3" s="1"/>
  <c r="L225" i="3" a="1"/>
  <c r="L225" i="3" s="1"/>
  <c r="M225" i="3" a="1"/>
  <c r="M225" i="3" s="1"/>
  <c r="L237" i="3" a="1"/>
  <c r="L237" i="3" s="1"/>
  <c r="M237" i="3" a="1"/>
  <c r="M237" i="3" s="1"/>
  <c r="K237" i="3" a="1"/>
  <c r="K237" i="3" s="1"/>
  <c r="L229" i="3" a="1"/>
  <c r="L229" i="3" s="1"/>
  <c r="K229" i="3" a="1"/>
  <c r="K229" i="3" s="1"/>
  <c r="M229" i="3" a="1"/>
  <c r="M229" i="3" s="1"/>
  <c r="L221" i="3" a="1"/>
  <c r="L221" i="3" s="1"/>
  <c r="M221" i="3" a="1"/>
  <c r="M221" i="3" s="1"/>
  <c r="K221" i="3" a="1"/>
  <c r="K221" i="3" s="1"/>
  <c r="K245" i="3" a="1"/>
  <c r="K245" i="3" s="1"/>
  <c r="M244" i="3" a="1"/>
  <c r="M244" i="3" s="1"/>
  <c r="K244" i="3" a="1"/>
  <c r="K244" i="3" s="1"/>
  <c r="L244" i="3" a="1"/>
  <c r="L244" i="3" s="1"/>
  <c r="L209" i="3" a="1"/>
  <c r="L209" i="3" s="1"/>
  <c r="M209" i="3" a="1"/>
  <c r="M209" i="3" s="1"/>
  <c r="K209" i="3" a="1"/>
  <c r="K209" i="3" s="1"/>
  <c r="M231" i="3" a="1"/>
  <c r="M231" i="3" s="1"/>
  <c r="K231" i="3" a="1"/>
  <c r="K231" i="3" s="1"/>
  <c r="L231" i="3" a="1"/>
  <c r="L231" i="3" s="1"/>
  <c r="M242" i="3" a="1"/>
  <c r="M242" i="3" s="1"/>
  <c r="K242" i="3" a="1"/>
  <c r="K242" i="3" s="1"/>
  <c r="L242" i="3" a="1"/>
  <c r="L242" i="3" s="1"/>
  <c r="K214" i="3" a="1"/>
  <c r="K214" i="3" s="1"/>
  <c r="M214" i="3" a="1"/>
  <c r="M214" i="3" s="1"/>
  <c r="L214" i="3" a="1"/>
  <c r="L214" i="3" s="1"/>
  <c r="K208" i="3" a="1"/>
  <c r="K208" i="3" s="1"/>
  <c r="M208" i="3" a="1"/>
  <c r="M208" i="3" s="1"/>
  <c r="L208" i="3" a="1"/>
  <c r="L208" i="3" s="1"/>
  <c r="M223" i="3" a="1"/>
  <c r="M223" i="3" s="1"/>
  <c r="L223" i="3" a="1"/>
  <c r="L223" i="3" s="1"/>
  <c r="K223" i="3" a="1"/>
  <c r="K223" i="3" s="1"/>
  <c r="L249" i="3" a="1"/>
  <c r="L249" i="3" s="1"/>
  <c r="K249" i="3" a="1"/>
  <c r="K249" i="3" s="1"/>
  <c r="M249" i="3" a="1"/>
  <c r="M249" i="3" s="1"/>
  <c r="K226" i="3" a="1"/>
  <c r="K226" i="3" s="1"/>
  <c r="L226" i="3" a="1"/>
  <c r="L226" i="3" s="1"/>
  <c r="M226" i="3" a="1"/>
  <c r="M226" i="3" s="1"/>
  <c r="L215" i="3" a="1"/>
  <c r="L215" i="3" s="1"/>
  <c r="K215" i="3" a="1"/>
  <c r="K215" i="3" s="1"/>
  <c r="M215" i="3" a="1"/>
  <c r="M215" i="3" s="1"/>
  <c r="L220" i="3" a="1"/>
  <c r="L220" i="3" s="1"/>
  <c r="M220" i="3" a="1"/>
  <c r="M220" i="3" s="1"/>
  <c r="K220" i="3" a="1"/>
  <c r="K220" i="3" s="1"/>
  <c r="M212" i="3" a="1"/>
  <c r="M212" i="3" s="1"/>
  <c r="L212" i="3" a="1"/>
  <c r="L212" i="3" s="1"/>
  <c r="K212" i="3" a="1"/>
  <c r="K212" i="3" s="1"/>
  <c r="L232" i="3" a="1"/>
  <c r="L232" i="3" s="1"/>
  <c r="M232" i="3" a="1"/>
  <c r="M232" i="3" s="1"/>
  <c r="K232" i="3" a="1"/>
  <c r="K232" i="3" s="1"/>
  <c r="L222" i="3" a="1"/>
  <c r="L222" i="3" s="1"/>
  <c r="K222" i="3" a="1"/>
  <c r="K222" i="3" s="1"/>
  <c r="M222" i="3" a="1"/>
  <c r="M222" i="3" s="1"/>
  <c r="M228" i="3" a="1"/>
  <c r="M228" i="3" s="1"/>
  <c r="K228" i="3" a="1"/>
  <c r="K228" i="3" s="1"/>
  <c r="L228" i="3" a="1"/>
  <c r="L228" i="3" s="1"/>
  <c r="M207" i="3" a="1"/>
  <c r="M207" i="3" s="1"/>
  <c r="L207" i="3" a="1"/>
  <c r="L207" i="3" s="1"/>
  <c r="K207" i="3" a="1"/>
  <c r="K207" i="3" s="1"/>
  <c r="L248" i="3" a="1"/>
  <c r="L248" i="3" s="1"/>
  <c r="M248" i="3" a="1"/>
  <c r="M248" i="3" s="1"/>
  <c r="K248" i="3" a="1"/>
  <c r="K248" i="3" s="1"/>
  <c r="K246" i="3" a="1"/>
  <c r="K246" i="3" s="1"/>
  <c r="M246" i="3" a="1"/>
  <c r="M246" i="3" s="1"/>
  <c r="L246" i="3" a="1"/>
  <c r="L246" i="3" s="1"/>
  <c r="L235" i="3" a="1"/>
  <c r="L235" i="3" s="1"/>
  <c r="M235" i="3" a="1"/>
  <c r="M235" i="3" s="1"/>
  <c r="L218" i="3" a="1"/>
  <c r="L218" i="3" s="1"/>
  <c r="M218" i="3" a="1"/>
  <c r="M218" i="3" s="1"/>
  <c r="K218" i="3" a="1"/>
  <c r="K218" i="3" s="1"/>
  <c r="L206" i="3" a="1"/>
  <c r="L206" i="3" s="1"/>
  <c r="M206" i="3" a="1"/>
  <c r="M206" i="3" s="1"/>
  <c r="K206" i="3" a="1"/>
  <c r="K206" i="3" s="1"/>
  <c r="K250" i="3" a="1"/>
  <c r="K250" i="3" s="1"/>
  <c r="M250" i="3" a="1"/>
  <c r="M250" i="3" s="1"/>
  <c r="L250" i="3" a="1"/>
  <c r="L250" i="3" s="1"/>
  <c r="M236" i="3" a="1"/>
  <c r="M236" i="3" s="1"/>
  <c r="L236" i="3" a="1"/>
  <c r="L236" i="3" s="1"/>
  <c r="K236" i="3" a="1"/>
  <c r="K236" i="3" s="1"/>
  <c r="L239" i="3" a="1"/>
  <c r="L239" i="3" s="1"/>
  <c r="M239" i="3" a="1"/>
  <c r="M239" i="3" s="1"/>
  <c r="K239" i="3" a="1"/>
  <c r="K239" i="3" s="1"/>
  <c r="L234" i="3" a="1"/>
  <c r="L234" i="3" s="1"/>
  <c r="K234" i="3" a="1"/>
  <c r="K234" i="3" s="1"/>
  <c r="M234" i="3" a="1"/>
  <c r="M234" i="3" s="1"/>
  <c r="L238" i="3" a="1"/>
  <c r="L238" i="3" s="1"/>
  <c r="K238" i="3" a="1"/>
  <c r="K238" i="3" s="1"/>
  <c r="M238" i="3" a="1"/>
  <c r="M238" i="3" s="1"/>
  <c r="L211" i="3" a="1"/>
  <c r="L211" i="3" s="1"/>
  <c r="M211" i="3" a="1"/>
  <c r="M211" i="3" s="1"/>
  <c r="K211" i="3" a="1"/>
  <c r="K211" i="3" s="1"/>
  <c r="L253" i="3" a="1"/>
  <c r="L253" i="3" s="1"/>
  <c r="M253" i="3" a="1"/>
  <c r="M253" i="3" s="1"/>
  <c r="K253" i="3" a="1"/>
  <c r="K253" i="3" s="1"/>
  <c r="L240" i="3" a="1"/>
  <c r="L240" i="3" s="1"/>
  <c r="M240" i="3" a="1"/>
  <c r="M240" i="3" s="1"/>
  <c r="K240" i="3" a="1"/>
  <c r="K240" i="3" s="1"/>
  <c r="K251" i="3" a="1"/>
  <c r="K251" i="3" s="1"/>
  <c r="M251" i="3" a="1"/>
  <c r="M251" i="3" s="1"/>
  <c r="L251" i="3" a="1"/>
  <c r="L251" i="3" s="1"/>
  <c r="L230" i="3" a="1"/>
  <c r="L230" i="3" s="1"/>
  <c r="K230" i="3" a="1"/>
  <c r="K230" i="3" s="1"/>
  <c r="M230" i="3" a="1"/>
  <c r="M230" i="3" s="1"/>
  <c r="L219" i="3" a="1"/>
  <c r="L219" i="3" s="1"/>
  <c r="M219" i="3" a="1"/>
  <c r="M219" i="3" s="1"/>
  <c r="K219" i="3" a="1"/>
  <c r="K219" i="3" s="1"/>
  <c r="T6" i="3"/>
  <c r="Y7" i="3"/>
  <c r="T23" i="3"/>
  <c r="Y24" i="3"/>
  <c r="T40" i="3"/>
  <c r="Y41" i="3"/>
  <c r="D68" i="2" l="1"/>
  <c r="D33" i="2"/>
  <c r="D39" i="8" s="1"/>
  <c r="D35" i="2"/>
  <c r="D98" i="2"/>
  <c r="D89" i="2"/>
  <c r="D48" i="2"/>
  <c r="D105" i="2"/>
  <c r="D100" i="2"/>
  <c r="D45" i="2"/>
  <c r="D8" i="2"/>
  <c r="D29" i="8" s="1"/>
  <c r="D75" i="2"/>
  <c r="D19" i="2"/>
  <c r="D27" i="8" s="1"/>
  <c r="D43" i="2"/>
  <c r="D79" i="2"/>
  <c r="D77" i="2"/>
  <c r="D15" i="2"/>
  <c r="D15" i="8" s="1"/>
  <c r="D64" i="2"/>
  <c r="D90" i="2"/>
  <c r="D41" i="2"/>
  <c r="D49" i="2"/>
  <c r="D104" i="2"/>
  <c r="D29" i="2"/>
  <c r="D12" i="8" s="1"/>
  <c r="D63" i="2"/>
  <c r="D50" i="2"/>
  <c r="D103" i="2"/>
  <c r="D73" i="2"/>
  <c r="D74" i="2"/>
  <c r="D55" i="2"/>
  <c r="D16" i="2"/>
  <c r="D18" i="8" s="1"/>
  <c r="D67" i="2"/>
  <c r="D96" i="2"/>
  <c r="D40" i="2"/>
  <c r="D81" i="2"/>
  <c r="D84" i="2"/>
  <c r="D91" i="2"/>
  <c r="D32" i="2"/>
  <c r="D26" i="8" s="1"/>
  <c r="D58" i="2"/>
  <c r="D57" i="2"/>
  <c r="D102" i="2"/>
  <c r="D56" i="2"/>
  <c r="D80" i="2"/>
  <c r="D27" i="2"/>
  <c r="D14" i="2"/>
  <c r="D25" i="8" s="1"/>
  <c r="D69" i="2"/>
  <c r="D18" i="2"/>
  <c r="D17" i="8" s="1"/>
  <c r="D53" i="2"/>
  <c r="D83" i="2"/>
  <c r="D66" i="2"/>
  <c r="D28" i="2"/>
  <c r="D32" i="8" s="1"/>
  <c r="D59" i="2"/>
  <c r="D99" i="2"/>
  <c r="D72" i="2"/>
  <c r="D54" i="2"/>
  <c r="D17" i="2"/>
  <c r="D33" i="8" s="1"/>
  <c r="D11" i="2"/>
  <c r="D21" i="8" s="1"/>
  <c r="D65" i="2"/>
  <c r="D31" i="2"/>
  <c r="D23" i="8" s="1"/>
  <c r="D61" i="2"/>
  <c r="D87" i="2"/>
  <c r="D86" i="2"/>
  <c r="D204" i="2"/>
  <c r="D106" i="2"/>
  <c r="D85" i="2"/>
  <c r="D82" i="2"/>
  <c r="D24" i="2"/>
  <c r="D19" i="8" s="1"/>
  <c r="D13" i="2"/>
  <c r="D34" i="8" s="1"/>
  <c r="D93" i="2"/>
  <c r="D20" i="2"/>
  <c r="D38" i="8" s="1"/>
  <c r="D51" i="2"/>
  <c r="D60" i="2"/>
  <c r="D34" i="2"/>
  <c r="D7" i="2"/>
  <c r="D14" i="8" s="1"/>
  <c r="D25" i="2"/>
  <c r="D20" i="8" s="1"/>
  <c r="D52" i="2"/>
  <c r="D94" i="2"/>
  <c r="D95" i="2"/>
  <c r="D22" i="2"/>
  <c r="D31" i="8" s="1"/>
  <c r="D26" i="2"/>
  <c r="D11" i="8" s="1"/>
  <c r="D70" i="2"/>
  <c r="K224" i="3" a="1"/>
  <c r="K224" i="3" s="1"/>
  <c r="M254" i="3" a="1"/>
  <c r="M254" i="3" s="1"/>
  <c r="L254" i="3" a="1"/>
  <c r="L254" i="3" s="1"/>
  <c r="K243" i="3" a="1"/>
  <c r="K243" i="3" s="1"/>
  <c r="K254" i="3" a="1"/>
  <c r="K254" i="3" s="1"/>
  <c r="M224" i="3" a="1"/>
  <c r="M224" i="3" s="1"/>
  <c r="L224" i="3" a="1"/>
  <c r="L224" i="3" s="1"/>
  <c r="M243" i="3" a="1"/>
  <c r="M243" i="3" s="1"/>
  <c r="L243" i="3" a="1"/>
  <c r="L243" i="3" s="1"/>
  <c r="M213" i="3" a="1"/>
  <c r="M213" i="3" s="1"/>
  <c r="M233" i="3" a="1"/>
  <c r="M233" i="3" s="1"/>
  <c r="K213" i="3" a="1"/>
  <c r="K213" i="3" s="1"/>
  <c r="L213" i="3" a="1"/>
  <c r="L213" i="3" s="1"/>
  <c r="L252" i="3" a="1"/>
  <c r="L252" i="3" s="1"/>
  <c r="K252" i="3" a="1"/>
  <c r="K252" i="3" s="1"/>
  <c r="K216" i="3" a="1"/>
  <c r="K216" i="3" s="1"/>
  <c r="M252" i="3" a="1"/>
  <c r="M252" i="3" s="1"/>
  <c r="M216" i="3" a="1"/>
  <c r="M216" i="3" s="1"/>
  <c r="L216" i="3" a="1"/>
  <c r="L216" i="3" s="1"/>
  <c r="L210" i="3" a="1"/>
  <c r="L210" i="3" s="1"/>
  <c r="K210" i="3" a="1"/>
  <c r="K210" i="3" s="1"/>
  <c r="M210" i="3" a="1"/>
  <c r="M210" i="3" s="1"/>
  <c r="K241" i="3" a="1"/>
  <c r="K241" i="3" s="1"/>
  <c r="K235" i="3" a="1"/>
  <c r="K235" i="3" s="1"/>
  <c r="L241" i="3" a="1"/>
  <c r="L241" i="3" s="1"/>
  <c r="K227" i="3" a="1"/>
  <c r="K227" i="3" s="1"/>
  <c r="M245" i="3" a="1"/>
  <c r="M245" i="3" s="1"/>
  <c r="L227" i="3" a="1"/>
  <c r="L227" i="3" s="1"/>
  <c r="M227" i="3" a="1"/>
  <c r="M227" i="3" s="1"/>
  <c r="L245" i="3" a="1"/>
  <c r="L245" i="3" s="1"/>
  <c r="L217" i="3" a="1"/>
  <c r="L217" i="3" s="1"/>
  <c r="M344" i="3" a="1"/>
  <c r="M344" i="3" s="1"/>
  <c r="K344" i="3" a="1"/>
  <c r="K344" i="3" s="1"/>
  <c r="L344" i="3" a="1"/>
  <c r="L344" i="3" s="1"/>
  <c r="M324" i="3" a="1"/>
  <c r="M324" i="3" s="1"/>
  <c r="L324" i="3" a="1"/>
  <c r="L324" i="3" s="1"/>
  <c r="K324" i="3" a="1"/>
  <c r="K324" i="3" s="1"/>
  <c r="M313" i="3" a="1"/>
  <c r="M313" i="3" s="1"/>
  <c r="K313" i="3" a="1"/>
  <c r="K313" i="3" s="1"/>
  <c r="L313" i="3" a="1"/>
  <c r="L313" i="3" s="1"/>
  <c r="M319" i="3" a="1"/>
  <c r="M319" i="3" s="1"/>
  <c r="K319" i="3" a="1"/>
  <c r="K319" i="3" s="1"/>
  <c r="L319" i="3" a="1"/>
  <c r="L319" i="3" s="1"/>
  <c r="M302" i="3" a="1"/>
  <c r="M302" i="3" s="1"/>
  <c r="K302" i="3" a="1"/>
  <c r="K302" i="3" s="1"/>
  <c r="L302" i="3" a="1"/>
  <c r="L302" i="3" s="1"/>
  <c r="K270" i="3" a="1"/>
  <c r="K270" i="3" s="1"/>
  <c r="M270" i="3" a="1"/>
  <c r="M270" i="3" s="1"/>
  <c r="L270" i="3" a="1"/>
  <c r="L270" i="3" s="1"/>
  <c r="L300" i="3" a="1"/>
  <c r="L300" i="3" s="1"/>
  <c r="K300" i="3" a="1"/>
  <c r="K300" i="3" s="1"/>
  <c r="M300" i="3" a="1"/>
  <c r="M300" i="3" s="1"/>
  <c r="L285" i="3" a="1"/>
  <c r="L285" i="3" s="1"/>
  <c r="K285" i="3" a="1"/>
  <c r="K285" i="3" s="1"/>
  <c r="M285" i="3" a="1"/>
  <c r="M285" i="3" s="1"/>
  <c r="L299" i="3" a="1"/>
  <c r="L299" i="3" s="1"/>
  <c r="M299" i="3" a="1"/>
  <c r="M299" i="3" s="1"/>
  <c r="K299" i="3" a="1"/>
  <c r="K299" i="3" s="1"/>
  <c r="L272" i="3" a="1"/>
  <c r="L272" i="3" s="1"/>
  <c r="K272" i="3" a="1"/>
  <c r="K272" i="3" s="1"/>
  <c r="M272" i="3" a="1"/>
  <c r="M272" i="3" s="1"/>
  <c r="L288" i="3" a="1"/>
  <c r="L288" i="3" s="1"/>
  <c r="M288" i="3" a="1"/>
  <c r="M288" i="3" s="1"/>
  <c r="K288" i="3" a="1"/>
  <c r="K288" i="3" s="1"/>
  <c r="L261" i="3" a="1"/>
  <c r="L261" i="3" s="1"/>
  <c r="M261" i="3" a="1"/>
  <c r="M261" i="3" s="1"/>
  <c r="K261" i="3" a="1"/>
  <c r="K261" i="3" s="1"/>
  <c r="L258" i="3" a="1"/>
  <c r="L258" i="3" s="1"/>
  <c r="M258" i="3" a="1"/>
  <c r="M258" i="3" s="1"/>
  <c r="K258" i="3" a="1"/>
  <c r="K258" i="3" s="1"/>
  <c r="K347" i="3" a="1"/>
  <c r="K347" i="3" s="1"/>
  <c r="M347" i="3" a="1"/>
  <c r="M347" i="3" s="1"/>
  <c r="L347" i="3" a="1"/>
  <c r="L347" i="3" s="1"/>
  <c r="L341" i="3" a="1"/>
  <c r="L341" i="3" s="1"/>
  <c r="K341" i="3" a="1"/>
  <c r="K341" i="3" s="1"/>
  <c r="M341" i="3" a="1"/>
  <c r="M341" i="3" s="1"/>
  <c r="K294" i="3" a="1"/>
  <c r="K294" i="3" s="1"/>
  <c r="L294" i="3" a="1"/>
  <c r="L294" i="3" s="1"/>
  <c r="M294" i="3" a="1"/>
  <c r="M294" i="3" s="1"/>
  <c r="L277" i="3" a="1"/>
  <c r="L277" i="3" s="1"/>
  <c r="K277" i="3" a="1"/>
  <c r="K277" i="3" s="1"/>
  <c r="M277" i="3" a="1"/>
  <c r="M277" i="3" s="1"/>
  <c r="L306" i="3" a="1"/>
  <c r="L306" i="3" s="1"/>
  <c r="M306" i="3" a="1"/>
  <c r="M306" i="3" s="1"/>
  <c r="K306" i="3" a="1"/>
  <c r="K306" i="3" s="1"/>
  <c r="K327" i="3" a="1"/>
  <c r="K327" i="3" s="1"/>
  <c r="L327" i="3" a="1"/>
  <c r="L327" i="3" s="1"/>
  <c r="M327" i="3" a="1"/>
  <c r="M327" i="3" s="1"/>
  <c r="L283" i="3" a="1"/>
  <c r="L283" i="3" s="1"/>
  <c r="M283" i="3" a="1"/>
  <c r="M283" i="3" s="1"/>
  <c r="K283" i="3" a="1"/>
  <c r="K283" i="3" s="1"/>
  <c r="L291" i="3" a="1"/>
  <c r="L291" i="3" s="1"/>
  <c r="K291" i="3" a="1"/>
  <c r="K291" i="3" s="1"/>
  <c r="M291" i="3" a="1"/>
  <c r="M291" i="3" s="1"/>
  <c r="M297" i="3" a="1"/>
  <c r="M297" i="3" s="1"/>
  <c r="K297" i="3" a="1"/>
  <c r="K297" i="3" s="1"/>
  <c r="L297" i="3" a="1"/>
  <c r="L297" i="3" s="1"/>
  <c r="L282" i="3" a="1"/>
  <c r="L282" i="3" s="1"/>
  <c r="K282" i="3" a="1"/>
  <c r="K282" i="3" s="1"/>
  <c r="M282" i="3" a="1"/>
  <c r="M282" i="3" s="1"/>
  <c r="L286" i="3" a="1"/>
  <c r="L286" i="3" s="1"/>
  <c r="K286" i="3" a="1"/>
  <c r="K286" i="3" s="1"/>
  <c r="M286" i="3" a="1"/>
  <c r="M286" i="3" s="1"/>
  <c r="K346" i="3" a="1"/>
  <c r="K346" i="3" s="1"/>
  <c r="M346" i="3" a="1"/>
  <c r="M346" i="3" s="1"/>
  <c r="L346" i="3" a="1"/>
  <c r="L346" i="3" s="1"/>
  <c r="L328" i="3" a="1"/>
  <c r="L328" i="3" s="1"/>
  <c r="M328" i="3" a="1"/>
  <c r="M328" i="3" s="1"/>
  <c r="K328" i="3" a="1"/>
  <c r="K328" i="3" s="1"/>
  <c r="M322" i="3" a="1"/>
  <c r="M322" i="3" s="1"/>
  <c r="K322" i="3" a="1"/>
  <c r="K322" i="3" s="1"/>
  <c r="L322" i="3" a="1"/>
  <c r="L322" i="3" s="1"/>
  <c r="K281" i="3" a="1"/>
  <c r="K281" i="3" s="1"/>
  <c r="M281" i="3" a="1"/>
  <c r="M281" i="3" s="1"/>
  <c r="L281" i="3" a="1"/>
  <c r="L281" i="3" s="1"/>
  <c r="K301" i="3" a="1"/>
  <c r="K301" i="3" s="1"/>
  <c r="L301" i="3" a="1"/>
  <c r="L301" i="3" s="1"/>
  <c r="M301" i="3" a="1"/>
  <c r="M301" i="3" s="1"/>
  <c r="L259" i="3" a="1"/>
  <c r="L259" i="3" s="1"/>
  <c r="K259" i="3" a="1"/>
  <c r="K259" i="3" s="1"/>
  <c r="M259" i="3" a="1"/>
  <c r="M259" i="3" s="1"/>
  <c r="L280" i="3" a="1"/>
  <c r="L280" i="3" s="1"/>
  <c r="K280" i="3" a="1"/>
  <c r="K280" i="3" s="1"/>
  <c r="M280" i="3" a="1"/>
  <c r="M280" i="3" s="1"/>
  <c r="M257" i="3" a="1"/>
  <c r="M257" i="3" s="1"/>
  <c r="L257" i="3" a="1"/>
  <c r="L257" i="3" s="1"/>
  <c r="K257" i="3" a="1"/>
  <c r="K257" i="3" s="1"/>
  <c r="L287" i="3" a="1"/>
  <c r="L287" i="3" s="1"/>
  <c r="K287" i="3" a="1"/>
  <c r="K287" i="3" s="1"/>
  <c r="M287" i="3" a="1"/>
  <c r="M287" i="3" s="1"/>
  <c r="K340" i="3" a="1"/>
  <c r="K340" i="3" s="1"/>
  <c r="L340" i="3" a="1"/>
  <c r="L340" i="3" s="1"/>
  <c r="M340" i="3" a="1"/>
  <c r="M340" i="3" s="1"/>
  <c r="M321" i="3" a="1"/>
  <c r="M321" i="3" s="1"/>
  <c r="K321" i="3" a="1"/>
  <c r="K321" i="3" s="1"/>
  <c r="L321" i="3" a="1"/>
  <c r="L321" i="3" s="1"/>
  <c r="M284" i="3" a="1"/>
  <c r="M284" i="3" s="1"/>
  <c r="L284" i="3" a="1"/>
  <c r="L284" i="3" s="1"/>
  <c r="K284" i="3" a="1"/>
  <c r="K284" i="3" s="1"/>
  <c r="M273" i="3" a="1"/>
  <c r="M273" i="3" s="1"/>
  <c r="K273" i="3" a="1"/>
  <c r="K273" i="3" s="1"/>
  <c r="L273" i="3" a="1"/>
  <c r="L273" i="3" s="1"/>
  <c r="M315" i="3" a="1"/>
  <c r="M315" i="3" s="1"/>
  <c r="L315" i="3" a="1"/>
  <c r="L315" i="3" s="1"/>
  <c r="K315" i="3" a="1"/>
  <c r="K315" i="3" s="1"/>
  <c r="M345" i="3" a="1"/>
  <c r="M345" i="3" s="1"/>
  <c r="L345" i="3" a="1"/>
  <c r="L345" i="3" s="1"/>
  <c r="K345" i="3" a="1"/>
  <c r="K345" i="3" s="1"/>
  <c r="M325" i="3" a="1"/>
  <c r="M325" i="3" s="1"/>
  <c r="K325" i="3" a="1"/>
  <c r="K325" i="3" s="1"/>
  <c r="L325" i="3" a="1"/>
  <c r="L325" i="3" s="1"/>
  <c r="M335" i="3" a="1"/>
  <c r="M335" i="3" s="1"/>
  <c r="L335" i="3" a="1"/>
  <c r="L335" i="3" s="1"/>
  <c r="K335" i="3" a="1"/>
  <c r="K335" i="3" s="1"/>
  <c r="K264" i="3" a="1"/>
  <c r="K264" i="3" s="1"/>
  <c r="M264" i="3" a="1"/>
  <c r="M264" i="3" s="1"/>
  <c r="L264" i="3" a="1"/>
  <c r="L264" i="3" s="1"/>
  <c r="M342" i="3" a="1"/>
  <c r="M342" i="3" s="1"/>
  <c r="L342" i="3" a="1"/>
  <c r="L342" i="3" s="1"/>
  <c r="K342" i="3" a="1"/>
  <c r="K342" i="3" s="1"/>
  <c r="K265" i="3" a="1"/>
  <c r="K265" i="3" s="1"/>
  <c r="L265" i="3" a="1"/>
  <c r="L265" i="3" s="1"/>
  <c r="M265" i="3" a="1"/>
  <c r="M265" i="3" s="1"/>
  <c r="K296" i="3" a="1"/>
  <c r="K296" i="3" s="1"/>
  <c r="M296" i="3" a="1"/>
  <c r="M296" i="3" s="1"/>
  <c r="L296" i="3" a="1"/>
  <c r="L296" i="3" s="1"/>
  <c r="L308" i="3" a="1"/>
  <c r="L308" i="3" s="1"/>
  <c r="K308" i="3" a="1"/>
  <c r="K308" i="3" s="1"/>
  <c r="M308" i="3" a="1"/>
  <c r="M308" i="3" s="1"/>
  <c r="K292" i="3" a="1"/>
  <c r="K292" i="3" s="1"/>
  <c r="L292" i="3" a="1"/>
  <c r="L292" i="3" s="1"/>
  <c r="M292" i="3" a="1"/>
  <c r="M292" i="3" s="1"/>
  <c r="L274" i="3" a="1"/>
  <c r="L274" i="3" s="1"/>
  <c r="M274" i="3" a="1"/>
  <c r="M274" i="3" s="1"/>
  <c r="K274" i="3" a="1"/>
  <c r="K274" i="3" s="1"/>
  <c r="L298" i="3" a="1"/>
  <c r="L298" i="3" s="1"/>
  <c r="K298" i="3" a="1"/>
  <c r="K298" i="3" s="1"/>
  <c r="M298" i="3" a="1"/>
  <c r="M298" i="3" s="1"/>
  <c r="K233" i="3" a="1"/>
  <c r="K233" i="3" s="1"/>
  <c r="M312" i="3" a="1"/>
  <c r="M312" i="3" s="1"/>
  <c r="K312" i="3" a="1"/>
  <c r="K312" i="3" s="1"/>
  <c r="L312" i="3" a="1"/>
  <c r="L312" i="3" s="1"/>
  <c r="L333" i="3" a="1"/>
  <c r="L333" i="3" s="1"/>
  <c r="K333" i="3" a="1"/>
  <c r="K333" i="3" s="1"/>
  <c r="M333" i="3" a="1"/>
  <c r="M333" i="3" s="1"/>
  <c r="L269" i="3" a="1"/>
  <c r="L269" i="3" s="1"/>
  <c r="K269" i="3" a="1"/>
  <c r="K269" i="3" s="1"/>
  <c r="M269" i="3" a="1"/>
  <c r="M269" i="3" s="1"/>
  <c r="M278" i="3" a="1"/>
  <c r="M278" i="3" s="1"/>
  <c r="L278" i="3" a="1"/>
  <c r="L278" i="3" s="1"/>
  <c r="K278" i="3" a="1"/>
  <c r="K278" i="3" s="1"/>
  <c r="K317" i="3" a="1"/>
  <c r="K317" i="3" s="1"/>
  <c r="L317" i="3" a="1"/>
  <c r="L317" i="3" s="1"/>
  <c r="M317" i="3" a="1"/>
  <c r="M317" i="3" s="1"/>
  <c r="K336" i="3" a="1"/>
  <c r="K336" i="3" s="1"/>
  <c r="L336" i="3" a="1"/>
  <c r="L336" i="3" s="1"/>
  <c r="M336" i="3" a="1"/>
  <c r="M336" i="3" s="1"/>
  <c r="M334" i="3" a="1"/>
  <c r="M334" i="3" s="1"/>
  <c r="K334" i="3" a="1"/>
  <c r="K334" i="3" s="1"/>
  <c r="L334" i="3" a="1"/>
  <c r="L334" i="3" s="1"/>
  <c r="M303" i="3" a="1"/>
  <c r="M303" i="3" s="1"/>
  <c r="K303" i="3" a="1"/>
  <c r="K303" i="3" s="1"/>
  <c r="L303" i="3" a="1"/>
  <c r="L303" i="3" s="1"/>
  <c r="K305" i="3" a="1"/>
  <c r="K305" i="3" s="1"/>
  <c r="L305" i="3" a="1"/>
  <c r="L305" i="3" s="1"/>
  <c r="M305" i="3" a="1"/>
  <c r="M305" i="3" s="1"/>
  <c r="M279" i="3" a="1"/>
  <c r="M279" i="3" s="1"/>
  <c r="K279" i="3" a="1"/>
  <c r="K279" i="3" s="1"/>
  <c r="L279" i="3" a="1"/>
  <c r="L279" i="3" s="1"/>
  <c r="L290" i="3" a="1"/>
  <c r="L290" i="3" s="1"/>
  <c r="M290" i="3" a="1"/>
  <c r="M290" i="3" s="1"/>
  <c r="K290" i="3" a="1"/>
  <c r="K290" i="3" s="1"/>
  <c r="K295" i="3" a="1"/>
  <c r="K295" i="3" s="1"/>
  <c r="M295" i="3" a="1"/>
  <c r="M295" i="3" s="1"/>
  <c r="L295" i="3" a="1"/>
  <c r="L295" i="3" s="1"/>
  <c r="K266" i="3" a="1"/>
  <c r="K266" i="3" s="1"/>
  <c r="M266" i="3" a="1"/>
  <c r="M266" i="3" s="1"/>
  <c r="L266" i="3" a="1"/>
  <c r="L266" i="3" s="1"/>
  <c r="L348" i="3" a="1"/>
  <c r="L348" i="3" s="1"/>
  <c r="M348" i="3" a="1"/>
  <c r="M348" i="3" s="1"/>
  <c r="K348" i="3" a="1"/>
  <c r="K348" i="3" s="1"/>
  <c r="K330" i="3" a="1"/>
  <c r="K330" i="3" s="1"/>
  <c r="M330" i="3" a="1"/>
  <c r="M330" i="3" s="1"/>
  <c r="L330" i="3" a="1"/>
  <c r="L330" i="3" s="1"/>
  <c r="M338" i="3" a="1"/>
  <c r="M338" i="3" s="1"/>
  <c r="K338" i="3" a="1"/>
  <c r="K338" i="3" s="1"/>
  <c r="L338" i="3" a="1"/>
  <c r="L338" i="3" s="1"/>
  <c r="K337" i="3" a="1"/>
  <c r="K337" i="3" s="1"/>
  <c r="L337" i="3" a="1"/>
  <c r="L337" i="3" s="1"/>
  <c r="M337" i="3" a="1"/>
  <c r="M337" i="3" s="1"/>
  <c r="M314" i="3" a="1"/>
  <c r="M314" i="3" s="1"/>
  <c r="L314" i="3" a="1"/>
  <c r="L314" i="3" s="1"/>
  <c r="K314" i="3" a="1"/>
  <c r="K314" i="3" s="1"/>
  <c r="K350" i="3" a="1"/>
  <c r="K350" i="3" s="1"/>
  <c r="L350" i="3" a="1"/>
  <c r="L350" i="3" s="1"/>
  <c r="M350" i="3" a="1"/>
  <c r="M350" i="3" s="1"/>
  <c r="K260" i="3" a="1"/>
  <c r="K260" i="3" s="1"/>
  <c r="M260" i="3" a="1"/>
  <c r="M260" i="3" s="1"/>
  <c r="L260" i="3" a="1"/>
  <c r="L260" i="3" s="1"/>
  <c r="K320" i="3" a="1"/>
  <c r="K320" i="3" s="1"/>
  <c r="M320" i="3" a="1"/>
  <c r="M320" i="3" s="1"/>
  <c r="L320" i="3" a="1"/>
  <c r="L320" i="3" s="1"/>
  <c r="K217" i="3" a="1"/>
  <c r="K217" i="3" s="1"/>
  <c r="K309" i="3" a="1"/>
  <c r="K309" i="3" s="1"/>
  <c r="L309" i="3" a="1"/>
  <c r="L309" i="3" s="1"/>
  <c r="M309" i="3" a="1"/>
  <c r="M309" i="3" s="1"/>
  <c r="K268" i="3" a="1"/>
  <c r="K268" i="3" s="1"/>
  <c r="M268" i="3" a="1"/>
  <c r="M268" i="3" s="1"/>
  <c r="L268" i="3" a="1"/>
  <c r="L268" i="3" s="1"/>
  <c r="L311" i="3" a="1"/>
  <c r="L311" i="3" s="1"/>
  <c r="M311" i="3" a="1"/>
  <c r="M311" i="3" s="1"/>
  <c r="K311" i="3" a="1"/>
  <c r="K311" i="3" s="1"/>
  <c r="K339" i="3" a="1"/>
  <c r="K339" i="3" s="1"/>
  <c r="M339" i="3" a="1"/>
  <c r="M339" i="3" s="1"/>
  <c r="L339" i="3" a="1"/>
  <c r="L339" i="3" s="1"/>
  <c r="L307" i="3" a="1"/>
  <c r="L307" i="3" s="1"/>
  <c r="M307" i="3" a="1"/>
  <c r="M307" i="3" s="1"/>
  <c r="K307" i="3" a="1"/>
  <c r="K307" i="3" s="1"/>
  <c r="K331" i="3" a="1"/>
  <c r="K331" i="3" s="1"/>
  <c r="L331" i="3" a="1"/>
  <c r="L331" i="3" s="1"/>
  <c r="M331" i="3" a="1"/>
  <c r="M331" i="3" s="1"/>
  <c r="K316" i="3" a="1"/>
  <c r="K316" i="3" s="1"/>
  <c r="L316" i="3" a="1"/>
  <c r="L316" i="3" s="1"/>
  <c r="M316" i="3" a="1"/>
  <c r="M316" i="3" s="1"/>
  <c r="L343" i="3" a="1"/>
  <c r="L343" i="3" s="1"/>
  <c r="M343" i="3" a="1"/>
  <c r="M343" i="3" s="1"/>
  <c r="K343" i="3" a="1"/>
  <c r="K343" i="3" s="1"/>
  <c r="M318" i="3" a="1"/>
  <c r="M318" i="3" s="1"/>
  <c r="K318" i="3" a="1"/>
  <c r="K318" i="3" s="1"/>
  <c r="L318" i="3" a="1"/>
  <c r="L318" i="3" s="1"/>
  <c r="K326" i="3" a="1"/>
  <c r="K326" i="3" s="1"/>
  <c r="L326" i="3" a="1"/>
  <c r="L326" i="3" s="1"/>
  <c r="M326" i="3" a="1"/>
  <c r="M326" i="3" s="1"/>
  <c r="K267" i="3" a="1"/>
  <c r="K267" i="3" s="1"/>
  <c r="M267" i="3" a="1"/>
  <c r="M267" i="3" s="1"/>
  <c r="L267" i="3" a="1"/>
  <c r="L267" i="3" s="1"/>
  <c r="K276" i="3" a="1"/>
  <c r="K276" i="3" s="1"/>
  <c r="M276" i="3" a="1"/>
  <c r="M276" i="3" s="1"/>
  <c r="L276" i="3" a="1"/>
  <c r="L276" i="3" s="1"/>
  <c r="K293" i="3" a="1"/>
  <c r="K293" i="3" s="1"/>
  <c r="L293" i="3" a="1"/>
  <c r="L293" i="3" s="1"/>
  <c r="M293" i="3" a="1"/>
  <c r="M293" i="3" s="1"/>
  <c r="K329" i="3" a="1"/>
  <c r="K329" i="3" s="1"/>
  <c r="M329" i="3" a="1"/>
  <c r="M329" i="3" s="1"/>
  <c r="L329" i="3" a="1"/>
  <c r="L329" i="3" s="1"/>
  <c r="L256" i="3" a="1"/>
  <c r="L256" i="3" s="1"/>
  <c r="M256" i="3" a="1"/>
  <c r="M256" i="3" s="1"/>
  <c r="K256" i="3" a="1"/>
  <c r="K256" i="3" s="1"/>
  <c r="M323" i="3" a="1"/>
  <c r="M323" i="3" s="1"/>
  <c r="L323" i="3" a="1"/>
  <c r="L323" i="3" s="1"/>
  <c r="K323" i="3" a="1"/>
  <c r="K323" i="3" s="1"/>
  <c r="M262" i="3" a="1"/>
  <c r="M262" i="3" s="1"/>
  <c r="K262" i="3" a="1"/>
  <c r="K262" i="3" s="1"/>
  <c r="L262" i="3" a="1"/>
  <c r="L262" i="3" s="1"/>
  <c r="M304" i="3" a="1"/>
  <c r="M304" i="3" s="1"/>
  <c r="L304" i="3" a="1"/>
  <c r="L304" i="3" s="1"/>
  <c r="K304" i="3" a="1"/>
  <c r="K304" i="3" s="1"/>
  <c r="K275" i="3" a="1"/>
  <c r="K275" i="3" s="1"/>
  <c r="M275" i="3" a="1"/>
  <c r="M275" i="3" s="1"/>
  <c r="L275" i="3" a="1"/>
  <c r="L275" i="3" s="1"/>
  <c r="M271" i="3" a="1"/>
  <c r="M271" i="3" s="1"/>
  <c r="K271" i="3" a="1"/>
  <c r="K271" i="3" s="1"/>
  <c r="L271" i="3" a="1"/>
  <c r="L271" i="3" s="1"/>
  <c r="M289" i="3" a="1"/>
  <c r="M289" i="3" s="1"/>
  <c r="K289" i="3" a="1"/>
  <c r="K289" i="3" s="1"/>
  <c r="L289" i="3" a="1"/>
  <c r="L289" i="3" s="1"/>
  <c r="L332" i="3" a="1"/>
  <c r="L332" i="3" s="1"/>
  <c r="M332" i="3" a="1"/>
  <c r="M332" i="3" s="1"/>
  <c r="K332" i="3" a="1"/>
  <c r="K332" i="3" s="1"/>
  <c r="M349" i="3" a="1"/>
  <c r="M349" i="3" s="1"/>
  <c r="L349" i="3" a="1"/>
  <c r="L349" i="3" s="1"/>
  <c r="K349" i="3" a="1"/>
  <c r="K349" i="3" s="1"/>
  <c r="K263" i="3" a="1"/>
  <c r="K263" i="3" s="1"/>
  <c r="M263" i="3" a="1"/>
  <c r="M263" i="3" s="1"/>
  <c r="L263" i="3" a="1"/>
  <c r="L263" i="3" s="1"/>
  <c r="K310" i="3" a="1"/>
  <c r="K310" i="3" s="1"/>
  <c r="M310" i="3" a="1"/>
  <c r="M310" i="3" s="1"/>
  <c r="L310" i="3" a="1"/>
  <c r="L310" i="3" s="1"/>
  <c r="P9" i="3" a="1"/>
  <c r="P9" i="3" s="1"/>
  <c r="P26" i="3" a="1"/>
  <c r="P26" i="3" s="1"/>
  <c r="P27" i="3" a="1"/>
  <c r="P27" i="3" s="1"/>
  <c r="P43" i="3" a="1"/>
  <c r="P43" i="3" s="1"/>
  <c r="P44" i="3" a="1"/>
  <c r="P44" i="3" s="1"/>
  <c r="P10" i="3" a="1"/>
  <c r="P10" i="3" s="1"/>
  <c r="O25" i="2"/>
  <c r="P19" i="2" s="1"/>
  <c r="S16" i="2"/>
  <c r="T7" i="2" s="1"/>
  <c r="U16" i="2"/>
  <c r="V15" i="2" s="1"/>
  <c r="P25" i="3" a="1"/>
  <c r="P25" i="3" s="1"/>
  <c r="P42" i="3" a="1"/>
  <c r="P42" i="3" s="1"/>
  <c r="P8" i="3" a="1"/>
  <c r="P8" i="3" s="1"/>
  <c r="T22" i="3"/>
  <c r="Y23" i="3"/>
  <c r="T39" i="3"/>
  <c r="Y40" i="3"/>
  <c r="T5" i="3"/>
  <c r="Y6" i="3"/>
  <c r="T6" i="2"/>
  <c r="T10" i="2"/>
  <c r="T8" i="2"/>
  <c r="V10" i="2"/>
  <c r="D16" i="1" l="1"/>
  <c r="D16" i="8"/>
  <c r="V14" i="2"/>
  <c r="V7" i="2"/>
  <c r="V12" i="2"/>
  <c r="V6" i="2"/>
  <c r="T12" i="2"/>
  <c r="T9" i="2"/>
  <c r="T15" i="2"/>
  <c r="T11" i="2"/>
  <c r="V8" i="2"/>
  <c r="V13" i="2"/>
  <c r="T13" i="2"/>
  <c r="P16" i="2"/>
  <c r="V9" i="2"/>
  <c r="V11" i="2"/>
  <c r="T14" i="2"/>
  <c r="P10" i="2"/>
  <c r="P17" i="2"/>
  <c r="P22" i="2"/>
  <c r="P13" i="2"/>
  <c r="P20" i="2"/>
  <c r="P21" i="2"/>
  <c r="P23" i="2"/>
  <c r="P11" i="2"/>
  <c r="P7" i="2"/>
  <c r="P12" i="2"/>
  <c r="P24" i="2"/>
  <c r="P9" i="2"/>
  <c r="P14" i="2"/>
  <c r="P8" i="2"/>
  <c r="P15" i="2"/>
  <c r="P18" i="2"/>
  <c r="P6" i="2"/>
  <c r="T38" i="3"/>
  <c r="Y39" i="3"/>
  <c r="T4" i="3"/>
  <c r="Y5" i="3"/>
  <c r="T21" i="3"/>
  <c r="Y22" i="3"/>
  <c r="L179" i="3" l="1" a="1"/>
  <c r="L179" i="3" s="1"/>
  <c r="L191" i="3" a="1"/>
  <c r="L191" i="3" s="1"/>
  <c r="L186" i="3" a="1"/>
  <c r="L186" i="3" s="1"/>
  <c r="L192" i="3" a="1"/>
  <c r="L192" i="3" s="1"/>
  <c r="L196" i="3" a="1"/>
  <c r="L196" i="3" s="1"/>
  <c r="L189" i="3" a="1"/>
  <c r="L189" i="3" s="1"/>
  <c r="L187" i="3" a="1"/>
  <c r="L187" i="3" s="1"/>
  <c r="L182" i="3" a="1"/>
  <c r="L182" i="3" s="1"/>
  <c r="L162" i="3" a="1"/>
  <c r="L162" i="3" s="1"/>
  <c r="L171" i="3" a="1"/>
  <c r="L171" i="3" s="1"/>
  <c r="L183" i="3" a="1"/>
  <c r="L183" i="3" s="1"/>
  <c r="L194" i="3" a="1"/>
  <c r="L194" i="3" s="1"/>
  <c r="L164" i="3" a="1"/>
  <c r="L164" i="3" s="1"/>
  <c r="L176" i="3" a="1"/>
  <c r="L176" i="3" s="1"/>
  <c r="L184" i="3" a="1"/>
  <c r="L184" i="3" s="1"/>
  <c r="L169" i="3" a="1"/>
  <c r="L169" i="3" s="1"/>
  <c r="L178" i="3" a="1"/>
  <c r="L178" i="3" s="1"/>
  <c r="L188" i="3" a="1"/>
  <c r="L188" i="3" s="1"/>
  <c r="L203" i="3" a="1"/>
  <c r="L203" i="3" s="1"/>
  <c r="L197" i="3" a="1"/>
  <c r="L197" i="3" s="1"/>
  <c r="L199" i="3" a="1"/>
  <c r="L199" i="3" s="1"/>
  <c r="L173" i="3" a="1"/>
  <c r="L173" i="3" s="1"/>
  <c r="L167" i="3" a="1"/>
  <c r="L167" i="3" s="1"/>
  <c r="L185" i="3" a="1"/>
  <c r="L185" i="3" s="1"/>
  <c r="L170" i="3" a="1"/>
  <c r="L170" i="3" s="1"/>
  <c r="L193" i="3" a="1"/>
  <c r="L193" i="3" s="1"/>
  <c r="L166" i="3" a="1"/>
  <c r="L166" i="3" s="1"/>
  <c r="L198" i="3" a="1"/>
  <c r="L198" i="3" s="1"/>
  <c r="L200" i="3" a="1"/>
  <c r="L200" i="3" s="1"/>
  <c r="L190" i="3" a="1"/>
  <c r="L190" i="3" s="1"/>
  <c r="L165" i="3" a="1"/>
  <c r="L165" i="3" s="1"/>
  <c r="L180" i="3" a="1"/>
  <c r="L180" i="3" s="1"/>
  <c r="L172" i="3" a="1"/>
  <c r="L172" i="3" s="1"/>
  <c r="L177" i="3" a="1"/>
  <c r="L177" i="3" s="1"/>
  <c r="L181" i="3" a="1"/>
  <c r="L181" i="3" s="1"/>
  <c r="L204" i="3" a="1"/>
  <c r="L204" i="3" s="1"/>
  <c r="L161" i="3" a="1"/>
  <c r="L161" i="3" s="1"/>
  <c r="L201" i="3" a="1"/>
  <c r="L201" i="3" s="1"/>
  <c r="L174" i="3" a="1"/>
  <c r="L174" i="3" s="1"/>
  <c r="L202" i="3" a="1"/>
  <c r="L202" i="3" s="1"/>
  <c r="L163" i="3" a="1"/>
  <c r="L163" i="3" s="1"/>
  <c r="L175" i="3" a="1"/>
  <c r="L175" i="3" s="1"/>
  <c r="L195" i="3" a="1"/>
  <c r="L195" i="3" s="1"/>
  <c r="L168" i="3" a="1"/>
  <c r="L168" i="3" s="1"/>
  <c r="Q9" i="3" a="1"/>
  <c r="Q9" i="3" s="1"/>
  <c r="K191" i="3" a="1"/>
  <c r="K191" i="3" s="1"/>
  <c r="K192" i="3" a="1"/>
  <c r="K192" i="3" s="1"/>
  <c r="K196" i="3" a="1"/>
  <c r="K196" i="3" s="1"/>
  <c r="K179" i="3" a="1"/>
  <c r="K179" i="3" s="1"/>
  <c r="K162" i="3" a="1"/>
  <c r="K162" i="3" s="1"/>
  <c r="K183" i="3" a="1"/>
  <c r="K183" i="3" s="1"/>
  <c r="K189" i="3" a="1"/>
  <c r="K189" i="3" s="1"/>
  <c r="K187" i="3" a="1"/>
  <c r="K187" i="3" s="1"/>
  <c r="K171" i="3" a="1"/>
  <c r="K171" i="3" s="1"/>
  <c r="K172" i="3" a="1"/>
  <c r="K172" i="3" s="1"/>
  <c r="K186" i="3" a="1"/>
  <c r="K186" i="3" s="1"/>
  <c r="K167" i="3" a="1"/>
  <c r="K167" i="3" s="1"/>
  <c r="K181" i="3" a="1"/>
  <c r="K181" i="3" s="1"/>
  <c r="K203" i="3" a="1"/>
  <c r="K203" i="3" s="1"/>
  <c r="K164" i="3" a="1"/>
  <c r="K164" i="3" s="1"/>
  <c r="K174" i="3" a="1"/>
  <c r="K174" i="3" s="1"/>
  <c r="K195" i="3" a="1"/>
  <c r="K195" i="3" s="1"/>
  <c r="K180" i="3" a="1"/>
  <c r="K180" i="3" s="1"/>
  <c r="K202" i="3" a="1"/>
  <c r="K202" i="3" s="1"/>
  <c r="K200" i="3" a="1"/>
  <c r="K200" i="3" s="1"/>
  <c r="K188" i="3" a="1"/>
  <c r="K188" i="3" s="1"/>
  <c r="K199" i="3" a="1"/>
  <c r="K199" i="3" s="1"/>
  <c r="K166" i="3" a="1"/>
  <c r="K166" i="3" s="1"/>
  <c r="K194" i="3" a="1"/>
  <c r="K194" i="3" s="1"/>
  <c r="K161" i="3" a="1"/>
  <c r="K161" i="3" s="1"/>
  <c r="K168" i="3" a="1"/>
  <c r="K168" i="3" s="1"/>
  <c r="K176" i="3" a="1"/>
  <c r="K176" i="3" s="1"/>
  <c r="K190" i="3" a="1"/>
  <c r="K190" i="3" s="1"/>
  <c r="K169" i="3" a="1"/>
  <c r="K169" i="3" s="1"/>
  <c r="K204" i="3" a="1"/>
  <c r="K204" i="3" s="1"/>
  <c r="J204" i="3" s="1"/>
  <c r="K198" i="3" a="1"/>
  <c r="K198" i="3" s="1"/>
  <c r="K197" i="3" a="1"/>
  <c r="K197" i="3" s="1"/>
  <c r="K178" i="3" a="1"/>
  <c r="K178" i="3" s="1"/>
  <c r="K163" i="3" a="1"/>
  <c r="K163" i="3" s="1"/>
  <c r="K185" i="3" a="1"/>
  <c r="K185" i="3" s="1"/>
  <c r="K177" i="3" a="1"/>
  <c r="K177" i="3" s="1"/>
  <c r="K182" i="3" a="1"/>
  <c r="K182" i="3" s="1"/>
  <c r="K165" i="3" a="1"/>
  <c r="K165" i="3" s="1"/>
  <c r="K173" i="3" a="1"/>
  <c r="K173" i="3" s="1"/>
  <c r="K170" i="3" a="1"/>
  <c r="K170" i="3" s="1"/>
  <c r="K175" i="3" a="1"/>
  <c r="K175" i="3" s="1"/>
  <c r="K193" i="3" a="1"/>
  <c r="K193" i="3" s="1"/>
  <c r="K184" i="3" a="1"/>
  <c r="K184" i="3" s="1"/>
  <c r="K201" i="3" a="1"/>
  <c r="K201" i="3" s="1"/>
  <c r="Q43" i="3" a="1"/>
  <c r="Q43" i="3" s="1"/>
  <c r="M185" i="3" a="1"/>
  <c r="M185" i="3" s="1"/>
  <c r="M187" i="3" a="1"/>
  <c r="M187" i="3" s="1"/>
  <c r="M189" i="3" a="1"/>
  <c r="M189" i="3" s="1"/>
  <c r="M183" i="3" a="1"/>
  <c r="M183" i="3" s="1"/>
  <c r="M196" i="3" a="1"/>
  <c r="M196" i="3" s="1"/>
  <c r="M192" i="3" a="1"/>
  <c r="M192" i="3" s="1"/>
  <c r="M179" i="3" a="1"/>
  <c r="M179" i="3" s="1"/>
  <c r="M193" i="3" a="1"/>
  <c r="M193" i="3" s="1"/>
  <c r="M162" i="3" a="1"/>
  <c r="M162" i="3" s="1"/>
  <c r="M186" i="3" a="1"/>
  <c r="M186" i="3" s="1"/>
  <c r="M191" i="3" a="1"/>
  <c r="M191" i="3" s="1"/>
  <c r="M171" i="3" a="1"/>
  <c r="M171" i="3" s="1"/>
  <c r="M174" i="3" a="1"/>
  <c r="M174" i="3" s="1"/>
  <c r="M188" i="3" a="1"/>
  <c r="M188" i="3" s="1"/>
  <c r="M166" i="3" a="1"/>
  <c r="M166" i="3" s="1"/>
  <c r="M170" i="3" a="1"/>
  <c r="M170" i="3" s="1"/>
  <c r="M195" i="3" a="1"/>
  <c r="M195" i="3" s="1"/>
  <c r="M199" i="3" a="1"/>
  <c r="M199" i="3" s="1"/>
  <c r="M173" i="3" a="1"/>
  <c r="M173" i="3" s="1"/>
  <c r="M184" i="3" a="1"/>
  <c r="M184" i="3" s="1"/>
  <c r="M165" i="3" a="1"/>
  <c r="M165" i="3" s="1"/>
  <c r="M169" i="3" a="1"/>
  <c r="M169" i="3" s="1"/>
  <c r="M178" i="3" a="1"/>
  <c r="M178" i="3" s="1"/>
  <c r="M172" i="3" a="1"/>
  <c r="M172" i="3" s="1"/>
  <c r="M201" i="3" a="1"/>
  <c r="M201" i="3" s="1"/>
  <c r="M194" i="3" a="1"/>
  <c r="M194" i="3" s="1"/>
  <c r="M204" i="3" a="1"/>
  <c r="M204" i="3" s="1"/>
  <c r="M182" i="3" a="1"/>
  <c r="M182" i="3" s="1"/>
  <c r="M168" i="3" a="1"/>
  <c r="M168" i="3" s="1"/>
  <c r="M164" i="3" a="1"/>
  <c r="M164" i="3" s="1"/>
  <c r="M180" i="3" a="1"/>
  <c r="M180" i="3" s="1"/>
  <c r="M198" i="3" a="1"/>
  <c r="M198" i="3" s="1"/>
  <c r="M200" i="3" a="1"/>
  <c r="M200" i="3" s="1"/>
  <c r="M175" i="3" a="1"/>
  <c r="M175" i="3" s="1"/>
  <c r="M203" i="3" a="1"/>
  <c r="M203" i="3" s="1"/>
  <c r="M163" i="3" a="1"/>
  <c r="M163" i="3" s="1"/>
  <c r="M176" i="3" a="1"/>
  <c r="M176" i="3" s="1"/>
  <c r="M161" i="3" a="1"/>
  <c r="M161" i="3" s="1"/>
  <c r="M181" i="3" a="1"/>
  <c r="M181" i="3" s="1"/>
  <c r="M190" i="3" a="1"/>
  <c r="M190" i="3" s="1"/>
  <c r="M202" i="3" a="1"/>
  <c r="M202" i="3" s="1"/>
  <c r="M197" i="3" a="1"/>
  <c r="M197" i="3" s="1"/>
  <c r="M167" i="3" a="1"/>
  <c r="M167" i="3" s="1"/>
  <c r="M177" i="3" a="1"/>
  <c r="M177" i="3" s="1"/>
  <c r="Q44" i="3" a="1"/>
  <c r="Q44" i="3" s="1"/>
  <c r="M141" i="3" a="1"/>
  <c r="M141" i="3" s="1"/>
  <c r="M145" i="3" a="1"/>
  <c r="M145" i="3" s="1"/>
  <c r="M135" i="3" a="1"/>
  <c r="M135" i="3" s="1"/>
  <c r="M136" i="3" a="1"/>
  <c r="M136" i="3" s="1"/>
  <c r="M138" i="3" a="1"/>
  <c r="M138" i="3" s="1"/>
  <c r="M144" i="3" a="1"/>
  <c r="M144" i="3" s="1"/>
  <c r="M137" i="3" a="1"/>
  <c r="M137" i="3" s="1"/>
  <c r="M134" i="3" a="1"/>
  <c r="M134" i="3" s="1"/>
  <c r="M140" i="3" a="1"/>
  <c r="M140" i="3" s="1"/>
  <c r="M143" i="3" a="1"/>
  <c r="M143" i="3" s="1"/>
  <c r="M142" i="3" a="1"/>
  <c r="M142" i="3" s="1"/>
  <c r="M146" i="3" a="1"/>
  <c r="M146" i="3" s="1"/>
  <c r="M156" i="3" a="1"/>
  <c r="M156" i="3" s="1"/>
  <c r="M158" i="3" a="1"/>
  <c r="M158" i="3" s="1"/>
  <c r="M160" i="3" a="1"/>
  <c r="M160" i="3" s="1"/>
  <c r="M152" i="3" a="1"/>
  <c r="M152" i="3" s="1"/>
  <c r="M139" i="3" a="1"/>
  <c r="M139" i="3" s="1"/>
  <c r="M151" i="3" a="1"/>
  <c r="M151" i="3" s="1"/>
  <c r="M153" i="3" a="1"/>
  <c r="M153" i="3" s="1"/>
  <c r="M154" i="3" a="1"/>
  <c r="M154" i="3" s="1"/>
  <c r="M147" i="3" a="1"/>
  <c r="M147" i="3" s="1"/>
  <c r="M150" i="3" a="1"/>
  <c r="M150" i="3" s="1"/>
  <c r="M159" i="3" a="1"/>
  <c r="M159" i="3" s="1"/>
  <c r="M157" i="3" a="1"/>
  <c r="M157" i="3" s="1"/>
  <c r="M148" i="3" a="1"/>
  <c r="M148" i="3" s="1"/>
  <c r="M155" i="3" a="1"/>
  <c r="M155" i="3" s="1"/>
  <c r="M149" i="3" a="1"/>
  <c r="M149" i="3" s="1"/>
  <c r="L134" i="3" a="1"/>
  <c r="L134" i="3" s="1"/>
  <c r="L136" i="3" a="1"/>
  <c r="L136" i="3" s="1"/>
  <c r="L138" i="3" a="1"/>
  <c r="L138" i="3" s="1"/>
  <c r="L139" i="3" a="1"/>
  <c r="L139" i="3" s="1"/>
  <c r="L137" i="3" a="1"/>
  <c r="L137" i="3" s="1"/>
  <c r="L135" i="3" a="1"/>
  <c r="L135" i="3" s="1"/>
  <c r="L157" i="3" a="1"/>
  <c r="L157" i="3" s="1"/>
  <c r="L145" i="3" a="1"/>
  <c r="L145" i="3" s="1"/>
  <c r="L158" i="3" a="1"/>
  <c r="L158" i="3" s="1"/>
  <c r="L160" i="3" a="1"/>
  <c r="L160" i="3" s="1"/>
  <c r="L153" i="3" a="1"/>
  <c r="L153" i="3" s="1"/>
  <c r="L151" i="3" a="1"/>
  <c r="L151" i="3" s="1"/>
  <c r="L140" i="3" a="1"/>
  <c r="L140" i="3" s="1"/>
  <c r="L141" i="3" a="1"/>
  <c r="L141" i="3" s="1"/>
  <c r="L142" i="3" a="1"/>
  <c r="L142" i="3" s="1"/>
  <c r="L156" i="3" a="1"/>
  <c r="L156" i="3" s="1"/>
  <c r="L152" i="3" a="1"/>
  <c r="L152" i="3" s="1"/>
  <c r="L143" i="3" a="1"/>
  <c r="L143" i="3" s="1"/>
  <c r="L144" i="3" a="1"/>
  <c r="L144" i="3" s="1"/>
  <c r="L146" i="3" a="1"/>
  <c r="L146" i="3" s="1"/>
  <c r="L150" i="3" a="1"/>
  <c r="L150" i="3" s="1"/>
  <c r="L155" i="3" a="1"/>
  <c r="L155" i="3" s="1"/>
  <c r="L149" i="3" a="1"/>
  <c r="L149" i="3" s="1"/>
  <c r="L154" i="3" a="1"/>
  <c r="L154" i="3" s="1"/>
  <c r="L148" i="3" a="1"/>
  <c r="L148" i="3" s="1"/>
  <c r="L147" i="3" a="1"/>
  <c r="L147" i="3" s="1"/>
  <c r="L159" i="3" a="1"/>
  <c r="L159" i="3" s="1"/>
  <c r="K142" i="3" a="1"/>
  <c r="K142" i="3" s="1"/>
  <c r="K144" i="3" a="1"/>
  <c r="K144" i="3" s="1"/>
  <c r="K143" i="3" a="1"/>
  <c r="K143" i="3" s="1"/>
  <c r="K139" i="3" a="1"/>
  <c r="K139" i="3" s="1"/>
  <c r="K152" i="3" a="1"/>
  <c r="K152" i="3" s="1"/>
  <c r="K138" i="3" a="1"/>
  <c r="K138" i="3" s="1"/>
  <c r="K156" i="3" a="1"/>
  <c r="K156" i="3" s="1"/>
  <c r="K141" i="3" a="1"/>
  <c r="K141" i="3" s="1"/>
  <c r="K153" i="3" a="1"/>
  <c r="K153" i="3" s="1"/>
  <c r="K158" i="3" a="1"/>
  <c r="K158" i="3" s="1"/>
  <c r="K151" i="3" a="1"/>
  <c r="K151" i="3" s="1"/>
  <c r="K160" i="3" a="1"/>
  <c r="K160" i="3" s="1"/>
  <c r="K136" i="3" a="1"/>
  <c r="K136" i="3" s="1"/>
  <c r="K145" i="3" a="1"/>
  <c r="K145" i="3" s="1"/>
  <c r="K146" i="3" a="1"/>
  <c r="K146" i="3" s="1"/>
  <c r="K135" i="3" a="1"/>
  <c r="K135" i="3" s="1"/>
  <c r="K134" i="3" a="1"/>
  <c r="K134" i="3" s="1"/>
  <c r="K140" i="3" a="1"/>
  <c r="K140" i="3" s="1"/>
  <c r="K159" i="3" a="1"/>
  <c r="K159" i="3" s="1"/>
  <c r="K137" i="3" a="1"/>
  <c r="K137" i="3" s="1"/>
  <c r="K155" i="3" a="1"/>
  <c r="K155" i="3" s="1"/>
  <c r="K154" i="3" a="1"/>
  <c r="K154" i="3" s="1"/>
  <c r="K149" i="3" a="1"/>
  <c r="K149" i="3" s="1"/>
  <c r="K157" i="3" a="1"/>
  <c r="K157" i="3" s="1"/>
  <c r="K148" i="3" a="1"/>
  <c r="K148" i="3" s="1"/>
  <c r="K147" i="3" a="1"/>
  <c r="K147" i="3" s="1"/>
  <c r="K150" i="3" a="1"/>
  <c r="K150" i="3" s="1"/>
  <c r="Q10" i="3" a="1"/>
  <c r="Q10" i="3" s="1"/>
  <c r="Q26" i="3" a="1"/>
  <c r="Q26" i="3" s="1"/>
  <c r="Q27" i="3" a="1"/>
  <c r="Q27" i="3" s="1"/>
  <c r="V16" i="2"/>
  <c r="T16" i="2"/>
  <c r="P25" i="2"/>
  <c r="Y4" i="3"/>
  <c r="K128" i="3" a="1"/>
  <c r="K128" i="3" s="1"/>
  <c r="K75" i="3" a="1"/>
  <c r="K75" i="3" s="1"/>
  <c r="K33" i="3" a="1"/>
  <c r="K33" i="3" s="1"/>
  <c r="K17" i="3" a="1"/>
  <c r="K17" i="3" s="1"/>
  <c r="K32" i="3" a="1"/>
  <c r="K32" i="3" s="1"/>
  <c r="K101" i="3" a="1"/>
  <c r="K101" i="3" s="1"/>
  <c r="K84" i="3" a="1"/>
  <c r="K84" i="3" s="1"/>
  <c r="K66" i="3" a="1"/>
  <c r="K66" i="3" s="1"/>
  <c r="K68" i="3" a="1"/>
  <c r="K68" i="3" s="1"/>
  <c r="K70" i="3" a="1"/>
  <c r="K70" i="3" s="1"/>
  <c r="K67" i="3" a="1"/>
  <c r="K67" i="3" s="1"/>
  <c r="K37" i="3" a="1"/>
  <c r="K37" i="3" s="1"/>
  <c r="K65" i="3" a="1"/>
  <c r="K65" i="3" s="1"/>
  <c r="K73" i="3" a="1"/>
  <c r="K73" i="3" s="1"/>
  <c r="K45" i="3" a="1"/>
  <c r="K45" i="3" s="1"/>
  <c r="K64" i="3" a="1"/>
  <c r="K64" i="3" s="1"/>
  <c r="K124" i="3" a="1"/>
  <c r="K124" i="3" s="1"/>
  <c r="K85" i="3" a="1"/>
  <c r="K85" i="3" s="1"/>
  <c r="K89" i="3" a="1"/>
  <c r="K89" i="3" s="1"/>
  <c r="K102" i="3" a="1"/>
  <c r="K102" i="3" s="1"/>
  <c r="K57" i="3" a="1"/>
  <c r="K57" i="3" s="1"/>
  <c r="K47" i="3" a="1"/>
  <c r="K47" i="3" s="1"/>
  <c r="K99" i="3" a="1"/>
  <c r="K99" i="3" s="1"/>
  <c r="K63" i="3" a="1"/>
  <c r="K63" i="3" s="1"/>
  <c r="K49" i="3" a="1"/>
  <c r="K49" i="3" s="1"/>
  <c r="K122" i="3" a="1"/>
  <c r="K122" i="3" s="1"/>
  <c r="K19" i="3" a="1"/>
  <c r="K19" i="3" s="1"/>
  <c r="K108" i="3" a="1"/>
  <c r="K108" i="3" s="1"/>
  <c r="K121" i="3" a="1"/>
  <c r="K121" i="3" s="1"/>
  <c r="K52" i="3" a="1"/>
  <c r="K52" i="3" s="1"/>
  <c r="K127" i="3" a="1"/>
  <c r="K127" i="3" s="1"/>
  <c r="K58" i="3" a="1"/>
  <c r="K58" i="3" s="1"/>
  <c r="K114" i="3" a="1"/>
  <c r="K114" i="3" s="1"/>
  <c r="K120" i="3" a="1"/>
  <c r="K120" i="3" s="1"/>
  <c r="K23" i="3" a="1"/>
  <c r="K23" i="3" s="1"/>
  <c r="K71" i="3" a="1"/>
  <c r="K71" i="3" s="1"/>
  <c r="K106" i="3" a="1"/>
  <c r="K106" i="3" s="1"/>
  <c r="K62" i="3" a="1"/>
  <c r="K62" i="3" s="1"/>
  <c r="K38" i="3" a="1"/>
  <c r="K38" i="3" s="1"/>
  <c r="K11" i="3" a="1"/>
  <c r="K11" i="3" s="1"/>
  <c r="K74" i="3" a="1"/>
  <c r="K74" i="3" s="1"/>
  <c r="K123" i="3" a="1"/>
  <c r="K123" i="3" s="1"/>
  <c r="K96" i="3" a="1"/>
  <c r="K96" i="3" s="1"/>
  <c r="K125" i="3" a="1"/>
  <c r="K125" i="3" s="1"/>
  <c r="K12" i="3" a="1"/>
  <c r="K12" i="3" s="1"/>
  <c r="K18" i="3" a="1"/>
  <c r="K18" i="3" s="1"/>
  <c r="K130" i="3" a="1"/>
  <c r="K130" i="3" s="1"/>
  <c r="K112" i="3" a="1"/>
  <c r="K112" i="3" s="1"/>
  <c r="K51" i="3" a="1"/>
  <c r="K51" i="3" s="1"/>
  <c r="K22" i="3" a="1"/>
  <c r="K22" i="3" s="1"/>
  <c r="K56" i="3" a="1"/>
  <c r="K56" i="3" s="1"/>
  <c r="K59" i="3" a="1"/>
  <c r="K59" i="3" s="1"/>
  <c r="K8" i="3" a="1"/>
  <c r="K8" i="3" s="1"/>
  <c r="K133" i="3" a="1"/>
  <c r="K133" i="3" s="1"/>
  <c r="K98" i="3" a="1"/>
  <c r="K98" i="3" s="1"/>
  <c r="K95" i="3" a="1"/>
  <c r="K95" i="3" s="1"/>
  <c r="K34" i="3" a="1"/>
  <c r="K34" i="3" s="1"/>
  <c r="K20" i="3" a="1"/>
  <c r="K20" i="3" s="1"/>
  <c r="K25" i="3" a="1"/>
  <c r="K25" i="3" s="1"/>
  <c r="K90" i="3" a="1"/>
  <c r="K90" i="3" s="1"/>
  <c r="K55" i="3" a="1"/>
  <c r="K55" i="3" s="1"/>
  <c r="K29" i="3" a="1"/>
  <c r="K29" i="3" s="1"/>
  <c r="K10" i="3" a="1"/>
  <c r="K10" i="3" s="1"/>
  <c r="K61" i="3" a="1"/>
  <c r="K61" i="3" s="1"/>
  <c r="K21" i="3" a="1"/>
  <c r="K21" i="3" s="1"/>
  <c r="K41" i="3" a="1"/>
  <c r="K41" i="3" s="1"/>
  <c r="K44" i="3" a="1"/>
  <c r="K44" i="3" s="1"/>
  <c r="K6" i="3" a="1"/>
  <c r="K6" i="3" s="1"/>
  <c r="F6" i="3" a="1"/>
  <c r="F6" i="3" s="1"/>
  <c r="K118" i="3" a="1"/>
  <c r="K118" i="3" s="1"/>
  <c r="K97" i="3" a="1"/>
  <c r="K97" i="3" s="1"/>
  <c r="K69" i="3" a="1"/>
  <c r="K69" i="3" s="1"/>
  <c r="K115" i="3" a="1"/>
  <c r="K115" i="3" s="1"/>
  <c r="K109" i="3" a="1"/>
  <c r="K109" i="3" s="1"/>
  <c r="K9" i="3" a="1"/>
  <c r="K9" i="3" s="1"/>
  <c r="K77" i="3" a="1"/>
  <c r="K77" i="3" s="1"/>
  <c r="K113" i="3" a="1"/>
  <c r="K113" i="3" s="1"/>
  <c r="K91" i="3" a="1"/>
  <c r="K91" i="3" s="1"/>
  <c r="K72" i="3" a="1"/>
  <c r="K72" i="3" s="1"/>
  <c r="K94" i="3" a="1"/>
  <c r="K94" i="3" s="1"/>
  <c r="K78" i="3" a="1"/>
  <c r="K78" i="3" s="1"/>
  <c r="K31" i="3" a="1"/>
  <c r="K31" i="3" s="1"/>
  <c r="K79" i="3" a="1"/>
  <c r="K79" i="3" s="1"/>
  <c r="K7" i="3" a="1"/>
  <c r="K7" i="3" s="1"/>
  <c r="K27" i="3" a="1"/>
  <c r="K27" i="3" s="1"/>
  <c r="K76" i="3" a="1"/>
  <c r="K76" i="3" s="1"/>
  <c r="K103" i="3" a="1"/>
  <c r="K103" i="3" s="1"/>
  <c r="K111" i="3" a="1"/>
  <c r="K111" i="3" s="1"/>
  <c r="K82" i="3" a="1"/>
  <c r="K82" i="3" s="1"/>
  <c r="K30" i="3" a="1"/>
  <c r="K30" i="3" s="1"/>
  <c r="K81" i="3" a="1"/>
  <c r="K81" i="3" s="1"/>
  <c r="K83" i="3" a="1"/>
  <c r="K83" i="3" s="1"/>
  <c r="K43" i="3" a="1"/>
  <c r="K43" i="3" s="1"/>
  <c r="K14" i="3" a="1"/>
  <c r="K14" i="3" s="1"/>
  <c r="K60" i="3" a="1"/>
  <c r="K60" i="3" s="1"/>
  <c r="K48" i="3" a="1"/>
  <c r="K48" i="3" s="1"/>
  <c r="K54" i="3" a="1"/>
  <c r="K54" i="3" s="1"/>
  <c r="K105" i="3" a="1"/>
  <c r="K105" i="3" s="1"/>
  <c r="K40" i="3" a="1"/>
  <c r="K40" i="3" s="1"/>
  <c r="K129" i="3" a="1"/>
  <c r="K129" i="3" s="1"/>
  <c r="K104" i="3" a="1"/>
  <c r="K104" i="3" s="1"/>
  <c r="K87" i="3" a="1"/>
  <c r="K87" i="3" s="1"/>
  <c r="K53" i="3" a="1"/>
  <c r="K53" i="3" s="1"/>
  <c r="K35" i="3" a="1"/>
  <c r="K35" i="3" s="1"/>
  <c r="K88" i="3" a="1"/>
  <c r="K88" i="3" s="1"/>
  <c r="K126" i="3" a="1"/>
  <c r="K126" i="3" s="1"/>
  <c r="K28" i="3" a="1"/>
  <c r="K28" i="3" s="1"/>
  <c r="K80" i="3" a="1"/>
  <c r="K80" i="3" s="1"/>
  <c r="K86" i="3" a="1"/>
  <c r="K86" i="3" s="1"/>
  <c r="K16" i="3" a="1"/>
  <c r="K16" i="3" s="1"/>
  <c r="K26" i="3" a="1"/>
  <c r="K26" i="3" s="1"/>
  <c r="K107" i="3" a="1"/>
  <c r="K107" i="3" s="1"/>
  <c r="J107" i="3" s="1"/>
  <c r="K46" i="3" a="1"/>
  <c r="K46" i="3" s="1"/>
  <c r="K100" i="3" a="1"/>
  <c r="K100" i="3" s="1"/>
  <c r="K131" i="3" a="1"/>
  <c r="K131" i="3" s="1"/>
  <c r="K119" i="3" a="1"/>
  <c r="K119" i="3" s="1"/>
  <c r="K117" i="3" a="1"/>
  <c r="K117" i="3" s="1"/>
  <c r="K110" i="3" a="1"/>
  <c r="K110" i="3" s="1"/>
  <c r="K39" i="3" a="1"/>
  <c r="K39" i="3" s="1"/>
  <c r="K36" i="3" a="1"/>
  <c r="K36" i="3" s="1"/>
  <c r="K24" i="3" a="1"/>
  <c r="K24" i="3" s="1"/>
  <c r="K42" i="3" a="1"/>
  <c r="K42" i="3" s="1"/>
  <c r="K15" i="3" a="1"/>
  <c r="K15" i="3" s="1"/>
  <c r="K116" i="3" a="1"/>
  <c r="K116" i="3" s="1"/>
  <c r="K92" i="3" a="1"/>
  <c r="K92" i="3" s="1"/>
  <c r="K132" i="3" a="1"/>
  <c r="K132" i="3" s="1"/>
  <c r="K13" i="3" a="1"/>
  <c r="K13" i="3" s="1"/>
  <c r="K50" i="3" a="1"/>
  <c r="K50" i="3" s="1"/>
  <c r="K93" i="3" a="1"/>
  <c r="K93" i="3" s="1"/>
  <c r="Q8" i="3" a="1"/>
  <c r="Q8" i="3" s="1"/>
  <c r="Y21" i="3"/>
  <c r="L99" i="3" a="1"/>
  <c r="L99" i="3" s="1"/>
  <c r="L124" i="3" a="1"/>
  <c r="L124" i="3" s="1"/>
  <c r="L122" i="3" a="1"/>
  <c r="L122" i="3" s="1"/>
  <c r="L19" i="3" a="1"/>
  <c r="L19" i="3" s="1"/>
  <c r="L52" i="3" a="1"/>
  <c r="L52" i="3" s="1"/>
  <c r="L127" i="3" a="1"/>
  <c r="L127" i="3" s="1"/>
  <c r="L114" i="3" a="1"/>
  <c r="L114" i="3" s="1"/>
  <c r="L106" i="3" a="1"/>
  <c r="L106" i="3" s="1"/>
  <c r="L57" i="3" a="1"/>
  <c r="L57" i="3" s="1"/>
  <c r="L47" i="3" a="1"/>
  <c r="L47" i="3" s="1"/>
  <c r="L63" i="3" a="1"/>
  <c r="L63" i="3" s="1"/>
  <c r="L49" i="3" a="1"/>
  <c r="L49" i="3" s="1"/>
  <c r="L108" i="3" a="1"/>
  <c r="L108" i="3" s="1"/>
  <c r="L111" i="3" a="1"/>
  <c r="L111" i="3" s="1"/>
  <c r="L56" i="3" a="1"/>
  <c r="L56" i="3" s="1"/>
  <c r="L58" i="3" a="1"/>
  <c r="L58" i="3" s="1"/>
  <c r="L120" i="3" a="1"/>
  <c r="L120" i="3" s="1"/>
  <c r="L23" i="3" a="1"/>
  <c r="L23" i="3" s="1"/>
  <c r="L71" i="3" a="1"/>
  <c r="L71" i="3" s="1"/>
  <c r="L62" i="3" a="1"/>
  <c r="L62" i="3" s="1"/>
  <c r="L123" i="3" a="1"/>
  <c r="L123" i="3" s="1"/>
  <c r="L125" i="3" a="1"/>
  <c r="L125" i="3" s="1"/>
  <c r="L103" i="3" a="1"/>
  <c r="L103" i="3" s="1"/>
  <c r="L32" i="3" a="1"/>
  <c r="L32" i="3" s="1"/>
  <c r="L101" i="3" a="1"/>
  <c r="L101" i="3" s="1"/>
  <c r="L66" i="3" a="1"/>
  <c r="L66" i="3" s="1"/>
  <c r="L67" i="3" a="1"/>
  <c r="L67" i="3" s="1"/>
  <c r="L37" i="3" a="1"/>
  <c r="L37" i="3" s="1"/>
  <c r="L85" i="3" a="1"/>
  <c r="L85" i="3" s="1"/>
  <c r="L65" i="3" a="1"/>
  <c r="L65" i="3" s="1"/>
  <c r="L89" i="3" a="1"/>
  <c r="L89" i="3" s="1"/>
  <c r="L59" i="3" a="1"/>
  <c r="L59" i="3" s="1"/>
  <c r="L30" i="3" a="1"/>
  <c r="L30" i="3" s="1"/>
  <c r="L81" i="3" a="1"/>
  <c r="L81" i="3" s="1"/>
  <c r="L55" i="3" a="1"/>
  <c r="L55" i="3" s="1"/>
  <c r="L98" i="3" a="1"/>
  <c r="L98" i="3" s="1"/>
  <c r="L33" i="3" a="1"/>
  <c r="L33" i="3" s="1"/>
  <c r="L64" i="3" a="1"/>
  <c r="L64" i="3" s="1"/>
  <c r="L8" i="3" a="1"/>
  <c r="L8" i="3" s="1"/>
  <c r="L133" i="3" a="1"/>
  <c r="L133" i="3" s="1"/>
  <c r="L95" i="3" a="1"/>
  <c r="L95" i="3" s="1"/>
  <c r="L20" i="3" a="1"/>
  <c r="L20" i="3" s="1"/>
  <c r="L43" i="3" a="1"/>
  <c r="L43" i="3" s="1"/>
  <c r="L90" i="3" a="1"/>
  <c r="L90" i="3" s="1"/>
  <c r="L75" i="3" a="1"/>
  <c r="L75" i="3" s="1"/>
  <c r="L84" i="3" a="1"/>
  <c r="L84" i="3" s="1"/>
  <c r="L45" i="3" a="1"/>
  <c r="L45" i="3" s="1"/>
  <c r="L38" i="3" a="1"/>
  <c r="L38" i="3" s="1"/>
  <c r="L11" i="3" a="1"/>
  <c r="L11" i="3" s="1"/>
  <c r="L96" i="3" a="1"/>
  <c r="L96" i="3" s="1"/>
  <c r="L29" i="3" a="1"/>
  <c r="L29" i="3" s="1"/>
  <c r="J29" i="3" s="1"/>
  <c r="L10" i="3" a="1"/>
  <c r="L10" i="3" s="1"/>
  <c r="L61" i="3" a="1"/>
  <c r="L61" i="3" s="1"/>
  <c r="L21" i="3" a="1"/>
  <c r="L21" i="3" s="1"/>
  <c r="L41" i="3" a="1"/>
  <c r="L41" i="3" s="1"/>
  <c r="L44" i="3" a="1"/>
  <c r="L44" i="3" s="1"/>
  <c r="L128" i="3" a="1"/>
  <c r="L128" i="3" s="1"/>
  <c r="L17" i="3" a="1"/>
  <c r="L17" i="3" s="1"/>
  <c r="L121" i="3" a="1"/>
  <c r="L121" i="3" s="1"/>
  <c r="L70" i="3" a="1"/>
  <c r="L70" i="3" s="1"/>
  <c r="L73" i="3" a="1"/>
  <c r="L73" i="3" s="1"/>
  <c r="L82" i="3" a="1"/>
  <c r="L82" i="3" s="1"/>
  <c r="J82" i="3" s="1"/>
  <c r="L83" i="3" a="1"/>
  <c r="L83" i="3" s="1"/>
  <c r="L34" i="3" a="1"/>
  <c r="L34" i="3" s="1"/>
  <c r="L112" i="3" a="1"/>
  <c r="L112" i="3" s="1"/>
  <c r="L14" i="3" a="1"/>
  <c r="L14" i="3" s="1"/>
  <c r="L60" i="3" a="1"/>
  <c r="L60" i="3" s="1"/>
  <c r="L48" i="3" a="1"/>
  <c r="L48" i="3" s="1"/>
  <c r="L91" i="3" a="1"/>
  <c r="L91" i="3" s="1"/>
  <c r="L78" i="3" a="1"/>
  <c r="L78" i="3" s="1"/>
  <c r="L126" i="3" a="1"/>
  <c r="L126" i="3" s="1"/>
  <c r="L31" i="3" a="1"/>
  <c r="L31" i="3" s="1"/>
  <c r="L105" i="3" a="1"/>
  <c r="L105" i="3" s="1"/>
  <c r="L7" i="3" a="1"/>
  <c r="L7" i="3" s="1"/>
  <c r="L27" i="3" a="1"/>
  <c r="L27" i="3" s="1"/>
  <c r="L40" i="3" a="1"/>
  <c r="L40" i="3" s="1"/>
  <c r="L131" i="3" a="1"/>
  <c r="L131" i="3" s="1"/>
  <c r="L129" i="3" a="1"/>
  <c r="L129" i="3" s="1"/>
  <c r="L16" i="3" a="1"/>
  <c r="L16" i="3" s="1"/>
  <c r="L35" i="3" a="1"/>
  <c r="L35" i="3" s="1"/>
  <c r="L54" i="3" a="1"/>
  <c r="L54" i="3" s="1"/>
  <c r="L68" i="3" a="1"/>
  <c r="L68" i="3" s="1"/>
  <c r="L102" i="3" a="1"/>
  <c r="L102" i="3" s="1"/>
  <c r="L74" i="3" a="1"/>
  <c r="L74" i="3" s="1"/>
  <c r="L12" i="3" a="1"/>
  <c r="L12" i="3" s="1"/>
  <c r="L18" i="3" a="1"/>
  <c r="L18" i="3" s="1"/>
  <c r="L25" i="3" a="1"/>
  <c r="L25" i="3" s="1"/>
  <c r="L130" i="3" a="1"/>
  <c r="L130" i="3" s="1"/>
  <c r="L51" i="3" a="1"/>
  <c r="L51" i="3" s="1"/>
  <c r="L22" i="3" a="1"/>
  <c r="L22" i="3" s="1"/>
  <c r="L88" i="3" a="1"/>
  <c r="L88" i="3" s="1"/>
  <c r="L79" i="3" a="1"/>
  <c r="L79" i="3" s="1"/>
  <c r="L28" i="3" a="1"/>
  <c r="L28" i="3" s="1"/>
  <c r="L13" i="3" a="1"/>
  <c r="L13" i="3" s="1"/>
  <c r="L80" i="3" a="1"/>
  <c r="L80" i="3" s="1"/>
  <c r="L117" i="3" a="1"/>
  <c r="L117" i="3" s="1"/>
  <c r="L50" i="3" a="1"/>
  <c r="L50" i="3" s="1"/>
  <c r="L86" i="3" a="1"/>
  <c r="L86" i="3" s="1"/>
  <c r="L110" i="3" a="1"/>
  <c r="L110" i="3" s="1"/>
  <c r="L109" i="3" a="1"/>
  <c r="L109" i="3" s="1"/>
  <c r="L26" i="3" a="1"/>
  <c r="L26" i="3" s="1"/>
  <c r="L9" i="3" a="1"/>
  <c r="L9" i="3" s="1"/>
  <c r="L113" i="3" a="1"/>
  <c r="L113" i="3" s="1"/>
  <c r="G6" i="3" a="1"/>
  <c r="G6" i="3" s="1"/>
  <c r="L116" i="3" a="1"/>
  <c r="L116" i="3" s="1"/>
  <c r="L72" i="3" a="1"/>
  <c r="L72" i="3" s="1"/>
  <c r="L97" i="3" a="1"/>
  <c r="L97" i="3" s="1"/>
  <c r="L100" i="3" a="1"/>
  <c r="L100" i="3" s="1"/>
  <c r="L119" i="3" a="1"/>
  <c r="L119" i="3" s="1"/>
  <c r="L39" i="3" a="1"/>
  <c r="L39" i="3" s="1"/>
  <c r="L36" i="3" a="1"/>
  <c r="L36" i="3" s="1"/>
  <c r="L24" i="3" a="1"/>
  <c r="L24" i="3" s="1"/>
  <c r="L42" i="3" a="1"/>
  <c r="L42" i="3" s="1"/>
  <c r="L93" i="3" a="1"/>
  <c r="L93" i="3" s="1"/>
  <c r="L15" i="3" a="1"/>
  <c r="L15" i="3" s="1"/>
  <c r="L92" i="3" a="1"/>
  <c r="L92" i="3" s="1"/>
  <c r="L132" i="3" a="1"/>
  <c r="L132" i="3" s="1"/>
  <c r="L118" i="3" a="1"/>
  <c r="L118" i="3" s="1"/>
  <c r="L69" i="3" a="1"/>
  <c r="L69" i="3" s="1"/>
  <c r="L87" i="3" a="1"/>
  <c r="L87" i="3" s="1"/>
  <c r="L6" i="3" a="1"/>
  <c r="L6" i="3" s="1"/>
  <c r="J6" i="3" s="1"/>
  <c r="L94" i="3" a="1"/>
  <c r="L94" i="3" s="1"/>
  <c r="J94" i="3" s="1"/>
  <c r="L107" i="3" a="1"/>
  <c r="L107" i="3" s="1"/>
  <c r="L46" i="3" a="1"/>
  <c r="L46" i="3" s="1"/>
  <c r="L76" i="3" a="1"/>
  <c r="L76" i="3" s="1"/>
  <c r="L115" i="3" a="1"/>
  <c r="L115" i="3" s="1"/>
  <c r="L104" i="3" a="1"/>
  <c r="L104" i="3" s="1"/>
  <c r="L77" i="3" a="1"/>
  <c r="L77" i="3" s="1"/>
  <c r="L53" i="3" a="1"/>
  <c r="L53" i="3" s="1"/>
  <c r="Q25" i="3" a="1"/>
  <c r="Q25" i="3" s="1"/>
  <c r="Y38" i="3"/>
  <c r="M57" i="3" a="1"/>
  <c r="M57" i="3" s="1"/>
  <c r="M47" i="3" a="1"/>
  <c r="M47" i="3" s="1"/>
  <c r="M103" i="3" a="1"/>
  <c r="M103" i="3" s="1"/>
  <c r="M63" i="3" a="1"/>
  <c r="M63" i="3" s="1"/>
  <c r="M49" i="3" a="1"/>
  <c r="M49" i="3" s="1"/>
  <c r="M108" i="3" a="1"/>
  <c r="M108" i="3" s="1"/>
  <c r="M121" i="3" a="1"/>
  <c r="M121" i="3" s="1"/>
  <c r="M111" i="3" a="1"/>
  <c r="M111" i="3" s="1"/>
  <c r="M56" i="3" a="1"/>
  <c r="M56" i="3" s="1"/>
  <c r="M58" i="3" a="1"/>
  <c r="M58" i="3" s="1"/>
  <c r="M85" i="3" a="1"/>
  <c r="M85" i="3" s="1"/>
  <c r="M120" i="3" a="1"/>
  <c r="M120" i="3" s="1"/>
  <c r="M89" i="3" a="1"/>
  <c r="M89" i="3" s="1"/>
  <c r="M23" i="3" a="1"/>
  <c r="M23" i="3" s="1"/>
  <c r="M71" i="3" a="1"/>
  <c r="M71" i="3" s="1"/>
  <c r="M99" i="3" a="1"/>
  <c r="M99" i="3" s="1"/>
  <c r="M19" i="3" a="1"/>
  <c r="M19" i="3" s="1"/>
  <c r="M52" i="3" a="1"/>
  <c r="M52" i="3" s="1"/>
  <c r="M127" i="3" a="1"/>
  <c r="M127" i="3" s="1"/>
  <c r="M67" i="3" a="1"/>
  <c r="M67" i="3" s="1"/>
  <c r="M38" i="3" a="1"/>
  <c r="M38" i="3" s="1"/>
  <c r="M30" i="3" a="1"/>
  <c r="M30" i="3" s="1"/>
  <c r="M81" i="3" a="1"/>
  <c r="M81" i="3" s="1"/>
  <c r="M96" i="3" a="1"/>
  <c r="M96" i="3" s="1"/>
  <c r="M98" i="3" a="1"/>
  <c r="M98" i="3" s="1"/>
  <c r="M128" i="3" a="1"/>
  <c r="M128" i="3" s="1"/>
  <c r="M75" i="3" a="1"/>
  <c r="M75" i="3" s="1"/>
  <c r="M33" i="3" a="1"/>
  <c r="M33" i="3" s="1"/>
  <c r="M17" i="3" a="1"/>
  <c r="M17" i="3" s="1"/>
  <c r="M124" i="3" a="1"/>
  <c r="M124" i="3" s="1"/>
  <c r="M84" i="3" a="1"/>
  <c r="M84" i="3" s="1"/>
  <c r="M68" i="3" a="1"/>
  <c r="M68" i="3" s="1"/>
  <c r="M70" i="3" a="1"/>
  <c r="M70" i="3" s="1"/>
  <c r="M73" i="3" a="1"/>
  <c r="M73" i="3" s="1"/>
  <c r="M45" i="3" a="1"/>
  <c r="M45" i="3" s="1"/>
  <c r="M64" i="3" a="1"/>
  <c r="M64" i="3" s="1"/>
  <c r="M102" i="3" a="1"/>
  <c r="M102" i="3" s="1"/>
  <c r="M82" i="3" a="1"/>
  <c r="M82" i="3" s="1"/>
  <c r="M8" i="3" a="1"/>
  <c r="M8" i="3" s="1"/>
  <c r="M133" i="3" a="1"/>
  <c r="M133" i="3" s="1"/>
  <c r="M83" i="3" a="1"/>
  <c r="M83" i="3" s="1"/>
  <c r="M95" i="3" a="1"/>
  <c r="M95" i="3" s="1"/>
  <c r="M122" i="3" a="1"/>
  <c r="M122" i="3" s="1"/>
  <c r="M66" i="3" a="1"/>
  <c r="M66" i="3" s="1"/>
  <c r="M37" i="3" a="1"/>
  <c r="M37" i="3" s="1"/>
  <c r="M59" i="3" a="1"/>
  <c r="M59" i="3" s="1"/>
  <c r="M11" i="3" a="1"/>
  <c r="M11" i="3" s="1"/>
  <c r="M29" i="3" a="1"/>
  <c r="M29" i="3" s="1"/>
  <c r="M34" i="3" a="1"/>
  <c r="M34" i="3" s="1"/>
  <c r="M10" i="3" a="1"/>
  <c r="M10" i="3" s="1"/>
  <c r="M61" i="3" a="1"/>
  <c r="M61" i="3" s="1"/>
  <c r="M14" i="3" a="1"/>
  <c r="M14" i="3" s="1"/>
  <c r="M21" i="3" a="1"/>
  <c r="M21" i="3" s="1"/>
  <c r="M60" i="3" a="1"/>
  <c r="M60" i="3" s="1"/>
  <c r="M41" i="3" a="1"/>
  <c r="M41" i="3" s="1"/>
  <c r="M48" i="3" a="1"/>
  <c r="M48" i="3" s="1"/>
  <c r="M44" i="3" a="1"/>
  <c r="M44" i="3" s="1"/>
  <c r="M32" i="3" a="1"/>
  <c r="M32" i="3" s="1"/>
  <c r="M114" i="3" a="1"/>
  <c r="M114" i="3" s="1"/>
  <c r="M62" i="3" a="1"/>
  <c r="M62" i="3" s="1"/>
  <c r="M123" i="3" a="1"/>
  <c r="M123" i="3" s="1"/>
  <c r="M112" i="3" a="1"/>
  <c r="M112" i="3" s="1"/>
  <c r="M74" i="3" a="1"/>
  <c r="M74" i="3" s="1"/>
  <c r="M12" i="3" a="1"/>
  <c r="M12" i="3" s="1"/>
  <c r="M18" i="3" a="1"/>
  <c r="M18" i="3" s="1"/>
  <c r="M20" i="3" a="1"/>
  <c r="M20" i="3" s="1"/>
  <c r="M43" i="3" a="1"/>
  <c r="M43" i="3" s="1"/>
  <c r="M25" i="3" a="1"/>
  <c r="M25" i="3" s="1"/>
  <c r="M130" i="3" a="1"/>
  <c r="M130" i="3" s="1"/>
  <c r="M51" i="3" a="1"/>
  <c r="M51" i="3" s="1"/>
  <c r="M90" i="3" a="1"/>
  <c r="M90" i="3" s="1"/>
  <c r="M22" i="3" a="1"/>
  <c r="M22" i="3" s="1"/>
  <c r="M116" i="3" a="1"/>
  <c r="M116" i="3" s="1"/>
  <c r="M72" i="3" a="1"/>
  <c r="M72" i="3" s="1"/>
  <c r="M94" i="3" a="1"/>
  <c r="M94" i="3" s="1"/>
  <c r="M50" i="3" a="1"/>
  <c r="M50" i="3" s="1"/>
  <c r="M39" i="3" a="1"/>
  <c r="M39" i="3" s="1"/>
  <c r="M24" i="3" a="1"/>
  <c r="M24" i="3" s="1"/>
  <c r="M53" i="3" a="1"/>
  <c r="M53" i="3" s="1"/>
  <c r="M6" i="3" a="1"/>
  <c r="M6" i="3" s="1"/>
  <c r="M15" i="3" a="1"/>
  <c r="M15" i="3" s="1"/>
  <c r="M92" i="3" a="1"/>
  <c r="M92" i="3" s="1"/>
  <c r="M88" i="3" a="1"/>
  <c r="M88" i="3" s="1"/>
  <c r="M107" i="3" a="1"/>
  <c r="M107" i="3" s="1"/>
  <c r="M46" i="3" a="1"/>
  <c r="M46" i="3" s="1"/>
  <c r="M132" i="3" a="1"/>
  <c r="M132" i="3" s="1"/>
  <c r="M28" i="3" a="1"/>
  <c r="M28" i="3" s="1"/>
  <c r="M101" i="3" a="1"/>
  <c r="M101" i="3" s="1"/>
  <c r="M65" i="3" a="1"/>
  <c r="M65" i="3" s="1"/>
  <c r="M106" i="3" a="1"/>
  <c r="M106" i="3" s="1"/>
  <c r="M55" i="3" a="1"/>
  <c r="M55" i="3" s="1"/>
  <c r="M125" i="3" a="1"/>
  <c r="M125" i="3" s="1"/>
  <c r="H6" i="3" a="1"/>
  <c r="H6" i="3" s="1"/>
  <c r="M35" i="3" a="1"/>
  <c r="M35" i="3" s="1"/>
  <c r="M97" i="3" a="1"/>
  <c r="M97" i="3" s="1"/>
  <c r="M100" i="3" a="1"/>
  <c r="M100" i="3" s="1"/>
  <c r="M16" i="3" a="1"/>
  <c r="M16" i="3" s="1"/>
  <c r="M36" i="3" a="1"/>
  <c r="M36" i="3" s="1"/>
  <c r="M78" i="3" a="1"/>
  <c r="M78" i="3" s="1"/>
  <c r="M54" i="3" a="1"/>
  <c r="M54" i="3" s="1"/>
  <c r="M31" i="3" a="1"/>
  <c r="M31" i="3" s="1"/>
  <c r="M79" i="3" a="1"/>
  <c r="M79" i="3" s="1"/>
  <c r="M7" i="3" a="1"/>
  <c r="M7" i="3" s="1"/>
  <c r="M131" i="3" a="1"/>
  <c r="M131" i="3" s="1"/>
  <c r="M110" i="3" a="1"/>
  <c r="M110" i="3" s="1"/>
  <c r="M69" i="3" a="1"/>
  <c r="M69" i="3" s="1"/>
  <c r="M9" i="3" a="1"/>
  <c r="M9" i="3" s="1"/>
  <c r="M113" i="3" a="1"/>
  <c r="M113" i="3" s="1"/>
  <c r="M76" i="3" a="1"/>
  <c r="M76" i="3" s="1"/>
  <c r="M13" i="3" a="1"/>
  <c r="M13" i="3" s="1"/>
  <c r="M129" i="3" a="1"/>
  <c r="M129" i="3" s="1"/>
  <c r="M115" i="3" a="1"/>
  <c r="M115" i="3" s="1"/>
  <c r="M104" i="3" a="1"/>
  <c r="M104" i="3" s="1"/>
  <c r="M77" i="3" a="1"/>
  <c r="M77" i="3" s="1"/>
  <c r="M91" i="3" a="1"/>
  <c r="M91" i="3" s="1"/>
  <c r="M126" i="3" a="1"/>
  <c r="M126" i="3" s="1"/>
  <c r="M105" i="3" a="1"/>
  <c r="M105" i="3" s="1"/>
  <c r="M27" i="3" a="1"/>
  <c r="M27" i="3" s="1"/>
  <c r="M118" i="3" a="1"/>
  <c r="M118" i="3" s="1"/>
  <c r="M40" i="3" a="1"/>
  <c r="M40" i="3" s="1"/>
  <c r="M80" i="3" a="1"/>
  <c r="M80" i="3" s="1"/>
  <c r="M119" i="3" a="1"/>
  <c r="M119" i="3" s="1"/>
  <c r="M117" i="3" a="1"/>
  <c r="M117" i="3" s="1"/>
  <c r="M86" i="3" a="1"/>
  <c r="M86" i="3" s="1"/>
  <c r="M109" i="3" a="1"/>
  <c r="M109" i="3" s="1"/>
  <c r="M26" i="3" a="1"/>
  <c r="M26" i="3" s="1"/>
  <c r="M42" i="3" a="1"/>
  <c r="M42" i="3" s="1"/>
  <c r="M87" i="3" a="1"/>
  <c r="M87" i="3" s="1"/>
  <c r="M93" i="3" a="1"/>
  <c r="M93" i="3" s="1"/>
  <c r="Q42" i="3" a="1"/>
  <c r="Q42" i="3" s="1"/>
  <c r="J101" i="3" l="1"/>
  <c r="J32" i="3"/>
  <c r="J80" i="3"/>
  <c r="J8" i="3"/>
  <c r="J46" i="3"/>
  <c r="J34" i="3"/>
  <c r="J102" i="3"/>
  <c r="J106" i="3"/>
  <c r="J103" i="3"/>
  <c r="J36" i="3"/>
  <c r="J61" i="3"/>
  <c r="J73" i="3"/>
  <c r="J75" i="3"/>
  <c r="J26" i="3"/>
  <c r="J79" i="3"/>
  <c r="J71" i="3"/>
  <c r="J25" i="3"/>
  <c r="J30" i="3"/>
  <c r="J87" i="3"/>
  <c r="J96" i="3"/>
  <c r="J105" i="3"/>
  <c r="J52" i="3"/>
  <c r="J77" i="3"/>
  <c r="J13" i="3"/>
  <c r="J85" i="3"/>
  <c r="J100" i="3"/>
  <c r="J10" i="3"/>
  <c r="J43" i="3"/>
  <c r="J99" i="3"/>
  <c r="J72" i="3"/>
  <c r="J93" i="3"/>
  <c r="J60" i="3"/>
  <c r="J44" i="3"/>
  <c r="J23" i="3"/>
  <c r="J65" i="3"/>
  <c r="J22" i="3"/>
  <c r="J76" i="3"/>
  <c r="J37" i="3"/>
  <c r="J47" i="3"/>
  <c r="J88" i="3"/>
  <c r="J83" i="3"/>
  <c r="J68" i="3"/>
  <c r="J41" i="3"/>
  <c r="J49" i="3"/>
  <c r="J38" i="3"/>
  <c r="J18" i="3"/>
  <c r="J31" i="3"/>
  <c r="J95" i="3"/>
  <c r="J42" i="3"/>
  <c r="J17" i="3"/>
  <c r="J24" i="3"/>
  <c r="J97" i="3"/>
  <c r="J16" i="3"/>
  <c r="J64" i="3"/>
  <c r="J15" i="3"/>
  <c r="J48" i="3"/>
  <c r="J70" i="3"/>
  <c r="J11" i="3"/>
  <c r="J53" i="3"/>
  <c r="J45" i="3"/>
  <c r="J78" i="3"/>
  <c r="J86" i="3"/>
  <c r="J91" i="3"/>
  <c r="J58" i="3"/>
  <c r="J63" i="3"/>
  <c r="J104" i="3"/>
  <c r="J92" i="3"/>
  <c r="J51" i="3"/>
  <c r="J74" i="3"/>
  <c r="J54" i="3"/>
  <c r="J67" i="3"/>
  <c r="J62" i="3"/>
  <c r="J56" i="3"/>
  <c r="J69" i="3"/>
  <c r="J9" i="3"/>
  <c r="J90" i="3"/>
  <c r="J20" i="3"/>
  <c r="J35" i="3"/>
  <c r="J33" i="3"/>
  <c r="J98" i="3"/>
  <c r="J19" i="3"/>
  <c r="J14" i="3"/>
  <c r="J21" i="3"/>
  <c r="Q46" i="3" a="1"/>
  <c r="Q46" i="3" s="1"/>
  <c r="Q45" i="3" a="1"/>
  <c r="Q45" i="3" s="1"/>
  <c r="Q29" i="3" a="1"/>
  <c r="Q29" i="3" s="1"/>
  <c r="Q28" i="3" a="1"/>
  <c r="Q28" i="3" s="1"/>
  <c r="Q12" i="3" a="1"/>
  <c r="Q12" i="3" s="1"/>
  <c r="Q11" i="3" a="1"/>
  <c r="Q11" i="3" s="1"/>
  <c r="J59" i="3"/>
  <c r="J66" i="3"/>
  <c r="J39" i="3"/>
  <c r="J84" i="3"/>
  <c r="J89" i="3"/>
  <c r="D183" i="1"/>
  <c r="J40" i="3"/>
  <c r="J55" i="3"/>
  <c r="J28" i="3"/>
  <c r="J27" i="3"/>
  <c r="J81" i="3"/>
  <c r="J57" i="3"/>
  <c r="J12" i="3"/>
  <c r="J50" i="3"/>
  <c r="J7" i="3"/>
  <c r="U23" i="3"/>
  <c r="U27" i="3"/>
  <c r="U31" i="3"/>
  <c r="I6" i="3"/>
  <c r="U21" i="3"/>
  <c r="U28" i="3"/>
  <c r="U25" i="3"/>
  <c r="U24" i="3"/>
  <c r="U29" i="3"/>
  <c r="U22" i="3"/>
  <c r="U30" i="3"/>
  <c r="U26" i="3"/>
  <c r="U44" i="3"/>
  <c r="U40" i="3"/>
  <c r="U45" i="3"/>
  <c r="U41" i="3"/>
  <c r="U48" i="3"/>
  <c r="U46" i="3"/>
  <c r="U38" i="3"/>
  <c r="U42" i="3"/>
  <c r="U47" i="3"/>
  <c r="U43" i="3"/>
  <c r="U39" i="3"/>
  <c r="U12" i="3"/>
  <c r="U4" i="3"/>
  <c r="U13" i="3"/>
  <c r="U8" i="3"/>
  <c r="U14" i="3"/>
  <c r="W14" i="3" s="1"/>
  <c r="U9" i="3"/>
  <c r="U5" i="3"/>
  <c r="U10" i="3"/>
  <c r="U6" i="3"/>
  <c r="U11" i="3"/>
  <c r="U7" i="3"/>
  <c r="D132" i="1" l="1"/>
  <c r="D223" i="1"/>
  <c r="D137" i="1"/>
  <c r="D180" i="1"/>
  <c r="D158" i="1"/>
  <c r="D33" i="1"/>
  <c r="D163" i="1"/>
  <c r="D185" i="1"/>
  <c r="D152" i="1"/>
  <c r="D48" i="1"/>
  <c r="D204" i="1"/>
  <c r="D79" i="1"/>
  <c r="D235" i="1"/>
  <c r="D155" i="1"/>
  <c r="D181" i="1"/>
  <c r="D54" i="1"/>
  <c r="D127" i="1"/>
  <c r="D107" i="1"/>
  <c r="D221" i="1"/>
  <c r="D165" i="1"/>
  <c r="D224" i="1"/>
  <c r="D200" i="1"/>
  <c r="D203" i="1"/>
  <c r="D141" i="1"/>
  <c r="D128" i="1"/>
  <c r="D222" i="1"/>
  <c r="D228" i="1"/>
  <c r="D188" i="1"/>
  <c r="D129" i="1"/>
  <c r="D208" i="1"/>
  <c r="D202" i="1"/>
  <c r="D192" i="1"/>
  <c r="D35" i="1"/>
  <c r="D191" i="1"/>
  <c r="D199" i="1"/>
  <c r="D196" i="1"/>
  <c r="D145" i="1"/>
  <c r="D151" i="1"/>
  <c r="D67" i="1"/>
  <c r="D184" i="1"/>
  <c r="D126" i="1"/>
  <c r="D138" i="1"/>
  <c r="D131" i="1"/>
  <c r="D161" i="1"/>
  <c r="D217" i="1"/>
  <c r="D227" i="1"/>
  <c r="D105" i="1"/>
  <c r="D167" i="1"/>
  <c r="D18" i="1"/>
  <c r="D207" i="1"/>
  <c r="D134" i="1"/>
  <c r="D140" i="1"/>
  <c r="D213" i="1"/>
  <c r="D6" i="2"/>
  <c r="D28" i="8" s="1"/>
  <c r="D179" i="1"/>
  <c r="D195" i="1"/>
  <c r="D30" i="1"/>
  <c r="D142" i="1"/>
  <c r="D139" i="1"/>
  <c r="D168" i="1"/>
  <c r="W26" i="3"/>
  <c r="W6" i="3"/>
  <c r="W12" i="3"/>
  <c r="W48" i="3"/>
  <c r="W31" i="3"/>
  <c r="W38" i="3"/>
  <c r="U49" i="3"/>
  <c r="V38" i="3" s="1"/>
  <c r="W9" i="3"/>
  <c r="U15" i="3"/>
  <c r="V14" i="3" s="1"/>
  <c r="W4" i="3"/>
  <c r="W43" i="3"/>
  <c r="W46" i="3"/>
  <c r="W40" i="3"/>
  <c r="W29" i="3"/>
  <c r="U32" i="3"/>
  <c r="V26" i="3" s="1"/>
  <c r="W21" i="3"/>
  <c r="W23" i="3"/>
  <c r="D96" i="1" l="1"/>
  <c r="D214" i="1"/>
  <c r="H214" i="1" s="1"/>
  <c r="D47" i="1"/>
  <c r="D72" i="1"/>
  <c r="D174" i="1"/>
  <c r="D88" i="1"/>
  <c r="D110" i="1"/>
  <c r="D32" i="1"/>
  <c r="D111" i="1"/>
  <c r="D119" i="1"/>
  <c r="D97" i="1"/>
  <c r="D103" i="1"/>
  <c r="D51" i="1"/>
  <c r="D43" i="1"/>
  <c r="D59" i="1"/>
  <c r="D114" i="1"/>
  <c r="D120" i="1"/>
  <c r="D38" i="1"/>
  <c r="D144" i="1"/>
  <c r="D13" i="1"/>
  <c r="D58" i="1"/>
  <c r="D83" i="1"/>
  <c r="D106" i="1"/>
  <c r="D135" i="1"/>
  <c r="D169" i="1"/>
  <c r="D122" i="1"/>
  <c r="D156" i="1"/>
  <c r="D40" i="1"/>
  <c r="D44" i="1"/>
  <c r="D172" i="1"/>
  <c r="D146" i="1"/>
  <c r="D71" i="1"/>
  <c r="D220" i="1"/>
  <c r="G220" i="1" s="1"/>
  <c r="D177" i="1"/>
  <c r="D113" i="1"/>
  <c r="D39" i="1"/>
  <c r="D41" i="1"/>
  <c r="D115" i="1"/>
  <c r="D25" i="1"/>
  <c r="D118" i="1"/>
  <c r="D55" i="1"/>
  <c r="D85" i="1"/>
  <c r="D104" i="1"/>
  <c r="D29" i="1"/>
  <c r="D56" i="1"/>
  <c r="D124" i="1"/>
  <c r="D133" i="1"/>
  <c r="D231" i="1"/>
  <c r="H231" i="1" s="1"/>
  <c r="D52" i="1"/>
  <c r="D157" i="1"/>
  <c r="D136" i="1"/>
  <c r="D73" i="1"/>
  <c r="D93" i="1"/>
  <c r="D81" i="1"/>
  <c r="D101" i="1"/>
  <c r="D80" i="1"/>
  <c r="D116" i="1"/>
  <c r="D60" i="1"/>
  <c r="D26" i="1"/>
  <c r="D100" i="1"/>
  <c r="D50" i="1"/>
  <c r="D166" i="1"/>
  <c r="D24" i="1"/>
  <c r="D12" i="1"/>
  <c r="D87" i="1"/>
  <c r="D123" i="1"/>
  <c r="D92" i="1"/>
  <c r="D112" i="1"/>
  <c r="D95" i="1"/>
  <c r="D36" i="1"/>
  <c r="D164" i="1"/>
  <c r="D90" i="1"/>
  <c r="D19" i="1"/>
  <c r="D28" i="1"/>
  <c r="D23" i="1"/>
  <c r="D99" i="1"/>
  <c r="D154" i="1"/>
  <c r="D78" i="1"/>
  <c r="D15" i="1"/>
  <c r="D121" i="1"/>
  <c r="D198" i="1"/>
  <c r="D82" i="1"/>
  <c r="D66" i="1"/>
  <c r="D215" i="1"/>
  <c r="G215" i="1" s="1"/>
  <c r="D148" i="1"/>
  <c r="D21" i="1"/>
  <c r="D171" i="1"/>
  <c r="D197" i="1"/>
  <c r="D212" i="1"/>
  <c r="G212" i="1" s="1"/>
  <c r="D94" i="1"/>
  <c r="D14" i="1"/>
  <c r="D160" i="1"/>
  <c r="D209" i="1"/>
  <c r="H209" i="1" s="1"/>
  <c r="D34" i="1"/>
  <c r="D49" i="1"/>
  <c r="D46" i="1"/>
  <c r="D11" i="1"/>
  <c r="D68" i="1"/>
  <c r="D89" i="1"/>
  <c r="D62" i="1"/>
  <c r="D42" i="1"/>
  <c r="D76" i="1"/>
  <c r="D109" i="1"/>
  <c r="D234" i="1"/>
  <c r="H234" i="1" s="1"/>
  <c r="D69" i="1"/>
  <c r="D77" i="1"/>
  <c r="D182" i="1"/>
  <c r="D206" i="1"/>
  <c r="D75" i="1"/>
  <c r="D230" i="1"/>
  <c r="G230" i="1" s="1"/>
  <c r="D37" i="1"/>
  <c r="D17" i="1"/>
  <c r="D149" i="1"/>
  <c r="D70" i="1"/>
  <c r="D45" i="1"/>
  <c r="D201" i="1"/>
  <c r="D194" i="1"/>
  <c r="D86" i="1"/>
  <c r="D53" i="1"/>
  <c r="D27" i="1"/>
  <c r="D63" i="1"/>
  <c r="D159" i="1"/>
  <c r="D74" i="1"/>
  <c r="D150" i="1"/>
  <c r="D175" i="1"/>
  <c r="D153" i="1"/>
  <c r="D211" i="1"/>
  <c r="G211" i="1" s="1"/>
  <c r="D186" i="1"/>
  <c r="D193" i="1"/>
  <c r="D65" i="1"/>
  <c r="D147" i="1"/>
  <c r="D125" i="1"/>
  <c r="D178" i="1"/>
  <c r="D84" i="1"/>
  <c r="D218" i="1"/>
  <c r="G218" i="1" s="1"/>
  <c r="D173" i="1"/>
  <c r="D61" i="1"/>
  <c r="D232" i="1"/>
  <c r="H232" i="1" s="1"/>
  <c r="D31" i="1"/>
  <c r="D22" i="1"/>
  <c r="D117" i="1"/>
  <c r="D91" i="1"/>
  <c r="D64" i="1"/>
  <c r="D20" i="1"/>
  <c r="D108" i="1"/>
  <c r="D210" i="1"/>
  <c r="D98" i="1"/>
  <c r="G207" i="1"/>
  <c r="H227" i="1"/>
  <c r="G227" i="1"/>
  <c r="H228" i="1"/>
  <c r="G228" i="1"/>
  <c r="G217" i="1"/>
  <c r="H217" i="1"/>
  <c r="G224" i="1"/>
  <c r="H224" i="1"/>
  <c r="H222" i="1"/>
  <c r="G222" i="1"/>
  <c r="H235" i="1"/>
  <c r="G235" i="1"/>
  <c r="H205" i="1"/>
  <c r="G205" i="1"/>
  <c r="H221" i="1"/>
  <c r="G221" i="1"/>
  <c r="G213" i="1"/>
  <c r="H213" i="1"/>
  <c r="G204" i="1"/>
  <c r="H204" i="1"/>
  <c r="H223" i="1"/>
  <c r="G223" i="1"/>
  <c r="V4" i="3"/>
  <c r="V23" i="3"/>
  <c r="V27" i="3"/>
  <c r="V21" i="3"/>
  <c r="V29" i="3"/>
  <c r="V13" i="3"/>
  <c r="V25" i="3"/>
  <c r="V30" i="3"/>
  <c r="V46" i="3"/>
  <c r="V45" i="3"/>
  <c r="V5" i="3"/>
  <c r="V8" i="3"/>
  <c r="V10" i="3"/>
  <c r="W15" i="3"/>
  <c r="X14" i="3" s="1"/>
  <c r="V9" i="3"/>
  <c r="V22" i="3"/>
  <c r="V39" i="3"/>
  <c r="V42" i="3"/>
  <c r="V24" i="3"/>
  <c r="V48" i="3"/>
  <c r="V6" i="3"/>
  <c r="V47" i="3"/>
  <c r="W32" i="3"/>
  <c r="X21" i="3" s="1"/>
  <c r="V40" i="3"/>
  <c r="V43" i="3"/>
  <c r="V28" i="3"/>
  <c r="W49" i="3"/>
  <c r="X43" i="3" s="1"/>
  <c r="V31" i="3"/>
  <c r="V41" i="3"/>
  <c r="V11" i="3"/>
  <c r="V44" i="3"/>
  <c r="V12" i="3"/>
  <c r="V7" i="3"/>
  <c r="G214" i="1" l="1"/>
  <c r="H220" i="1"/>
  <c r="H215" i="1"/>
  <c r="G209" i="1"/>
  <c r="H212" i="1"/>
  <c r="H211" i="1"/>
  <c r="H230" i="1"/>
  <c r="G234" i="1"/>
  <c r="G231" i="1"/>
  <c r="G232" i="1"/>
  <c r="H218" i="1"/>
  <c r="H210" i="8"/>
  <c r="I9" i="8" s="1"/>
  <c r="G210" i="8"/>
  <c r="H207" i="1"/>
  <c r="G210" i="1"/>
  <c r="H210" i="1"/>
  <c r="H206" i="1"/>
  <c r="G206" i="1"/>
  <c r="H208" i="1"/>
  <c r="G208" i="1"/>
  <c r="X6" i="3"/>
  <c r="V32" i="3"/>
  <c r="V15" i="3"/>
  <c r="X9" i="3"/>
  <c r="V49" i="3"/>
  <c r="X38" i="3"/>
  <c r="X23" i="3"/>
  <c r="X48" i="3"/>
  <c r="X4" i="3"/>
  <c r="X29" i="3"/>
  <c r="X26" i="3"/>
  <c r="X46" i="3"/>
  <c r="X12" i="3"/>
  <c r="X31" i="3"/>
  <c r="X40" i="3"/>
  <c r="I9" i="1" l="1"/>
  <c r="X32" i="3"/>
  <c r="X49" i="3"/>
  <c r="X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698BB6-BC1B-4CFA-9FC8-E0213450237B}" name="Abfrage - Alle_Studis" description="Verbindung mit der Abfrage 'Alle_Studis' in der Arbeitsmappe." type="100" refreshedVersion="8" minRefreshableVersion="5">
    <extLst>
      <ext xmlns:x15="http://schemas.microsoft.com/office/spreadsheetml/2010/11/main" uri="{DE250136-89BD-433C-8126-D09CA5730AF9}">
        <x15:connection id="20d551d7-501e-4511-ac65-d3c369a39e95">
          <x15:oledbPr connection="Provider=Microsoft.Mashup.OleDb.1;Data Source=$Workbook$;Location=Alle_Studis;Extended Properties=&quot;&quot;">
            <x15:dbTables>
              <x15:dbTable name="Alle_Studis"/>
            </x15:dbTables>
          </x15:oledbPr>
        </x15:connection>
      </ext>
    </extLst>
  </connection>
  <connection id="2" xr16:uid="{C9F9B545-64A1-47B3-8F6A-904A2742FBD9}" name="Abfrage - Anmeldung_QIS" description="Verbindung mit der Abfrage 'Anmeldung_QIS' in der Arbeitsmappe." type="100" refreshedVersion="8" minRefreshableVersion="5">
    <extLst>
      <ext xmlns:x15="http://schemas.microsoft.com/office/spreadsheetml/2010/11/main" uri="{DE250136-89BD-433C-8126-D09CA5730AF9}">
        <x15:connection id="ab1670a4-29a8-49ab-bdda-501fdf80a327">
          <x15:oledbPr connection="Provider=Microsoft.Mashup.OleDb.1;Data Source=$Workbook$;Location=Anmeldung_QIS;Extended Properties=&quot;&quot;">
            <x15:dbTables>
              <x15:dbTable name="Anmeldung_QIS"/>
            </x15:dbTables>
          </x15:oledbPr>
        </x15:connection>
      </ext>
    </extLst>
  </connection>
  <connection id="3" xr16:uid="{DEF9D096-6417-4C72-AD4C-0844EB759CD6}" name="Abfrage - Antritt_Prüfung" description="Verbindung mit der Abfrage 'Antritt_Prüfung' in der Arbeitsmappe." type="100" refreshedVersion="8" minRefreshableVersion="5">
    <extLst>
      <ext xmlns:x15="http://schemas.microsoft.com/office/spreadsheetml/2010/11/main" uri="{DE250136-89BD-433C-8126-D09CA5730AF9}">
        <x15:connection id="42cf360d-c90d-4549-b764-332f4bdf3eb3"/>
      </ext>
    </extLst>
  </connection>
  <connection id="4" xr16:uid="{7BBC1F43-93B5-4C4D-A69D-FCFD03832D95}" name="Abfrage - Anz_Anmeldung_QIS" description="Verbindung mit der Abfrage 'Anz_Anmeldung_QIS' in der Arbeitsmappe." type="100" refreshedVersion="8" minRefreshableVersion="5">
    <extLst>
      <ext xmlns:x15="http://schemas.microsoft.com/office/spreadsheetml/2010/11/main" uri="{DE250136-89BD-433C-8126-D09CA5730AF9}">
        <x15:connection id="53e8dfb4-4777-4084-b5f9-342bd061e973">
          <x15:oledbPr connection="Provider=Microsoft.Mashup.OleDb.1;Data Source=$Workbook$;Location=Anz_Anmeldung_QIS;Extended Properties=&quot;&quot;">
            <x15:dbTables>
              <x15:dbTable name="Anz_Anmeldung_QIS"/>
            </x15:dbTables>
          </x15:oledbPr>
        </x15:connection>
      </ext>
    </extLst>
  </connection>
  <connection id="5" xr16:uid="{DAB90BDC-3248-4836-BC9D-CABF23225629}" keepAlive="1" name="Abfrage - Anz_Antritt_Prüfung" description="Verbindung mit der Abfrage 'Anz_Antritt_Prüfung' in der Arbeitsmappe." type="5" refreshedVersion="8" background="1" saveData="1">
    <dbPr connection="Provider=Microsoft.Mashup.OleDb.1;Data Source=$Workbook$;Location=Anz_Antritt_Prüfung;Extended Properties=&quot;&quot;" command="SELECT * FROM [Anz_Antritt_Prüfung]"/>
  </connection>
  <connection id="6" xr16:uid="{61AF462F-3A8D-4F17-A527-88967F6909EE}" keepAlive="1" name="Abfrage - Anz_Antritt_Prüfung (2)" description="Verbindung mit der Abfrage 'Anz_Antritt_Prüfung (2)' in der Arbeitsmappe." type="5" refreshedVersion="8" background="1" saveData="1">
    <dbPr connection="Provider=Microsoft.Mashup.OleDb.1;Data Source=$Workbook$;Location=&quot;Anz_Antritt_Prüfung (2)&quot;;Extended Properties=&quot;&quot;" command="SELECT * FROM [Anz_Antritt_Prüfung (2)]"/>
  </connection>
  <connection id="7" xr16:uid="{1904F954-0CBC-4889-9AEE-040ADB31A530}" keepAlive="1" name="Abfrage - folder_path" description="Verbindung mit der Abfrage 'folder_path' in der Arbeitsmappe." type="5" refreshedVersion="8" background="1" saveData="1">
    <dbPr connection="Provider=Microsoft.Mashup.OleDb.1;Data Source=$Workbook$;Location=folder_path;Extended Properties=&quot;&quot;" command="SELECT * FROM [folder_path]"/>
  </connection>
  <connection id="8" xr16:uid="{287EA9FB-4584-4735-85DB-38F6EEC289EE}" name="Abfrage - Kombinierte_Daten" description="Verbindung mit der Abfrage 'Kombinierte_Daten' in der Arbeitsmappe." type="100" refreshedVersion="8" minRefreshableVersion="5">
    <extLst>
      <ext xmlns:x15="http://schemas.microsoft.com/office/spreadsheetml/2010/11/main" uri="{DE250136-89BD-433C-8126-D09CA5730AF9}">
        <x15:connection id="b6a53e46-cc02-497a-a35d-419c8aba5272"/>
      </ext>
    </extLst>
  </connection>
  <connection id="9" xr16:uid="{019D66E7-53B8-40E8-9942-00A28122AC8C}" name="Abfrage - THE-Detailpunkte" description="Verbindung mit der Abfrage 'THE-Detailpunkte' in der Arbeitsmappe." type="100" refreshedVersion="8" minRefreshableVersion="5">
    <extLst>
      <ext xmlns:x15="http://schemas.microsoft.com/office/spreadsheetml/2010/11/main" uri="{DE250136-89BD-433C-8126-D09CA5730AF9}">
        <x15:connection id="f30297f1-757d-4e96-a220-65f0068f15cf"/>
      </ext>
    </extLst>
  </connection>
  <connection id="10" xr16:uid="{2169B51E-FD5C-41A6-B7A0-6DBC4C3AAF41}" keepAlive="1" name="ModelConnection_ExterneDaten_1" description="Datenmodell" type="5" refreshedVersion="8" minRefreshableVersion="5" saveData="1">
    <dbPr connection="Data Model Connection" command="Kombinierte_Daten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587DFD54-7602-4029-BC25-810438EFF496}" keepAlive="1" name="ModelConnection_ExterneDaten_11" description="Datenmodell" type="5" refreshedVersion="8" minRefreshableVersion="5" saveData="1">
    <dbPr connection="Data Model Connection" command="THE-Detailpunkte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A08FE7B7-6828-460B-97A4-1379A7CFBEBF}" keepAlive="1" name="ModelConnection_ExterneDaten_12" description="Datenmodell" type="5" refreshedVersion="8" minRefreshableVersion="5" saveData="1">
    <dbPr connection="Data Model Connection" command="Kombinierte_Daten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EF038306-933A-49C0-B16A-660AC42C2376}" keepAlive="1" name="ModelConnection_ExterneDaten_2" description="Datenmodell" type="5" refreshedVersion="8" minRefreshableVersion="5" saveData="1">
    <dbPr connection="Data Model Connection" command="Anz_Anmeldung_QIS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986151B1-CB94-4B10-B548-5B19821E7791}" keepAlive="1" name="ModelConnection_ExterneDaten_21" description="Datenmodell" type="5" refreshedVersion="8" minRefreshableVersion="5" saveData="1">
    <dbPr connection="Data Model Connection" command="Anz_Anmeldung_QIS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C22321A3-B05C-4B61-89D6-0BBA33EBF4D2}" keepAlive="1" name="ModelConnection_ExterneDaten_4" description="Datenmodell" type="5" refreshedVersion="8" minRefreshableVersion="5" saveData="1">
    <dbPr connection="Data Model Connection" command="Antritt_Prüfung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BC443456-9DF5-4653-B5FE-FDEED8202B37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<sst xmlns="http://schemas.openxmlformats.org/spreadsheetml/2006/main" count="628" uniqueCount="209">
  <si>
    <t xml:space="preserve">7820010  Finanzierung und Invest.  </t>
  </si>
  <si>
    <t>startHISsheet</t>
  </si>
  <si>
    <t>endHISsheet</t>
  </si>
  <si>
    <t>bewertung</t>
  </si>
  <si>
    <t>Vollständiger Name</t>
  </si>
  <si>
    <t>E-Mail-Adresse</t>
  </si>
  <si>
    <t>Datum</t>
  </si>
  <si>
    <t>Name</t>
  </si>
  <si>
    <t>Matrikelnummer</t>
  </si>
  <si>
    <t>Antritt</t>
  </si>
  <si>
    <t>Antritte</t>
  </si>
  <si>
    <t>Nachname</t>
  </si>
  <si>
    <t>Vorname</t>
  </si>
  <si>
    <t>Status</t>
  </si>
  <si>
    <t>Begonnen am</t>
  </si>
  <si>
    <t>Beendet</t>
  </si>
  <si>
    <t>Verbrauchte Zeit</t>
  </si>
  <si>
    <t>Bewertung/90,00</t>
  </si>
  <si>
    <t>F 1 /0,00</t>
  </si>
  <si>
    <t>Investition</t>
  </si>
  <si>
    <t>Finanzierung</t>
  </si>
  <si>
    <t>1 Stunde 39 Minuten</t>
  </si>
  <si>
    <t>-</t>
  </si>
  <si>
    <t>1 Stunde 34 Minuten</t>
  </si>
  <si>
    <t>1 Stunde 38 Minuten</t>
  </si>
  <si>
    <t>1 Stunde 40 Minuten</t>
  </si>
  <si>
    <t>Matr.-Nr.</t>
  </si>
  <si>
    <t>Gesamtpunkte</t>
  </si>
  <si>
    <t>Punkte F</t>
  </si>
  <si>
    <t>Punkte I</t>
  </si>
  <si>
    <t>Auf Antritte OHNE Prüfungsteilnahme prüfen!!</t>
  </si>
  <si>
    <t xml:space="preserve">Gesamtpunkte </t>
  </si>
  <si>
    <t>Gesamt %</t>
  </si>
  <si>
    <t>F</t>
  </si>
  <si>
    <t>in QIS</t>
  </si>
  <si>
    <t>F %</t>
  </si>
  <si>
    <t>I %</t>
  </si>
  <si>
    <t>Note</t>
  </si>
  <si>
    <t>Anzahl</t>
  </si>
  <si>
    <t>Anteil</t>
  </si>
  <si>
    <t>Szenario 1</t>
  </si>
  <si>
    <t>Bestehensgrenze</t>
  </si>
  <si>
    <t>Schrittweite</t>
  </si>
  <si>
    <t>erfasst</t>
  </si>
  <si>
    <t>Test</t>
  </si>
  <si>
    <t>Antritte OHNE Prüfungsteilnahme</t>
  </si>
  <si>
    <t>Alle mit Testversuchen</t>
  </si>
  <si>
    <t>Punkteverteilungen</t>
  </si>
  <si>
    <t>Gesamt</t>
  </si>
  <si>
    <t>Summe</t>
  </si>
  <si>
    <t>Teilgebiete</t>
  </si>
  <si>
    <t>Note ab</t>
  </si>
  <si>
    <t>Punkte</t>
  </si>
  <si>
    <t>Szenario 2</t>
  </si>
  <si>
    <t>Szenario 3</t>
  </si>
  <si>
    <t>Auswahl Szenario</t>
  </si>
  <si>
    <t>Zweit- und Drittversuche</t>
  </si>
  <si>
    <t>beste Arbeit</t>
  </si>
  <si>
    <t>Versuch</t>
  </si>
  <si>
    <t>Versuche</t>
  </si>
  <si>
    <t>Teilgebiet</t>
  </si>
  <si>
    <t>Drittversuch</t>
  </si>
  <si>
    <t>Zweitversuch</t>
  </si>
  <si>
    <t>fehlende</t>
  </si>
  <si>
    <r>
      <rPr>
        <i/>
        <sz val="10"/>
        <color rgb="FFFF0000"/>
        <rFont val="Lucida Sans"/>
        <family val="2"/>
      </rPr>
      <t>wird</t>
    </r>
    <r>
      <rPr>
        <i/>
        <sz val="10"/>
        <color rgb="FFFF0000"/>
        <rFont val="Calibri"/>
        <family val="2"/>
        <scheme val="minor"/>
      </rPr>
      <t xml:space="preserve"> aus Notengebung automatisch eingefügt</t>
    </r>
  </si>
  <si>
    <t>Punkte bis nächste Note</t>
  </si>
  <si>
    <t>Hilfsrechnung Punkte nächste Note</t>
  </si>
  <si>
    <t>Statistiken</t>
  </si>
  <si>
    <t>Prof. Dr. Schöntag</t>
  </si>
  <si>
    <t>Prof. Dr. Hößl</t>
  </si>
  <si>
    <t>Name Prüfung</t>
  </si>
  <si>
    <t>Teilgebiet 1</t>
  </si>
  <si>
    <t>Kürzel</t>
  </si>
  <si>
    <t>Teilgebiet 2</t>
  </si>
  <si>
    <t>I</t>
  </si>
  <si>
    <t>Finanzierung und Invesition</t>
  </si>
  <si>
    <t>Investition (I)</t>
  </si>
  <si>
    <t>Gruppen</t>
  </si>
  <si>
    <t>Punktedurchschnitt</t>
  </si>
  <si>
    <t>Median (Punkte)</t>
  </si>
  <si>
    <t>Notendurchschnitt</t>
  </si>
  <si>
    <t>Median (Noten)</t>
  </si>
  <si>
    <t>P.-Nummer</t>
  </si>
  <si>
    <t>BW 20152 7820010 FI</t>
  </si>
  <si>
    <t>Semester</t>
  </si>
  <si>
    <r>
      <rPr>
        <b/>
        <sz val="10"/>
        <color rgb="FFC00000"/>
        <rFont val="Symbol"/>
        <family val="1"/>
        <charset val="2"/>
      </rPr>
      <t>®</t>
    </r>
    <r>
      <rPr>
        <b/>
        <sz val="7"/>
        <color rgb="FFC00000"/>
        <rFont val="Lucida Sans"/>
        <family val="2"/>
      </rPr>
      <t xml:space="preserve"> </t>
    </r>
    <r>
      <rPr>
        <b/>
        <sz val="10"/>
        <color rgb="FFC00000"/>
        <rFont val="Lucida Sans"/>
        <family val="2"/>
      </rPr>
      <t>Exportdatei aus Moodle ("Antritt zum Take Home Exam.xlsx") solle per PowerQuery eingelesen werden</t>
    </r>
  </si>
  <si>
    <t>Dateiname:</t>
  </si>
  <si>
    <t>Antritt zum Take Home Exam.xlsx</t>
  </si>
  <si>
    <t>Anmeldungen HISin One</t>
  </si>
  <si>
    <t>192</t>
  </si>
  <si>
    <t>Antritt Prüfung</t>
  </si>
  <si>
    <t>No-Show Quote</t>
  </si>
  <si>
    <t>aktueller Ordnerpfad</t>
  </si>
  <si>
    <t>path</t>
  </si>
  <si>
    <t>folder_path</t>
  </si>
  <si>
    <t>Standard-Dateinamen</t>
  </si>
  <si>
    <t>Antritt zur Prüfung</t>
  </si>
  <si>
    <t>THE-Punkte-Antworten</t>
  </si>
  <si>
    <t>Teilnehmerliste HISin One</t>
  </si>
  <si>
    <t>name</t>
  </si>
  <si>
    <t>nicht erfasst</t>
  </si>
  <si>
    <t>Aufgabe #</t>
  </si>
  <si>
    <t>Aufgaben</t>
  </si>
  <si>
    <t>bis</t>
  </si>
  <si>
    <t>#</t>
  </si>
  <si>
    <t>Matr.Nr.</t>
  </si>
  <si>
    <t>1 Stunde 31 Minuten</t>
  </si>
  <si>
    <t>Sommer 2025</t>
  </si>
  <si>
    <t>F 2 /5,00</t>
  </si>
  <si>
    <t>FRM</t>
  </si>
  <si>
    <t>THE_FRM SoSe 2025-Schritt 2 Take Home Exam zum Finanzwirtschaftlichen Risikomanagement (FRM)-Bewertungen.xlsx</t>
  </si>
  <si>
    <t>MBW 20242 3412090 RM-Risikomanagement-SoSe_2025-1.xlsx</t>
  </si>
  <si>
    <t>Schritt 1 Antritt zur Prüfung.xlsx</t>
  </si>
  <si>
    <t>F 3 /10,00</t>
  </si>
  <si>
    <t>F 4 /8,00</t>
  </si>
  <si>
    <t>F 5 /10,00</t>
  </si>
  <si>
    <t>F 6 /10,00</t>
  </si>
  <si>
    <t>F 7 /10,00</t>
  </si>
  <si>
    <t>F 8 /6,00</t>
  </si>
  <si>
    <t>F 9 /3,00</t>
  </si>
  <si>
    <t>F 10 /7,00</t>
  </si>
  <si>
    <t>F 11 /11,00</t>
  </si>
  <si>
    <t>F 12 /10,00</t>
  </si>
  <si>
    <t>Stud26, Pseudo</t>
  </si>
  <si>
    <t>stud26@example.local</t>
  </si>
  <si>
    <t>Stud26</t>
  </si>
  <si>
    <t>Pseudo</t>
  </si>
  <si>
    <t>Stud04, Pseudo</t>
  </si>
  <si>
    <t>stud04@example.local</t>
  </si>
  <si>
    <t>Stud04</t>
  </si>
  <si>
    <t>Stud29, Pseudo</t>
  </si>
  <si>
    <t>stud29@example.local</t>
  </si>
  <si>
    <t>Stud29</t>
  </si>
  <si>
    <t>Stud21, Pseudo</t>
  </si>
  <si>
    <t>stud21@example.local</t>
  </si>
  <si>
    <t>Stud21</t>
  </si>
  <si>
    <t>Stud01, Pseudo</t>
  </si>
  <si>
    <t>stud01@example.local</t>
  </si>
  <si>
    <t>Stud01</t>
  </si>
  <si>
    <t>Stud15, Pseudo</t>
  </si>
  <si>
    <t>stud15@example.local</t>
  </si>
  <si>
    <t>Stud15</t>
  </si>
  <si>
    <t>Stud20, Pseudo</t>
  </si>
  <si>
    <t>stud20@example.local</t>
  </si>
  <si>
    <t>Stud20</t>
  </si>
  <si>
    <t>Stud12, Pseudo</t>
  </si>
  <si>
    <t>stud12@example.local</t>
  </si>
  <si>
    <t>Stud12</t>
  </si>
  <si>
    <t>Stud18, Pseudo</t>
  </si>
  <si>
    <t>stud18@example.local</t>
  </si>
  <si>
    <t>Stud18</t>
  </si>
  <si>
    <t>Stud16, Pseudo</t>
  </si>
  <si>
    <t>stud16@example.local</t>
  </si>
  <si>
    <t>Stud16</t>
  </si>
  <si>
    <t>Stud17, Pseudo</t>
  </si>
  <si>
    <t>stud17@example.local</t>
  </si>
  <si>
    <t>Stud17</t>
  </si>
  <si>
    <t>Stud27, Pseudo</t>
  </si>
  <si>
    <t>stud27@example.local</t>
  </si>
  <si>
    <t>Stud27</t>
  </si>
  <si>
    <t>Stud08, Pseudo</t>
  </si>
  <si>
    <t>stud08@example.local</t>
  </si>
  <si>
    <t>Stud08</t>
  </si>
  <si>
    <t>Stud10, Pseudo</t>
  </si>
  <si>
    <t>stud10@example.local</t>
  </si>
  <si>
    <t>Stud10</t>
  </si>
  <si>
    <t>Stud19, Pseudo</t>
  </si>
  <si>
    <t>stud19@example.local</t>
  </si>
  <si>
    <t>Stud19</t>
  </si>
  <si>
    <t>Stud03, Pseudo</t>
  </si>
  <si>
    <t>stud03@example.local</t>
  </si>
  <si>
    <t>Stud03</t>
  </si>
  <si>
    <t>Stud14, Pseudo</t>
  </si>
  <si>
    <t>stud14@example.local</t>
  </si>
  <si>
    <t>Stud14</t>
  </si>
  <si>
    <t>Stud13, Pseudo</t>
  </si>
  <si>
    <t>stud13@example.local</t>
  </si>
  <si>
    <t>Stud13</t>
  </si>
  <si>
    <t>Stud05, Pseudo</t>
  </si>
  <si>
    <t>stud05@example.local</t>
  </si>
  <si>
    <t>Stud05</t>
  </si>
  <si>
    <t>Stud23, Pseudo</t>
  </si>
  <si>
    <t>stud23@example.local</t>
  </si>
  <si>
    <t>Stud23</t>
  </si>
  <si>
    <t>Stud09, Pseudo</t>
  </si>
  <si>
    <t>stud09@example.local</t>
  </si>
  <si>
    <t>Stud09</t>
  </si>
  <si>
    <t>Stud02, Pseudo</t>
  </si>
  <si>
    <t>stud02@example.local</t>
  </si>
  <si>
    <t>Stud02</t>
  </si>
  <si>
    <t>Stud25, Pseudo</t>
  </si>
  <si>
    <t>stud25@example.local</t>
  </si>
  <si>
    <t>Stud25</t>
  </si>
  <si>
    <t>Stud07, Pseudo</t>
  </si>
  <si>
    <t>stud07@example.local</t>
  </si>
  <si>
    <t>Stud07</t>
  </si>
  <si>
    <t>Stud28, Pseudo</t>
  </si>
  <si>
    <t>stud28@example.local</t>
  </si>
  <si>
    <t>Stud28</t>
  </si>
  <si>
    <t>Stud06, Pseudo</t>
  </si>
  <si>
    <t>stud06@example.local</t>
  </si>
  <si>
    <t>Stud06</t>
  </si>
  <si>
    <t>Stud22, Pseudo</t>
  </si>
  <si>
    <t>stud22@example.local</t>
  </si>
  <si>
    <t>Stud22</t>
  </si>
  <si>
    <t>Stud24, Pseudo</t>
  </si>
  <si>
    <t>stud24@example.local</t>
  </si>
  <si>
    <t>Stud24</t>
  </si>
  <si>
    <t>Stud11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</si>
</sst>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9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name val="Lucida Sans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9"/>
      <name val="Arial"/>
      <family val="2"/>
    </font>
    <font>
      <b/>
      <sz val="9"/>
      <color theme="9" tint="-0.499984740745262"/>
      <name val="Calibri"/>
      <family val="2"/>
      <scheme val="minor"/>
    </font>
    <font>
      <i/>
      <sz val="10"/>
      <color rgb="FFFF0000"/>
      <name val="Lucida Sans"/>
      <family val="2"/>
    </font>
    <font>
      <i/>
      <sz val="10"/>
      <color rgb="FFFF0000"/>
      <name val="Calibri"/>
      <family val="2"/>
      <charset val="2"/>
      <scheme val="minor"/>
    </font>
    <font>
      <sz val="8"/>
      <color theme="9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3F3F3F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C00000"/>
      <name val="Lucida Sans"/>
      <family val="1"/>
      <charset val="2"/>
    </font>
    <font>
      <b/>
      <sz val="10"/>
      <color rgb="FFC00000"/>
      <name val="Symbol"/>
      <family val="1"/>
      <charset val="2"/>
    </font>
    <font>
      <b/>
      <sz val="7"/>
      <color rgb="FFC00000"/>
      <name val="Lucida Sans"/>
      <family val="2"/>
    </font>
    <font>
      <b/>
      <sz val="10"/>
      <color rgb="FFC00000"/>
      <name val="Lucida Sans"/>
      <family val="2"/>
    </font>
    <font>
      <sz val="10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8"/>
      <color rgb="FF3F3F3F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3F3F76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CC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0" borderId="0"/>
    <xf numFmtId="9" fontId="5" fillId="0" borderId="0" applyFont="0" applyFill="0" applyBorder="0" applyAlignment="0" applyProtection="0"/>
    <xf numFmtId="0" fontId="14" fillId="22" borderId="51" applyNumberFormat="0" applyAlignment="0" applyProtection="0"/>
    <xf numFmtId="0" fontId="26" fillId="0" borderId="0"/>
    <xf numFmtId="0" fontId="27" fillId="25" borderId="55" applyNumberFormat="0" applyAlignment="0" applyProtection="0"/>
  </cellStyleXfs>
  <cellXfs count="260">
    <xf numFmtId="0" fontId="0" fillId="0" borderId="0" xfId="0"/>
    <xf numFmtId="0" fontId="1" fillId="3" borderId="3" xfId="0" applyFont="1" applyFill="1" applyBorder="1"/>
    <xf numFmtId="0" fontId="0" fillId="0" borderId="0" xfId="0" applyAlignment="1">
      <alignment horizontal="center"/>
    </xf>
    <xf numFmtId="0" fontId="3" fillId="4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7" fillId="0" borderId="0" xfId="0" applyFont="1"/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65" fontId="1" fillId="9" borderId="19" xfId="0" applyNumberFormat="1" applyFont="1" applyFill="1" applyBorder="1" applyAlignment="1">
      <alignment horizontal="center"/>
    </xf>
    <xf numFmtId="165" fontId="1" fillId="10" borderId="16" xfId="0" applyNumberFormat="1" applyFont="1" applyFill="1" applyBorder="1" applyAlignment="1">
      <alignment horizontal="center"/>
    </xf>
    <xf numFmtId="165" fontId="1" fillId="10" borderId="11" xfId="0" applyNumberFormat="1" applyFont="1" applyFill="1" applyBorder="1" applyAlignment="1">
      <alignment horizontal="center"/>
    </xf>
    <xf numFmtId="165" fontId="1" fillId="11" borderId="16" xfId="0" applyNumberFormat="1" applyFont="1" applyFill="1" applyBorder="1" applyAlignment="1">
      <alignment horizontal="center"/>
    </xf>
    <xf numFmtId="165" fontId="1" fillId="11" borderId="18" xfId="0" applyNumberFormat="1" applyFont="1" applyFill="1" applyBorder="1" applyAlignment="1">
      <alignment horizontal="center"/>
    </xf>
    <xf numFmtId="165" fontId="1" fillId="11" borderId="11" xfId="0" applyNumberFormat="1" applyFont="1" applyFill="1" applyBorder="1" applyAlignment="1">
      <alignment horizontal="center"/>
    </xf>
    <xf numFmtId="165" fontId="1" fillId="5" borderId="16" xfId="0" applyNumberFormat="1" applyFont="1" applyFill="1" applyBorder="1" applyAlignment="1">
      <alignment horizontal="center"/>
    </xf>
    <xf numFmtId="165" fontId="1" fillId="5" borderId="18" xfId="0" applyNumberFormat="1" applyFont="1" applyFill="1" applyBorder="1" applyAlignment="1">
      <alignment horizontal="center"/>
    </xf>
    <xf numFmtId="165" fontId="1" fillId="5" borderId="11" xfId="0" applyNumberFormat="1" applyFont="1" applyFill="1" applyBorder="1" applyAlignment="1">
      <alignment horizontal="center"/>
    </xf>
    <xf numFmtId="165" fontId="1" fillId="12" borderId="22" xfId="0" applyNumberFormat="1" applyFont="1" applyFill="1" applyBorder="1" applyAlignment="1">
      <alignment horizontal="center"/>
    </xf>
    <xf numFmtId="165" fontId="1" fillId="12" borderId="11" xfId="0" applyNumberFormat="1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0" fontId="1" fillId="13" borderId="20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3" fontId="0" fillId="13" borderId="4" xfId="0" applyNumberFormat="1" applyFill="1" applyBorder="1" applyAlignment="1">
      <alignment horizontal="center"/>
    </xf>
    <xf numFmtId="10" fontId="0" fillId="13" borderId="4" xfId="2" applyNumberFormat="1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" fillId="13" borderId="30" xfId="0" applyFont="1" applyFill="1" applyBorder="1" applyAlignment="1">
      <alignment horizontal="center"/>
    </xf>
    <xf numFmtId="165" fontId="1" fillId="12" borderId="31" xfId="0" applyNumberFormat="1" applyFont="1" applyFill="1" applyBorder="1" applyAlignment="1">
      <alignment horizontal="center"/>
    </xf>
    <xf numFmtId="165" fontId="1" fillId="12" borderId="32" xfId="0" applyNumberFormat="1" applyFont="1" applyFill="1" applyBorder="1" applyAlignment="1">
      <alignment horizontal="center"/>
    </xf>
    <xf numFmtId="165" fontId="1" fillId="5" borderId="33" xfId="0" applyNumberFormat="1" applyFont="1" applyFill="1" applyBorder="1" applyAlignment="1">
      <alignment horizontal="center"/>
    </xf>
    <xf numFmtId="165" fontId="1" fillId="5" borderId="7" xfId="0" applyNumberFormat="1" applyFont="1" applyFill="1" applyBorder="1" applyAlignment="1">
      <alignment horizontal="center"/>
    </xf>
    <xf numFmtId="165" fontId="1" fillId="5" borderId="32" xfId="0" applyNumberFormat="1" applyFont="1" applyFill="1" applyBorder="1" applyAlignment="1">
      <alignment horizontal="center"/>
    </xf>
    <xf numFmtId="165" fontId="1" fillId="11" borderId="33" xfId="0" applyNumberFormat="1" applyFont="1" applyFill="1" applyBorder="1" applyAlignment="1">
      <alignment horizontal="center"/>
    </xf>
    <xf numFmtId="165" fontId="1" fillId="11" borderId="7" xfId="0" applyNumberFormat="1" applyFont="1" applyFill="1" applyBorder="1" applyAlignment="1">
      <alignment horizontal="center"/>
    </xf>
    <xf numFmtId="165" fontId="1" fillId="11" borderId="32" xfId="0" applyNumberFormat="1" applyFont="1" applyFill="1" applyBorder="1" applyAlignment="1">
      <alignment horizontal="center"/>
    </xf>
    <xf numFmtId="165" fontId="1" fillId="10" borderId="33" xfId="0" applyNumberFormat="1" applyFont="1" applyFill="1" applyBorder="1" applyAlignment="1">
      <alignment horizontal="center"/>
    </xf>
    <xf numFmtId="165" fontId="1" fillId="10" borderId="32" xfId="0" applyNumberFormat="1" applyFont="1" applyFill="1" applyBorder="1" applyAlignment="1">
      <alignment horizontal="center"/>
    </xf>
    <xf numFmtId="165" fontId="1" fillId="9" borderId="30" xfId="0" applyNumberFormat="1" applyFont="1" applyFill="1" applyBorder="1" applyAlignment="1">
      <alignment horizontal="center"/>
    </xf>
    <xf numFmtId="164" fontId="0" fillId="9" borderId="21" xfId="2" applyNumberFormat="1" applyFont="1" applyFill="1" applyBorder="1" applyAlignment="1">
      <alignment horizontal="center" vertical="center"/>
    </xf>
    <xf numFmtId="164" fontId="0" fillId="13" borderId="4" xfId="2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6" fillId="14" borderId="5" xfId="0" applyFont="1" applyFill="1" applyBorder="1" applyAlignment="1">
      <alignment horizontal="center"/>
    </xf>
    <xf numFmtId="0" fontId="6" fillId="14" borderId="6" xfId="0" applyFont="1" applyFill="1" applyBorder="1" applyAlignment="1">
      <alignment horizontal="center"/>
    </xf>
    <xf numFmtId="164" fontId="12" fillId="0" borderId="0" xfId="2" applyNumberFormat="1" applyFon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" fillId="8" borderId="38" xfId="0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0" fillId="0" borderId="2" xfId="0" applyBorder="1"/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8" fillId="16" borderId="2" xfId="0" applyNumberFormat="1" applyFont="1" applyFill="1" applyBorder="1" applyAlignment="1">
      <alignment horizontal="center" vertical="center"/>
    </xf>
    <xf numFmtId="164" fontId="8" fillId="16" borderId="2" xfId="0" applyNumberFormat="1" applyFont="1" applyFill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/>
    </xf>
    <xf numFmtId="0" fontId="1" fillId="6" borderId="40" xfId="0" applyFont="1" applyFill="1" applyBorder="1" applyAlignment="1">
      <alignment horizontal="center"/>
    </xf>
    <xf numFmtId="0" fontId="1" fillId="18" borderId="40" xfId="0" applyFont="1" applyFill="1" applyBorder="1" applyAlignment="1">
      <alignment horizontal="center"/>
    </xf>
    <xf numFmtId="0" fontId="1" fillId="19" borderId="42" xfId="0" applyFont="1" applyFill="1" applyBorder="1" applyAlignment="1">
      <alignment horizontal="center"/>
    </xf>
    <xf numFmtId="164" fontId="0" fillId="12" borderId="4" xfId="2" applyNumberFormat="1" applyFont="1" applyFill="1" applyBorder="1" applyAlignment="1">
      <alignment horizontal="center"/>
    </xf>
    <xf numFmtId="164" fontId="0" fillId="12" borderId="12" xfId="2" applyNumberFormat="1" applyFont="1" applyFill="1" applyBorder="1" applyAlignment="1">
      <alignment horizontal="center"/>
    </xf>
    <xf numFmtId="164" fontId="0" fillId="5" borderId="17" xfId="2" applyNumberFormat="1" applyFont="1" applyFill="1" applyBorder="1" applyAlignment="1">
      <alignment horizontal="center"/>
    </xf>
    <xf numFmtId="164" fontId="0" fillId="5" borderId="2" xfId="2" applyNumberFormat="1" applyFont="1" applyFill="1" applyBorder="1" applyAlignment="1">
      <alignment horizontal="center"/>
    </xf>
    <xf numFmtId="164" fontId="0" fillId="5" borderId="12" xfId="2" applyNumberFormat="1" applyFont="1" applyFill="1" applyBorder="1" applyAlignment="1">
      <alignment horizontal="center"/>
    </xf>
    <xf numFmtId="164" fontId="0" fillId="11" borderId="17" xfId="2" applyNumberFormat="1" applyFont="1" applyFill="1" applyBorder="1" applyAlignment="1">
      <alignment horizontal="center"/>
    </xf>
    <xf numFmtId="164" fontId="0" fillId="11" borderId="2" xfId="2" applyNumberFormat="1" applyFont="1" applyFill="1" applyBorder="1" applyAlignment="1">
      <alignment horizontal="center"/>
    </xf>
    <xf numFmtId="164" fontId="0" fillId="11" borderId="12" xfId="2" applyNumberFormat="1" applyFont="1" applyFill="1" applyBorder="1" applyAlignment="1">
      <alignment horizontal="center"/>
    </xf>
    <xf numFmtId="164" fontId="0" fillId="10" borderId="17" xfId="2" applyNumberFormat="1" applyFont="1" applyFill="1" applyBorder="1" applyAlignment="1">
      <alignment horizontal="center"/>
    </xf>
    <xf numFmtId="164" fontId="0" fillId="10" borderId="12" xfId="2" applyNumberFormat="1" applyFont="1" applyFill="1" applyBorder="1" applyAlignment="1">
      <alignment horizontal="center"/>
    </xf>
    <xf numFmtId="164" fontId="0" fillId="9" borderId="20" xfId="2" applyNumberFormat="1" applyFont="1" applyFill="1" applyBorder="1" applyAlignment="1">
      <alignment horizontal="center"/>
    </xf>
    <xf numFmtId="0" fontId="10" fillId="0" borderId="0" xfId="0" applyFont="1"/>
    <xf numFmtId="0" fontId="9" fillId="15" borderId="45" xfId="0" applyFont="1" applyFill="1" applyBorder="1" applyAlignment="1">
      <alignment horizontal="center"/>
    </xf>
    <xf numFmtId="0" fontId="9" fillId="15" borderId="48" xfId="0" applyFont="1" applyFill="1" applyBorder="1" applyAlignment="1">
      <alignment horizontal="center"/>
    </xf>
    <xf numFmtId="0" fontId="1" fillId="8" borderId="4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9" borderId="0" xfId="0" applyFill="1"/>
    <xf numFmtId="0" fontId="0" fillId="23" borderId="0" xfId="0" applyFill="1"/>
    <xf numFmtId="0" fontId="15" fillId="2" borderId="1" xfId="0" applyFont="1" applyFill="1" applyBorder="1" applyAlignment="1">
      <alignment horizontal="center" wrapText="1"/>
    </xf>
    <xf numFmtId="0" fontId="16" fillId="24" borderId="6" xfId="0" applyFont="1" applyFill="1" applyBorder="1" applyAlignment="1">
      <alignment horizontal="center"/>
    </xf>
    <xf numFmtId="0" fontId="0" fillId="0" borderId="52" xfId="0" applyBorder="1" applyAlignment="1">
      <alignment horizontal="center" vertical="center"/>
    </xf>
    <xf numFmtId="164" fontId="1" fillId="8" borderId="44" xfId="2" applyNumberFormat="1" applyFont="1" applyFill="1" applyBorder="1" applyAlignment="1">
      <alignment horizontal="center" vertical="center"/>
    </xf>
    <xf numFmtId="164" fontId="6" fillId="14" borderId="6" xfId="2" applyNumberFormat="1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/>
    </xf>
    <xf numFmtId="0" fontId="19" fillId="20" borderId="6" xfId="0" applyFont="1" applyFill="1" applyBorder="1" applyAlignment="1">
      <alignment horizontal="center"/>
    </xf>
    <xf numFmtId="165" fontId="0" fillId="0" borderId="52" xfId="0" applyNumberFormat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0" fontId="20" fillId="6" borderId="40" xfId="0" applyFont="1" applyFill="1" applyBorder="1" applyAlignment="1">
      <alignment horizontal="center"/>
    </xf>
    <xf numFmtId="0" fontId="20" fillId="18" borderId="40" xfId="0" applyFont="1" applyFill="1" applyBorder="1" applyAlignment="1">
      <alignment horizontal="center"/>
    </xf>
    <xf numFmtId="0" fontId="20" fillId="19" borderId="42" xfId="0" applyFont="1" applyFill="1" applyBorder="1" applyAlignment="1">
      <alignment horizontal="center"/>
    </xf>
    <xf numFmtId="165" fontId="21" fillId="6" borderId="2" xfId="0" applyNumberFormat="1" applyFont="1" applyFill="1" applyBorder="1" applyAlignment="1">
      <alignment horizontal="center"/>
    </xf>
    <xf numFmtId="165" fontId="21" fillId="18" borderId="2" xfId="0" applyNumberFormat="1" applyFont="1" applyFill="1" applyBorder="1" applyAlignment="1">
      <alignment horizontal="center"/>
    </xf>
    <xf numFmtId="165" fontId="21" fillId="19" borderId="41" xfId="0" applyNumberFormat="1" applyFont="1" applyFill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165" fontId="21" fillId="0" borderId="0" xfId="0" applyNumberFormat="1" applyFont="1" applyAlignment="1">
      <alignment horizontal="center"/>
    </xf>
    <xf numFmtId="165" fontId="20" fillId="0" borderId="38" xfId="0" applyNumberFormat="1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21" fillId="0" borderId="29" xfId="0" applyFont="1" applyBorder="1"/>
    <xf numFmtId="2" fontId="22" fillId="22" borderId="51" xfId="3" applyNumberFormat="1" applyFont="1" applyAlignment="1">
      <alignment horizontal="center"/>
    </xf>
    <xf numFmtId="164" fontId="23" fillId="0" borderId="29" xfId="2" applyNumberFormat="1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2" fontId="20" fillId="0" borderId="12" xfId="0" applyNumberFormat="1" applyFont="1" applyBorder="1" applyAlignment="1">
      <alignment horizontal="center"/>
    </xf>
    <xf numFmtId="2" fontId="24" fillId="0" borderId="13" xfId="0" applyNumberFormat="1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165" fontId="21" fillId="0" borderId="47" xfId="0" applyNumberFormat="1" applyFont="1" applyBorder="1" applyAlignment="1">
      <alignment horizontal="center"/>
    </xf>
    <xf numFmtId="165" fontId="21" fillId="0" borderId="49" xfId="0" applyNumberFormat="1" applyFont="1" applyBorder="1" applyAlignment="1">
      <alignment horizontal="center"/>
    </xf>
    <xf numFmtId="165" fontId="21" fillId="0" borderId="50" xfId="0" applyNumberFormat="1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0" fillId="10" borderId="0" xfId="0" applyFill="1"/>
    <xf numFmtId="164" fontId="25" fillId="0" borderId="0" xfId="2" applyNumberFormat="1" applyFont="1" applyAlignment="1">
      <alignment horizontal="left"/>
    </xf>
    <xf numFmtId="0" fontId="1" fillId="0" borderId="53" xfId="0" applyFont="1" applyBorder="1"/>
    <xf numFmtId="0" fontId="1" fillId="21" borderId="0" xfId="0" applyFont="1" applyFill="1" applyAlignment="1">
      <alignment horizontal="center"/>
    </xf>
    <xf numFmtId="0" fontId="0" fillId="0" borderId="5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45" xfId="0" applyFont="1" applyBorder="1" applyAlignment="1">
      <alignment horizontal="left"/>
    </xf>
    <xf numFmtId="165" fontId="21" fillId="0" borderId="56" xfId="0" applyNumberFormat="1" applyFont="1" applyBorder="1" applyAlignment="1">
      <alignment horizontal="center"/>
    </xf>
    <xf numFmtId="165" fontId="21" fillId="0" borderId="52" xfId="0" applyNumberFormat="1" applyFont="1" applyBorder="1" applyAlignment="1">
      <alignment horizontal="center"/>
    </xf>
    <xf numFmtId="0" fontId="21" fillId="0" borderId="48" xfId="0" applyFont="1" applyBorder="1" applyAlignment="1">
      <alignment horizontal="left"/>
    </xf>
    <xf numFmtId="0" fontId="20" fillId="3" borderId="45" xfId="0" applyFont="1" applyFill="1" applyBorder="1" applyAlignment="1">
      <alignment horizontal="left"/>
    </xf>
    <xf numFmtId="0" fontId="1" fillId="3" borderId="56" xfId="0" quotePrefix="1" applyFont="1" applyFill="1" applyBorder="1" applyAlignment="1">
      <alignment horizontal="center"/>
    </xf>
    <xf numFmtId="0" fontId="20" fillId="3" borderId="48" xfId="0" applyFont="1" applyFill="1" applyBorder="1" applyAlignment="1">
      <alignment horizontal="left"/>
    </xf>
    <xf numFmtId="0" fontId="1" fillId="3" borderId="49" xfId="0" quotePrefix="1" applyFont="1" applyFill="1" applyBorder="1" applyAlignment="1">
      <alignment horizontal="center"/>
    </xf>
    <xf numFmtId="0" fontId="20" fillId="4" borderId="45" xfId="0" applyFont="1" applyFill="1" applyBorder="1" applyAlignment="1">
      <alignment horizontal="left"/>
    </xf>
    <xf numFmtId="0" fontId="1" fillId="4" borderId="56" xfId="0" quotePrefix="1" applyFont="1" applyFill="1" applyBorder="1" applyAlignment="1">
      <alignment horizontal="center"/>
    </xf>
    <xf numFmtId="0" fontId="20" fillId="4" borderId="48" xfId="0" applyFont="1" applyFill="1" applyBorder="1" applyAlignment="1">
      <alignment horizontal="left"/>
    </xf>
    <xf numFmtId="0" fontId="1" fillId="4" borderId="49" xfId="0" quotePrefix="1" applyFont="1" applyFill="1" applyBorder="1" applyAlignment="1">
      <alignment horizontal="center"/>
    </xf>
    <xf numFmtId="165" fontId="20" fillId="4" borderId="52" xfId="0" applyNumberFormat="1" applyFont="1" applyFill="1" applyBorder="1" applyAlignment="1">
      <alignment horizontal="center"/>
    </xf>
    <xf numFmtId="165" fontId="20" fillId="4" borderId="50" xfId="0" applyNumberFormat="1" applyFont="1" applyFill="1" applyBorder="1" applyAlignment="1">
      <alignment horizontal="center"/>
    </xf>
    <xf numFmtId="165" fontId="20" fillId="3" borderId="52" xfId="0" applyNumberFormat="1" applyFont="1" applyFill="1" applyBorder="1" applyAlignment="1">
      <alignment horizontal="center"/>
    </xf>
    <xf numFmtId="165" fontId="20" fillId="3" borderId="50" xfId="0" applyNumberFormat="1" applyFont="1" applyFill="1" applyBorder="1" applyAlignment="1">
      <alignment horizontal="center"/>
    </xf>
    <xf numFmtId="0" fontId="20" fillId="26" borderId="45" xfId="0" applyFont="1" applyFill="1" applyBorder="1" applyAlignment="1">
      <alignment horizontal="left"/>
    </xf>
    <xf numFmtId="0" fontId="1" fillId="26" borderId="56" xfId="0" quotePrefix="1" applyFont="1" applyFill="1" applyBorder="1" applyAlignment="1">
      <alignment horizontal="center"/>
    </xf>
    <xf numFmtId="0" fontId="20" fillId="26" borderId="48" xfId="0" applyFont="1" applyFill="1" applyBorder="1" applyAlignment="1">
      <alignment horizontal="left"/>
    </xf>
    <xf numFmtId="0" fontId="1" fillId="26" borderId="49" xfId="0" quotePrefix="1" applyFont="1" applyFill="1" applyBorder="1" applyAlignment="1">
      <alignment horizontal="center"/>
    </xf>
    <xf numFmtId="165" fontId="20" fillId="26" borderId="52" xfId="0" applyNumberFormat="1" applyFont="1" applyFill="1" applyBorder="1" applyAlignment="1">
      <alignment horizontal="center"/>
    </xf>
    <xf numFmtId="165" fontId="20" fillId="26" borderId="50" xfId="0" applyNumberFormat="1" applyFont="1" applyFill="1" applyBorder="1" applyAlignment="1">
      <alignment horizontal="center"/>
    </xf>
    <xf numFmtId="0" fontId="0" fillId="0" borderId="0" xfId="0" applyNumberFormat="1"/>
    <xf numFmtId="0" fontId="1" fillId="0" borderId="36" xfId="0" applyFont="1" applyBorder="1"/>
    <xf numFmtId="0" fontId="4" fillId="0" borderId="0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0" fillId="0" borderId="0" xfId="2" applyNumberFormat="1" applyFont="1" applyAlignment="1">
      <alignment horizontal="center"/>
    </xf>
    <xf numFmtId="0" fontId="33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5" fillId="0" borderId="0" xfId="0" applyFont="1"/>
    <xf numFmtId="0" fontId="5" fillId="0" borderId="53" xfId="0" applyFont="1" applyBorder="1"/>
    <xf numFmtId="0" fontId="28" fillId="22" borderId="51" xfId="3" applyFont="1" applyAlignment="1">
      <alignment horizontal="center"/>
    </xf>
    <xf numFmtId="0" fontId="36" fillId="0" borderId="0" xfId="0" applyFont="1" applyAlignment="1">
      <alignment horizontal="right"/>
    </xf>
    <xf numFmtId="0" fontId="28" fillId="22" borderId="54" xfId="3" applyFont="1" applyBorder="1" applyAlignment="1">
      <alignment horizontal="center" vertical="center"/>
    </xf>
    <xf numFmtId="0" fontId="35" fillId="25" borderId="58" xfId="5" applyFont="1" applyBorder="1"/>
    <xf numFmtId="0" fontId="11" fillId="0" borderId="0" xfId="0" applyFont="1"/>
    <xf numFmtId="0" fontId="1" fillId="0" borderId="35" xfId="0" applyFont="1" applyBorder="1"/>
    <xf numFmtId="0" fontId="6" fillId="14" borderId="38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17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6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34" fillId="25" borderId="55" xfId="5" applyFont="1" applyAlignment="1">
      <alignment horizontal="center"/>
    </xf>
    <xf numFmtId="0" fontId="1" fillId="0" borderId="53" xfId="0" applyFont="1" applyBorder="1" applyAlignment="1">
      <alignment horizontal="center"/>
    </xf>
    <xf numFmtId="0" fontId="37" fillId="22" borderId="51" xfId="3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  <xf numFmtId="0" fontId="1" fillId="3" borderId="0" xfId="0" applyFont="1" applyFill="1" applyBorder="1"/>
    <xf numFmtId="164" fontId="33" fillId="0" borderId="0" xfId="2" applyNumberFormat="1" applyFont="1" applyAlignment="1">
      <alignment horizontal="center"/>
    </xf>
    <xf numFmtId="0" fontId="33" fillId="0" borderId="0" xfId="0" applyFont="1"/>
    <xf numFmtId="165" fontId="10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9" fillId="11" borderId="57" xfId="0" applyFont="1" applyFill="1" applyBorder="1" applyAlignment="1">
      <alignment horizontal="left"/>
    </xf>
    <xf numFmtId="0" fontId="29" fillId="11" borderId="43" xfId="0" applyFont="1" applyFill="1" applyBorder="1" applyAlignment="1">
      <alignment horizontal="left"/>
    </xf>
    <xf numFmtId="0" fontId="9" fillId="11" borderId="43" xfId="0" applyFont="1" applyFill="1" applyBorder="1" applyAlignment="1">
      <alignment horizontal="left"/>
    </xf>
    <xf numFmtId="0" fontId="9" fillId="11" borderId="7" xfId="0" applyFont="1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" fillId="6" borderId="34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164" fontId="0" fillId="10" borderId="26" xfId="2" applyNumberFormat="1" applyFont="1" applyFill="1" applyBorder="1" applyAlignment="1">
      <alignment horizontal="center" vertical="center"/>
    </xf>
    <xf numFmtId="164" fontId="0" fillId="10" borderId="28" xfId="2" applyNumberFormat="1" applyFont="1" applyFill="1" applyBorder="1" applyAlignment="1">
      <alignment horizontal="center" vertical="center"/>
    </xf>
    <xf numFmtId="164" fontId="0" fillId="12" borderId="23" xfId="2" applyNumberFormat="1" applyFont="1" applyFill="1" applyBorder="1" applyAlignment="1">
      <alignment horizontal="center" vertical="center"/>
    </xf>
    <xf numFmtId="164" fontId="0" fillId="12" borderId="13" xfId="2" applyNumberFormat="1" applyFont="1" applyFill="1" applyBorder="1" applyAlignment="1">
      <alignment horizontal="center" vertical="center"/>
    </xf>
    <xf numFmtId="164" fontId="0" fillId="5" borderId="26" xfId="2" applyNumberFormat="1" applyFont="1" applyFill="1" applyBorder="1" applyAlignment="1">
      <alignment horizontal="center" vertical="center"/>
    </xf>
    <xf numFmtId="164" fontId="0" fillId="5" borderId="27" xfId="2" applyNumberFormat="1" applyFont="1" applyFill="1" applyBorder="1" applyAlignment="1">
      <alignment horizontal="center" vertical="center"/>
    </xf>
    <xf numFmtId="164" fontId="0" fillId="5" borderId="28" xfId="2" applyNumberFormat="1" applyFont="1" applyFill="1" applyBorder="1" applyAlignment="1">
      <alignment horizontal="center" vertical="center"/>
    </xf>
    <xf numFmtId="164" fontId="0" fillId="11" borderId="26" xfId="2" applyNumberFormat="1" applyFont="1" applyFill="1" applyBorder="1" applyAlignment="1">
      <alignment horizontal="center" vertical="center"/>
    </xf>
    <xf numFmtId="164" fontId="0" fillId="11" borderId="27" xfId="2" applyNumberFormat="1" applyFont="1" applyFill="1" applyBorder="1" applyAlignment="1">
      <alignment horizontal="center" vertical="center"/>
    </xf>
    <xf numFmtId="164" fontId="0" fillId="11" borderId="28" xfId="2" applyNumberFormat="1" applyFont="1" applyFill="1" applyBorder="1" applyAlignment="1">
      <alignment horizontal="center" vertical="center"/>
    </xf>
    <xf numFmtId="0" fontId="1" fillId="19" borderId="34" xfId="0" applyFont="1" applyFill="1" applyBorder="1" applyAlignment="1">
      <alignment horizontal="center"/>
    </xf>
    <xf numFmtId="0" fontId="1" fillId="19" borderId="35" xfId="0" applyFont="1" applyFill="1" applyBorder="1" applyAlignment="1">
      <alignment horizontal="center"/>
    </xf>
    <xf numFmtId="0" fontId="1" fillId="19" borderId="36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18" borderId="10" xfId="0" applyFont="1" applyFill="1" applyBorder="1" applyAlignment="1">
      <alignment horizontal="center"/>
    </xf>
    <xf numFmtId="0" fontId="1" fillId="18" borderId="34" xfId="0" applyFont="1" applyFill="1" applyBorder="1" applyAlignment="1">
      <alignment horizontal="center"/>
    </xf>
    <xf numFmtId="0" fontId="1" fillId="18" borderId="35" xfId="0" applyFont="1" applyFill="1" applyBorder="1" applyAlignment="1">
      <alignment horizontal="center"/>
    </xf>
    <xf numFmtId="0" fontId="1" fillId="18" borderId="36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8" fillId="11" borderId="41" xfId="0" applyFont="1" applyFill="1" applyBorder="1" applyAlignment="1">
      <alignment horizontal="center"/>
    </xf>
    <xf numFmtId="0" fontId="13" fillId="11" borderId="43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/>
    </xf>
    <xf numFmtId="0" fontId="11" fillId="19" borderId="8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0" fillId="0" borderId="53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7" xfId="0" applyBorder="1" applyAlignment="1">
      <alignment horizontal="center"/>
    </xf>
  </cellXfs>
  <cellStyles count="6">
    <cellStyle name="Ausgabe" xfId="5" builtinId="21"/>
    <cellStyle name="Eingabe" xfId="3" builtinId="20"/>
    <cellStyle name="Prozent" xfId="2" builtinId="5"/>
    <cellStyle name="Standard" xfId="0" builtinId="0"/>
    <cellStyle name="Standard 2" xfId="1" xr:uid="{00000000-0005-0000-0000-00002F000000}"/>
    <cellStyle name="Standard 3" xfId="4" xr:uid="{00B74AC1-A5C5-49E7-83B0-006F3E714ED4}"/>
  </cellStyles>
  <dxfs count="96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4" tint="0.39994506668294322"/>
      </font>
    </dxf>
    <dxf>
      <font>
        <color theme="8"/>
      </font>
    </dxf>
    <dxf>
      <font>
        <color rgb="FFC00000"/>
      </font>
    </dxf>
    <dxf>
      <font>
        <color theme="8"/>
      </font>
    </dxf>
    <dxf>
      <font>
        <color rgb="FFC00000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4" tint="0.39994506668294322"/>
      </font>
    </dxf>
    <dxf>
      <font>
        <color theme="8"/>
      </font>
    </dxf>
    <dxf>
      <font>
        <color rgb="FFC00000"/>
      </font>
    </dxf>
    <dxf>
      <font>
        <color theme="8"/>
      </font>
    </dxf>
    <dxf>
      <font>
        <color rgb="FFC00000"/>
      </font>
    </dxf>
    <dxf>
      <font>
        <color theme="8"/>
      </font>
    </dxf>
    <dxf>
      <font>
        <color rgb="FFC00000"/>
      </font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b/>
        <i val="0"/>
        <color rgb="FFC0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C00000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C00000"/>
        </patternFill>
      </fill>
    </dxf>
    <dxf>
      <numFmt numFmtId="164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4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/>
        <i val="0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 tint="-0.249977111117893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/>
      </font>
      <numFmt numFmtId="2" formatCode="0.00"/>
      <alignment horizontal="center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F3F76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3F3F3F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border outline="0">
        <right style="thin">
          <color rgb="FF3F3F3F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3F3F3F"/>
        <name val="Calibri"/>
        <family val="2"/>
        <scheme val="minor"/>
      </font>
      <border diagonalUp="0" diagonalDown="0" outline="0">
        <left/>
        <right/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right style="thin">
          <color rgb="FF3F3F3F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</a:t>
            </a:r>
            <a:r>
              <a:rPr lang="en-US" b="1" baseline="0"/>
              <a:t> Gesamt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'2. Punkte_Prüfung'!$P$5</c:f>
              <c:strCache>
                <c:ptCount val="1"/>
                <c:pt idx="0">
                  <c:v>Anteil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Punkte_Prüfung'!$N$6:$N$24</c:f>
              <c:numCache>
                <c:formatCode>0.0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cat>
          <c:val>
            <c:numRef>
              <c:f>'2. Punkte_Prüfung'!$P$6:$P$24</c:f>
              <c:numCache>
                <c:formatCode>0.0%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3.5714285714285712E-2</c:v>
                </c:pt>
                <c:pt idx="14">
                  <c:v>7.1428571428571425E-2</c:v>
                </c:pt>
                <c:pt idx="15">
                  <c:v>0.35714285714285715</c:v>
                </c:pt>
                <c:pt idx="16">
                  <c:v>0.32142857142857145</c:v>
                </c:pt>
                <c:pt idx="17">
                  <c:v>0.17857142857142858</c:v>
                </c:pt>
                <c:pt idx="18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0-46EC-8631-16148C9EF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364200"/>
        <c:axId val="986365840"/>
      </c:barChart>
      <c:catAx>
        <c:axId val="98636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r>
                  <a:rPr lang="en-US" b="1">
                    <a:latin typeface="Lucida Sans" panose="020B0602030504020204" pitchFamily="34" charset="0"/>
                  </a:rPr>
                  <a:t>Punkte bis</a:t>
                </a:r>
                <a:r>
                  <a:rPr lang="en-US" b="1" baseline="0">
                    <a:latin typeface="Lucida Sans" panose="020B0602030504020204" pitchFamily="34" charset="0"/>
                  </a:rPr>
                  <a:t> </a:t>
                </a:r>
                <a:endParaRPr lang="en-US" b="1">
                  <a:latin typeface="Lucida Sans" panose="020B0602030504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418413960999702"/>
              <c:y val="0.855230862418400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ucida Sans" panose="020B06020305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986365840"/>
        <c:crosses val="autoZero"/>
        <c:auto val="1"/>
        <c:lblAlgn val="ctr"/>
        <c:lblOffset val="100"/>
        <c:noMultiLvlLbl val="0"/>
      </c:catAx>
      <c:valAx>
        <c:axId val="9863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r>
                  <a:rPr lang="de-DE" b="1">
                    <a:latin typeface="Lucida Sans" panose="020B0602030504020204" pitchFamily="34" charset="0"/>
                  </a:rPr>
                  <a:t>Anteil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ucida Sans" panose="020B0602030504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98636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Teilgebiete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'2. Punkte_Prüfung'!$S$4:$T$4</c:f>
              <c:strCache>
                <c:ptCount val="1"/>
                <c:pt idx="0">
                  <c:v>Finanzierung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Punkte_Prüfung'!$R$6:$R$15</c:f>
              <c:numCache>
                <c:formatCode>0.0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cat>
          <c:val>
            <c:numRef>
              <c:f>'2. Punkte_Prüfung'!$T$6:$T$15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F-4DFC-93CC-0810FB2698DF}"/>
            </c:ext>
          </c:extLst>
        </c:ser>
        <c:ser>
          <c:idx val="0"/>
          <c:order val="1"/>
          <c:tx>
            <c:strRef>
              <c:f>'2. Punkte_Prüfung'!$U$4:$V$4</c:f>
              <c:strCache>
                <c:ptCount val="1"/>
                <c:pt idx="0">
                  <c:v>Investition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'2. Punkte_Prüfung'!$R$6:$R$15</c:f>
              <c:numCache>
                <c:formatCode>0.0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</c:numCache>
            </c:numRef>
          </c:cat>
          <c:val>
            <c:numRef>
              <c:f>'2. Punkte_Prüfung'!$V$6:$V$15</c:f>
              <c:numCache>
                <c:formatCode>0.0%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F-4DFC-93CC-0810FB269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6364200"/>
        <c:axId val="986365840"/>
      </c:barChart>
      <c:catAx>
        <c:axId val="98636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r>
                  <a:rPr lang="en-US" b="1">
                    <a:latin typeface="Lucida Sans" panose="020B0602030504020204" pitchFamily="34" charset="0"/>
                  </a:rPr>
                  <a:t>Punkte bis</a:t>
                </a:r>
                <a:r>
                  <a:rPr lang="en-US" b="1" baseline="0">
                    <a:latin typeface="Lucida Sans" panose="020B0602030504020204" pitchFamily="34" charset="0"/>
                  </a:rPr>
                  <a:t> </a:t>
                </a:r>
                <a:endParaRPr lang="en-US" b="1">
                  <a:latin typeface="Lucida Sans" panose="020B0602030504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9418413960999702"/>
              <c:y val="0.855230862418400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ucida Sans" panose="020B0602030504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986365840"/>
        <c:crosses val="autoZero"/>
        <c:auto val="1"/>
        <c:lblAlgn val="ctr"/>
        <c:lblOffset val="100"/>
        <c:noMultiLvlLbl val="0"/>
      </c:catAx>
      <c:valAx>
        <c:axId val="9863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r>
                  <a:rPr lang="de-DE" b="1">
                    <a:latin typeface="Lucida Sans" panose="020B0602030504020204" pitchFamily="34" charset="0"/>
                  </a:rPr>
                  <a:t>Anteil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ucida Sans" panose="020B0602030504020204" pitchFamily="34" charset="0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986364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'3. Notenszenarien'!$O$2:$Q$2</c:f>
          <c:strCache>
            <c:ptCount val="3"/>
            <c:pt idx="0">
              <c:v>Szenario 1: 45 Punkte - 50%</c:v>
            </c:pt>
          </c:strCache>
        </c:strRef>
      </c:tx>
      <c:layout>
        <c:manualLayout>
          <c:xMode val="edge"/>
          <c:yMode val="edge"/>
          <c:x val="0.29984262095683728"/>
          <c:y val="3.2712384728553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'3. Notenszenarien'!$V$3</c:f>
              <c:strCache>
                <c:ptCount val="1"/>
                <c:pt idx="0">
                  <c:v>Anteil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7D-43E2-AF73-F8FCD9301E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7D-43E2-AF73-F8FCD9301E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7D-43E2-AF73-F8FCD9301E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17D-43E2-AF73-F8FCD9301E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CF0-4BB9-8B2F-89F92166C6A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F0-4BB9-8B2F-89F92166C6A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CF0-4BB9-8B2F-89F92166C6A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F0-4BB9-8B2F-89F92166C6A0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F0-4BB9-8B2F-89F92166C6A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Notenszenarien'!$S$4:$S$14</c:f>
              <c:numCache>
                <c:formatCode>0.0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'3. Notenszenarien'!$V$4:$V$14</c:f>
              <c:numCache>
                <c:formatCode>0.0%</c:formatCode>
                <c:ptCount val="11"/>
                <c:pt idx="0">
                  <c:v>3.5714285714285712E-2</c:v>
                </c:pt>
                <c:pt idx="1">
                  <c:v>0.17857142857142858</c:v>
                </c:pt>
                <c:pt idx="2">
                  <c:v>0.25</c:v>
                </c:pt>
                <c:pt idx="3">
                  <c:v>0.25</c:v>
                </c:pt>
                <c:pt idx="4">
                  <c:v>0.21428571428571427</c:v>
                </c:pt>
                <c:pt idx="5">
                  <c:v>3.5714285714285712E-2</c:v>
                </c:pt>
                <c:pt idx="6">
                  <c:v>3.5714285714285712E-2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D-43E2-AF73-F8FCD9301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333840"/>
        <c:axId val="1294330560"/>
      </c:barChart>
      <c:catAx>
        <c:axId val="1294333840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1294330560"/>
        <c:crosses val="autoZero"/>
        <c:auto val="1"/>
        <c:lblAlgn val="ctr"/>
        <c:lblOffset val="100"/>
        <c:noMultiLvlLbl val="0"/>
      </c:catAx>
      <c:valAx>
        <c:axId val="12943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12943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ucida Sans" panose="020B0602030504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r>
              <a:rPr lang="de-DE" sz="1050" b="1">
                <a:latin typeface="Lucida Sans" panose="020B0602030504020204" pitchFamily="34" charset="0"/>
              </a:rPr>
              <a:t>Notenstufen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AE6-4BC6-921E-7D4E4800C6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E6-4BC6-921E-7D4E4800C61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3A-440F-B452-B23A59F7BA7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3A-440F-B452-B23A59F7BA74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3A-440F-B452-B23A59F7BA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Notenszenarien'!$S$4:$S$14</c:f>
              <c:numCache>
                <c:formatCode>0.0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'3. Notenszenarien'!$X$4:$X$14</c:f>
              <c:numCache>
                <c:formatCode>0.0%</c:formatCode>
                <c:ptCount val="11"/>
                <c:pt idx="0">
                  <c:v>0.21428571428571427</c:v>
                </c:pt>
                <c:pt idx="2">
                  <c:v>0.7142857142857143</c:v>
                </c:pt>
                <c:pt idx="5">
                  <c:v>7.1428571428571425E-2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6-4BC6-921E-7D4E4800C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2147440"/>
        <c:axId val="1302145800"/>
      </c:barChart>
      <c:catAx>
        <c:axId val="1302147440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1302145800"/>
        <c:crosses val="autoZero"/>
        <c:auto val="1"/>
        <c:lblAlgn val="ctr"/>
        <c:lblOffset val="100"/>
        <c:noMultiLvlLbl val="0"/>
      </c:catAx>
      <c:valAx>
        <c:axId val="130214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21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'3. Notenszenarien'!$O$19:$Q$19</c:f>
          <c:strCache>
            <c:ptCount val="3"/>
            <c:pt idx="0">
              <c:v>Szenario 2: 40 Punkte - 44%</c:v>
            </c:pt>
          </c:strCache>
        </c:strRef>
      </c:tx>
      <c:layout>
        <c:manualLayout>
          <c:xMode val="edge"/>
          <c:yMode val="edge"/>
          <c:x val="0.29984262095683728"/>
          <c:y val="3.2712384728553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'3. Notenszenarien'!$V$20</c:f>
              <c:strCache>
                <c:ptCount val="1"/>
                <c:pt idx="0">
                  <c:v>Anteil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FCA-4FBD-A02A-913070CE0D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CA-4FBD-A02A-913070CE0D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CA-4FBD-A02A-913070CE0D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FCA-4FBD-A02A-913070CE0D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FCA-4FBD-A02A-913070CE0DA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FCA-4FBD-A02A-913070CE0DA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FCA-4FBD-A02A-913070CE0DA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CA-4FBD-A02A-913070CE0DA6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CA-4FBD-A02A-913070CE0DA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Notenszenarien'!$S$21:$S$31</c:f>
              <c:numCache>
                <c:formatCode>0.0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'3. Notenszenarien'!$V$21:$V$31</c:f>
              <c:numCache>
                <c:formatCode>0.0%</c:formatCode>
                <c:ptCount val="11"/>
                <c:pt idx="0">
                  <c:v>3.5714285714285712E-2</c:v>
                </c:pt>
                <c:pt idx="1">
                  <c:v>0.17857142857142858</c:v>
                </c:pt>
                <c:pt idx="2">
                  <c:v>0.32142857142857145</c:v>
                </c:pt>
                <c:pt idx="3">
                  <c:v>0.35714285714285715</c:v>
                </c:pt>
                <c:pt idx="4">
                  <c:v>7.1428571428571425E-2</c:v>
                </c:pt>
                <c:pt idx="5">
                  <c:v>3.5714285714285712E-2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3D-4F3F-A5A9-5A7990BE2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333840"/>
        <c:axId val="1294330560"/>
      </c:barChart>
      <c:catAx>
        <c:axId val="1294333840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1294330560"/>
        <c:crosses val="autoZero"/>
        <c:auto val="1"/>
        <c:lblAlgn val="ctr"/>
        <c:lblOffset val="100"/>
        <c:noMultiLvlLbl val="0"/>
      </c:catAx>
      <c:valAx>
        <c:axId val="12943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12943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ucida Sans" panose="020B0602030504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'3. Notenszenarien'!$O$36:$Q$36</c:f>
          <c:strCache>
            <c:ptCount val="3"/>
            <c:pt idx="0">
              <c:v>Szenario 3: 35 Punkte - 39%</c:v>
            </c:pt>
          </c:strCache>
        </c:strRef>
      </c:tx>
      <c:layout>
        <c:manualLayout>
          <c:xMode val="edge"/>
          <c:yMode val="edge"/>
          <c:x val="0.29984262095683728"/>
          <c:y val="3.2712384728553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'3. Notenszenarien'!$V$37</c:f>
              <c:strCache>
                <c:ptCount val="1"/>
                <c:pt idx="0">
                  <c:v>Anteil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4B5-4D42-8471-8FABA8CD58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B5-4D42-8471-8FABA8CD58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5-4D42-8471-8FABA8CD58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4B5-4D42-8471-8FABA8CD583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B5-4D42-8471-8FABA8CD58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5-4D42-8471-8FABA8CD583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4B5-4D42-8471-8FABA8CD583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B5-4D42-8471-8FABA8CD583E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B5-4D42-8471-8FABA8CD583E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Lucida Sans" panose="020B0602030504020204" pitchFamily="34" charset="0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Notenszenarien'!$S$38:$S$48</c:f>
              <c:numCache>
                <c:formatCode>0.0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'3. Notenszenarien'!$V$38:$V$48</c:f>
              <c:numCache>
                <c:formatCode>0.0%</c:formatCode>
                <c:ptCount val="11"/>
                <c:pt idx="0">
                  <c:v>7.1428571428571425E-2</c:v>
                </c:pt>
                <c:pt idx="1">
                  <c:v>0.17857142857142858</c:v>
                </c:pt>
                <c:pt idx="2">
                  <c:v>0.39285714285714285</c:v>
                </c:pt>
                <c:pt idx="3">
                  <c:v>0.2857142857142857</c:v>
                </c:pt>
                <c:pt idx="4">
                  <c:v>3.5714285714285712E-2</c:v>
                </c:pt>
                <c:pt idx="5">
                  <c:v>3.5714285714285712E-2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A-47BB-AAA4-4CFB46A7B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4333840"/>
        <c:axId val="1294330560"/>
      </c:barChart>
      <c:catAx>
        <c:axId val="1294333840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1294330560"/>
        <c:crosses val="autoZero"/>
        <c:auto val="1"/>
        <c:lblAlgn val="ctr"/>
        <c:lblOffset val="100"/>
        <c:noMultiLvlLbl val="0"/>
      </c:catAx>
      <c:valAx>
        <c:axId val="129433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endParaRPr lang="de-DE"/>
          </a:p>
        </c:txPr>
        <c:crossAx val="12943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ucida Sans" panose="020B0602030504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r>
              <a:rPr lang="de-DE" sz="1050" b="1">
                <a:latin typeface="Lucida Sans" panose="020B0602030504020204" pitchFamily="34" charset="0"/>
              </a:rPr>
              <a:t>Notenstufen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E31-4780-9BF0-E0660DFAB8E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31-4780-9BF0-E0660DFAB8E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31-4780-9BF0-E0660DFAB8E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E31-4780-9BF0-E0660DFAB8E1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31-4780-9BF0-E0660DFAB8E1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Notenszenarien'!$S$21:$S$31</c:f>
              <c:numCache>
                <c:formatCode>0.0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'3. Notenszenarien'!$X$21:$X$31</c:f>
              <c:numCache>
                <c:formatCode>0.0%</c:formatCode>
                <c:ptCount val="11"/>
                <c:pt idx="0">
                  <c:v>0.21428571428571427</c:v>
                </c:pt>
                <c:pt idx="2">
                  <c:v>0.75</c:v>
                </c:pt>
                <c:pt idx="5">
                  <c:v>3.5714285714285712E-2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33-4B6A-AF49-DDB663A20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2147440"/>
        <c:axId val="1302145800"/>
      </c:barChart>
      <c:catAx>
        <c:axId val="1302147440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1302145800"/>
        <c:crosses val="autoZero"/>
        <c:auto val="1"/>
        <c:lblAlgn val="ctr"/>
        <c:lblOffset val="100"/>
        <c:noMultiLvlLbl val="0"/>
      </c:catAx>
      <c:valAx>
        <c:axId val="130214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21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ucida Sans" panose="020B0602030504020204" pitchFamily="34" charset="0"/>
                <a:ea typeface="+mn-ea"/>
                <a:cs typeface="+mn-cs"/>
              </a:defRPr>
            </a:pPr>
            <a:r>
              <a:rPr lang="de-DE" sz="1050" b="1">
                <a:latin typeface="Lucida Sans" panose="020B0602030504020204" pitchFamily="34" charset="0"/>
              </a:rPr>
              <a:t>Notenstufen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ucida Sans" panose="020B060203050402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4F-40B5-BFF8-8A11924594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4F-40B5-BFF8-8A119245940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F-40B5-BFF8-8A119245940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84F-40B5-BFF8-8A1192459403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4F-40B5-BFF8-8A1192459403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'3. Notenszenarien'!$S$38:$S$48</c:f>
              <c:numCache>
                <c:formatCode>0.0</c:formatCode>
                <c:ptCount val="11"/>
                <c:pt idx="0">
                  <c:v>1</c:v>
                </c:pt>
                <c:pt idx="1">
                  <c:v>1.3</c:v>
                </c:pt>
                <c:pt idx="2">
                  <c:v>1.7</c:v>
                </c:pt>
                <c:pt idx="3">
                  <c:v>2</c:v>
                </c:pt>
                <c:pt idx="4">
                  <c:v>2.2999999999999998</c:v>
                </c:pt>
                <c:pt idx="5">
                  <c:v>2.7</c:v>
                </c:pt>
                <c:pt idx="6">
                  <c:v>3</c:v>
                </c:pt>
                <c:pt idx="7">
                  <c:v>3.3</c:v>
                </c:pt>
                <c:pt idx="8">
                  <c:v>3.7</c:v>
                </c:pt>
                <c:pt idx="9">
                  <c:v>4</c:v>
                </c:pt>
                <c:pt idx="10">
                  <c:v>5</c:v>
                </c:pt>
              </c:numCache>
            </c:numRef>
          </c:cat>
          <c:val>
            <c:numRef>
              <c:f>'3. Notenszenarien'!$X$38:$X$48</c:f>
              <c:numCache>
                <c:formatCode>0.0%</c:formatCode>
                <c:ptCount val="11"/>
                <c:pt idx="0">
                  <c:v>0.25</c:v>
                </c:pt>
                <c:pt idx="2">
                  <c:v>0.7142857142857143</c:v>
                </c:pt>
                <c:pt idx="5">
                  <c:v>3.5714285714285712E-2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89-48F2-BC54-E7143C413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2147440"/>
        <c:axId val="1302145800"/>
      </c:barChart>
      <c:catAx>
        <c:axId val="1302147440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1302145800"/>
        <c:crosses val="autoZero"/>
        <c:auto val="1"/>
        <c:lblAlgn val="ctr"/>
        <c:lblOffset val="100"/>
        <c:noMultiLvlLbl val="0"/>
      </c:catAx>
      <c:valAx>
        <c:axId val="130214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21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761998</xdr:colOff>
      <xdr:row>25</xdr:row>
      <xdr:rowOff>137848</xdr:rowOff>
    </xdr:from>
    <xdr:to>
      <xdr:col>24</xdr:col>
      <xdr:colOff>10583</xdr:colOff>
      <xdr:row>52</xdr:row>
      <xdr:rowOff>148166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7E06575-5BDA-41F4-B198-FA12981DD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52</xdr:row>
      <xdr:rowOff>142875</xdr:rowOff>
    </xdr:from>
    <xdr:to>
      <xdr:col>23</xdr:col>
      <xdr:colOff>761999</xdr:colOff>
      <xdr:row>79</xdr:row>
      <xdr:rowOff>153193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06DC8B7A-7F9A-49F3-8B14-B0EA1BE6D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11904</xdr:colOff>
      <xdr:row>0</xdr:row>
      <xdr:rowOff>152400</xdr:rowOff>
    </xdr:from>
    <xdr:to>
      <xdr:col>30</xdr:col>
      <xdr:colOff>11906</xdr:colOff>
      <xdr:row>15</xdr:row>
      <xdr:rowOff>18521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825BDAE-6D37-4037-A6A7-C8D272FB2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758033</xdr:colOff>
      <xdr:row>0</xdr:row>
      <xdr:rowOff>152400</xdr:rowOff>
    </xdr:from>
    <xdr:to>
      <xdr:col>34</xdr:col>
      <xdr:colOff>366449</xdr:colOff>
      <xdr:row>15</xdr:row>
      <xdr:rowOff>29103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9AAFD08-2ED7-4363-BDFA-45EAC7B60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15876</xdr:colOff>
      <xdr:row>18</xdr:row>
      <xdr:rowOff>0</xdr:rowOff>
    </xdr:from>
    <xdr:to>
      <xdr:col>30</xdr:col>
      <xdr:colOff>52918</xdr:colOff>
      <xdr:row>33</xdr:row>
      <xdr:rowOff>10583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1743500-271B-494C-AB20-3E9E8E6BF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611187</xdr:colOff>
      <xdr:row>34</xdr:row>
      <xdr:rowOff>162718</xdr:rowOff>
    </xdr:from>
    <xdr:to>
      <xdr:col>30</xdr:col>
      <xdr:colOff>29104</xdr:colOff>
      <xdr:row>49</xdr:row>
      <xdr:rowOff>162717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43A2C07-738F-4989-B6C4-AD977083E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37042</xdr:colOff>
      <xdr:row>18</xdr:row>
      <xdr:rowOff>0</xdr:rowOff>
    </xdr:from>
    <xdr:to>
      <xdr:col>34</xdr:col>
      <xdr:colOff>407458</xdr:colOff>
      <xdr:row>32</xdr:row>
      <xdr:rowOff>148167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42B80198-3DEB-4B19-A4D9-B7C18CD7D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1323</xdr:colOff>
      <xdr:row>34</xdr:row>
      <xdr:rowOff>164042</xdr:rowOff>
    </xdr:from>
    <xdr:to>
      <xdr:col>34</xdr:col>
      <xdr:colOff>371739</xdr:colOff>
      <xdr:row>50</xdr:row>
      <xdr:rowOff>18521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968737E4-FDBC-400C-BE73-851FE35A8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backgroundRefresh="0" connectionId="15" xr16:uid="{0FA1D4B5-FA70-4548-A47F-DEFABC22B9E4}" autoFormatId="16" applyNumberFormats="0" applyBorderFormats="0" applyFontFormats="0" applyPatternFormats="0" applyAlignmentFormats="0" applyWidthHeightFormats="0">
  <queryTableRefresh nextId="10">
    <queryTableFields count="7">
      <queryTableField id="1" name="Vollständiger Name" tableColumnId="1"/>
      <queryTableField id="2" name="Gruppen" tableColumnId="2"/>
      <queryTableField id="4" name="E-Mail-Adresse" tableColumnId="4"/>
      <queryTableField id="5" name="Datum" tableColumnId="5"/>
      <queryTableField id="6" name="Name" tableColumnId="6"/>
      <queryTableField id="7" name="Vorname" tableColumnId="7"/>
      <queryTableField id="8" name="Matrikelnummer" tableColumnId="8"/>
    </queryTableFields>
  </queryTableRefresh>
  <extLst>
    <ext xmlns:x15="http://schemas.microsoft.com/office/spreadsheetml/2010/11/main" uri="{883FBD77-0823-4a55-B5E3-86C4891E6966}">
      <x15:queryTable sourceDataName="Abfrage - Antritt_Prüfung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11" xr16:uid="{2F5A8249-F982-471F-B009-4D508AD547B6}" autoFormatId="16" applyNumberFormats="0" applyBorderFormats="0" applyFontFormats="0" applyPatternFormats="0" applyAlignmentFormats="0" applyWidthHeightFormats="0">
  <queryTableRefresh nextId="100">
    <queryTableFields count="20">
      <queryTableField id="1" name="Nachname" tableColumnId="1"/>
      <queryTableField id="2" name="Vorname" tableColumnId="2"/>
      <queryTableField id="4" name="E-Mail-Adresse" tableColumnId="4"/>
      <queryTableField id="5" name="Status" tableColumnId="5"/>
      <queryTableField id="6" name="Begonnen am" tableColumnId="6"/>
      <queryTableField id="7" name="Beendet" tableColumnId="7"/>
      <queryTableField id="8" name="Verbrauchte Zeit" tableColumnId="8"/>
      <queryTableField id="9" name="Bewertung/90,00" tableColumnId="9"/>
      <queryTableField id="10" name="F 1 /0,00" tableColumnId="10"/>
      <queryTableField id="63" name="F 2 /5,00" tableColumnId="3"/>
      <queryTableField id="90" name="F 3 /10,00" tableColumnId="11"/>
      <queryTableField id="91" name="F 4 /8,00" tableColumnId="12"/>
      <queryTableField id="92" name="F 5 /10,00" tableColumnId="13"/>
      <queryTableField id="93" name="F 6 /10,00" tableColumnId="14"/>
      <queryTableField id="94" name="F 7 /10,00" tableColumnId="15"/>
      <queryTableField id="95" name="F 8 /6,00" tableColumnId="16"/>
      <queryTableField id="96" name="F 9 /3,00" tableColumnId="17"/>
      <queryTableField id="97" name="F 10 /7,00" tableColumnId="18"/>
      <queryTableField id="98" name="F 11 /11,00" tableColumnId="19"/>
      <queryTableField id="99" name="F 12 /10,00" tableColumnId="20"/>
    </queryTableFields>
  </queryTableRefresh>
  <extLst>
    <ext xmlns:x15="http://schemas.microsoft.com/office/spreadsheetml/2010/11/main" uri="{883FBD77-0823-4a55-B5E3-86C4891E6966}">
      <x15:queryTable sourceDataName="Abfrage - THE-Detailpunkt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10" xr16:uid="{4278FEB5-FC92-4F6E-A752-7731A97AA6AA}" autoFormatId="16" applyNumberFormats="0" applyBorderFormats="0" applyFontFormats="0" applyPatternFormats="0" applyAlignmentFormats="0" applyWidthHeightFormats="0">
  <queryTableRefresh nextId="8">
    <queryTableFields count="3">
      <queryTableField id="4" name="Nachname" tableColumnId="1"/>
      <queryTableField id="5" name="Vorname" tableColumnId="3"/>
      <queryTableField id="2" name="Matrikelnummer" tableColumnId="2"/>
    </queryTableFields>
  </queryTableRefresh>
  <extLst>
    <ext xmlns:x15="http://schemas.microsoft.com/office/spreadsheetml/2010/11/main" uri="{883FBD77-0823-4a55-B5E3-86C4891E6966}">
      <x15:queryTable sourceDataName="Abfrage - Kombinierte_Date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backgroundRefresh="0" connectionId="13" xr16:uid="{C7F3A3D7-ADEE-4CC8-AA25-192416B35338}" autoFormatId="16" applyNumberFormats="0" applyBorderFormats="0" applyFontFormats="0" applyPatternFormats="0" applyAlignmentFormats="0" applyWidthHeightFormats="0">
  <queryTableRefresh nextId="2">
    <queryTableFields count="1">
      <queryTableField id="1" name="Anmeldungen HISin One" tableColumnId="1"/>
    </queryTableFields>
  </queryTableRefresh>
  <extLst>
    <ext xmlns:x15="http://schemas.microsoft.com/office/spreadsheetml/2010/11/main" uri="{883FBD77-0823-4a55-B5E3-86C4891E6966}">
      <x15:queryTable sourceDataName="Abfrage - Anz_Anmeldung_QI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5" xr16:uid="{43069FC1-F9FF-4728-A2E9-1B675F5B6315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Antritt Prüfung" tableColumnId="1"/>
      <queryTableField id="2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connectionId="12" xr16:uid="{FA7D353E-C4CA-4FC7-8FB6-9EDE584130B8}" autoFormatId="16" applyNumberFormats="0" applyBorderFormats="0" applyFontFormats="0" applyPatternFormats="0" applyAlignmentFormats="0" applyWidthHeightFormats="0">
  <queryTableRefresh nextId="9" unboundColumnsRight="1">
    <queryTableFields count="4">
      <queryTableField id="4" name="Nachname" tableColumnId="1"/>
      <queryTableField id="5" name="Vorname" tableColumnId="3"/>
      <queryTableField id="2" name="Matrikelnummer" tableColumnId="2"/>
      <queryTableField id="8" dataBound="0" tableColumnId="4"/>
    </queryTableFields>
  </queryTableRefresh>
  <extLst>
    <ext xmlns:x15="http://schemas.microsoft.com/office/spreadsheetml/2010/11/main" uri="{883FBD77-0823-4a55-B5E3-86C4891E6966}">
      <x15:queryTable sourceDataName="Abfrage - Kombinierte_Daten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backgroundRefresh="0" connectionId="14" xr16:uid="{458E600F-C694-447B-BA28-4CDBB8C10B99}" autoFormatId="16" applyNumberFormats="0" applyBorderFormats="0" applyFontFormats="0" applyPatternFormats="0" applyAlignmentFormats="0" applyWidthHeightFormats="0">
  <queryTableRefresh nextId="2">
    <queryTableFields count="1">
      <queryTableField id="1" name="Anmeldungen HISin One" tableColumnId="1"/>
    </queryTableFields>
  </queryTableRefresh>
  <extLst>
    <ext xmlns:x15="http://schemas.microsoft.com/office/spreadsheetml/2010/11/main" uri="{883FBD77-0823-4a55-B5E3-86C4891E6966}">
      <x15:queryTable sourceDataName="Abfrage - Anz_Anmeldung_QI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6" xr16:uid="{667C4DF1-BB00-41EB-B709-C588276E4CD2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Antritt Prüfung" tableColumnId="1"/>
      <queryTableField id="2" dataBound="0" tableColumnId="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A5DDE3E-B5BA-464C-B626-4318FF718DFF}" name="folder_path" displayName="folder_path" ref="A16:B17" totalsRowShown="0" tableBorderDxfId="95">
  <autoFilter ref="A16:B17" xr:uid="{5A5DDE3E-B5BA-464C-B626-4318FF718DFF}"/>
  <tableColumns count="2">
    <tableColumn id="1" xr3:uid="{5279D4CE-C6A9-48CB-8D59-64FAE26490FD}" name="folder_path" dataDxfId="94"/>
    <tableColumn id="2" xr3:uid="{5B88B4BA-2D63-4E8D-B70C-501EC1447D33}" name="path" dataDxfId="93" dataCellStyle="Ausgabe">
      <calculatedColumnFormula array="1">LEFT(CELL("filename"), SEARCH("\[", CELL("filename")))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63383CB-30F7-4C77-A12E-759E20A2F21B}" name="import_xlsx" displayName="import_xlsx" ref="A19:B22" totalsRowShown="0">
  <autoFilter ref="A19:B22" xr:uid="{463383CB-30F7-4C77-A12E-759E20A2F21B}"/>
  <tableColumns count="2">
    <tableColumn id="1" xr3:uid="{56E20CED-E261-4285-9495-EB9E7768C0F2}" name="Standard-Dateinamen" dataDxfId="92"/>
    <tableColumn id="2" xr3:uid="{8B013EB9-76AE-4AC3-AA1E-F6614BA5D55D}" name="name" dataDxfId="91" dataCellStyle="Ausgab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49ABDC-C55A-4252-9DAE-DD991ADC5AB6}" name="tbl_aufgaben_teilgebiete" displayName="tbl_aufgaben_teilgebiete" ref="C5:D6" totalsRowShown="0" headerRowBorderDxfId="90">
  <autoFilter ref="C5:D6" xr:uid="{A949ABDC-C55A-4252-9DAE-DD991ADC5AB6}"/>
  <tableColumns count="2">
    <tableColumn id="1" xr3:uid="{F40037AE-8C0F-455A-84B3-0B87E04A56A6}" name="Aufgaben" dataDxfId="89"/>
    <tableColumn id="2" xr3:uid="{386BF221-FC28-40E4-8D65-A0D1B01002B9}" name="#" dataDxfId="88" dataCellStyle="Eingab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DA203-3608-45FC-8F50-191481AD61D3}" name="Antritt_Prüfung" displayName="Antritt_Prüfung" ref="A4:G32" tableType="queryTable" totalsRowShown="0">
  <autoFilter ref="A4:G32" xr:uid="{C7DDA203-3608-45FC-8F50-191481AD61D3}"/>
  <tableColumns count="7">
    <tableColumn id="1" xr3:uid="{5432C8E3-F08C-4ED2-BCF1-CA3C473C8F53}" uniqueName="1" name="Vollständiger Name" queryTableFieldId="1" dataDxfId="87"/>
    <tableColumn id="2" xr3:uid="{8139DE84-B4B5-4651-A43D-671C10DC417B}" uniqueName="2" name="Gruppen" queryTableFieldId="2"/>
    <tableColumn id="4" xr3:uid="{1ADED7D6-034B-4920-A179-265685F343B5}" uniqueName="4" name="E-Mail-Adresse" queryTableFieldId="4" dataDxfId="86"/>
    <tableColumn id="5" xr3:uid="{23B2F305-AC5F-458A-A191-600DB1B7A572}" uniqueName="5" name="Datum" queryTableFieldId="5" dataDxfId="85"/>
    <tableColumn id="6" xr3:uid="{61E1E047-CEDA-4F7C-91A8-0CD2DEA7336E}" uniqueName="6" name="Name" queryTableFieldId="6" dataDxfId="84"/>
    <tableColumn id="7" xr3:uid="{28B62D20-0889-4550-BBBD-1209DD1CA5B0}" uniqueName="7" name="Vorname" queryTableFieldId="7" dataDxfId="83"/>
    <tableColumn id="8" xr3:uid="{62D584A9-A287-4148-B482-C859D12E3E8D}" uniqueName="8" name="Matrikelnummer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85D82-DCB7-4DE0-8871-394556E17D54}" name="Gesamtpunkte" displayName="Gesamtpunkte" ref="A5:L255" totalsRowShown="0" headerRowDxfId="82" headerRowBorderDxfId="81" tableBorderDxfId="80">
  <autoFilter ref="A5:L255" xr:uid="{6AD1FB27-C490-4C12-9A95-6F6EFC5368C7}"/>
  <tableColumns count="12">
    <tableColumn id="1" xr3:uid="{AC8B0857-4EBA-4DCE-AB0D-4F2AB111601A}" name="Matr.-Nr." dataDxfId="79">
      <calculatedColumnFormula>'2a.Detailpunkte'!D4</calculatedColumnFormula>
    </tableColumn>
    <tableColumn id="2" xr3:uid="{F48049DF-84E2-4C64-B6D1-70033C277841}" name="Nachname" dataDxfId="78">
      <calculatedColumnFormula>'2a.Detailpunkte'!E4</calculatedColumnFormula>
    </tableColumn>
    <tableColumn id="3" xr3:uid="{631DDCCC-57B6-4E92-B7C6-75A969EA3F30}" name="Vorname" dataDxfId="77">
      <calculatedColumnFormula>'2a.Detailpunkte'!F4</calculatedColumnFormula>
    </tableColumn>
    <tableColumn id="11" xr3:uid="{E071B7EE-1F46-404A-AEF9-635482028FE5}" name="Note" dataDxfId="76">
      <calculatedColumnFormula>INDEX('3. Notenszenarien'!$I$6:$I$350,MATCH(Gesamtpunkte[[#This Row],[Matr.-Nr.]],'3. Notenszenarien'!$A$6:$A$1048576,0))</calculatedColumnFormula>
    </tableColumn>
    <tableColumn id="4" xr3:uid="{8BA05694-97D0-41D5-99D0-E2A8ADBF797D}" name="Gesamtpunkte " dataDxfId="75">
      <calculatedColumnFormula>ROUNDUP(INDEX('2a.Detailpunkte'!$A$4:$A$352,MATCH('2. Punkte_Prüfung'!A6,'2a.Detailpunkte'!$D$4:$D$352,0),1)/5,1)*5</calculatedColumnFormula>
    </tableColumn>
    <tableColumn id="5" xr3:uid="{AFAD650F-5473-45A7-A1FF-4589411EE81F}" name="Gesamt %" dataDxfId="74" dataCellStyle="Prozent">
      <calculatedColumnFormula>Gesamtpunkte[[#This Row],[Gesamtpunkte ]]/$E$4</calculatedColumnFormula>
    </tableColumn>
    <tableColumn id="6" xr3:uid="{16FA2AC1-4B9A-48FC-B628-A3DB35E8356E}" name="Punkte F" dataDxfId="73">
      <calculatedColumnFormula>INDEX('2a.Detailpunkte'!$B$4:$B$352,MATCH('2. Punkte_Prüfung'!A6,'2a.Detailpunkte'!$D$4:$D$352,0),1)</calculatedColumnFormula>
    </tableColumn>
    <tableColumn id="7" xr3:uid="{7DC4933F-BCEB-442F-B97C-DABA1017A1C2}" name="Punkte I" dataDxfId="72">
      <calculatedColumnFormula>INDEX('2a.Detailpunkte'!$C$4:$C$352,MATCH('2. Punkte_Prüfung'!A6,'2a.Detailpunkte'!$D$4:$D$352,0),1)</calculatedColumnFormula>
    </tableColumn>
    <tableColumn id="10" xr3:uid="{FE000C6E-89CA-4333-959B-2FDA0A5F201F}" name="F %" dataDxfId="71" dataCellStyle="Prozent">
      <calculatedColumnFormula>Gesamtpunkte[[#This Row],[Punkte F]]/$G$4</calculatedColumnFormula>
    </tableColumn>
    <tableColumn id="9" xr3:uid="{AEC8F3EA-8F2E-4592-BEB6-89C8C0ACE744}" name="I %" dataDxfId="70" dataCellStyle="Prozent">
      <calculatedColumnFormula>Gesamtpunkte[[#This Row],[Punkte I]]/$H$4</calculatedColumnFormula>
    </tableColumn>
    <tableColumn id="8" xr3:uid="{4A75C9C3-2868-430C-9BAA-6F231D21CAB1}" name="in QIS" dataDxfId="69">
      <calculatedColumnFormula>IF(AND(ISNA(MATCH(Gesamtpunkte[[#This Row],[Matr.-Nr.]],'4. Noteneintrag'!$C$11:$C$1048576,0)),ISNUMBER(Gesamtpunkte[[#This Row],[Matr.-Nr.]])),"NEIN","JA")</calculatedColumnFormula>
    </tableColumn>
    <tableColumn id="12" xr3:uid="{325F40A2-1EB8-42A1-9F48-B5FF9BB09C91}" name="Versuch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D970D2-921B-4EEC-A962-DB2F19BED28B}" name="THE_Detailpunkte" displayName="THE_Detailpunkte" ref="E3:X31" tableType="queryTable" totalsRowShown="0" headerRowDxfId="67" dataDxfId="66">
  <autoFilter ref="E3:X31" xr:uid="{DFD970D2-921B-4EEC-A962-DB2F19BED28B}"/>
  <tableColumns count="20">
    <tableColumn id="1" xr3:uid="{33BDF67B-6D00-4D0F-8E51-778C3550BA6D}" uniqueName="1" name="Nachname" queryTableFieldId="1" dataDxfId="65"/>
    <tableColumn id="2" xr3:uid="{C70B8028-3123-43A8-99DF-CA19D8E8B864}" uniqueName="2" name="Vorname" queryTableFieldId="2" dataDxfId="64"/>
    <tableColumn id="4" xr3:uid="{17661219-DF29-4A24-8C40-CBE5E574C8DD}" uniqueName="4" name="E-Mail-Adresse" queryTableFieldId="4" dataDxfId="63"/>
    <tableColumn id="5" xr3:uid="{B49A1C63-5EC9-448B-B5CE-D6957387C75F}" uniqueName="5" name="Status" queryTableFieldId="5" dataDxfId="62"/>
    <tableColumn id="6" xr3:uid="{ADCEC1F0-67D6-409E-8C78-D6347B7410AE}" uniqueName="6" name="Begonnen am" queryTableFieldId="6" dataDxfId="61"/>
    <tableColumn id="7" xr3:uid="{A0DB051E-8F42-4576-9865-8225DDC16389}" uniqueName="7" name="Beendet" queryTableFieldId="7" dataDxfId="60"/>
    <tableColumn id="8" xr3:uid="{E83C58D8-6CBE-48D8-8646-92292FCE2BBC}" uniqueName="8" name="Verbrauchte Zeit" queryTableFieldId="8" dataDxfId="59"/>
    <tableColumn id="9" xr3:uid="{7DEE5324-463F-421E-8049-37A7CB4F25F4}" uniqueName="9" name="Bewertung/90,00" queryTableFieldId="9" dataDxfId="58"/>
    <tableColumn id="10" xr3:uid="{7AE1DAB7-A2D4-43AF-BDED-D0BC9EA447F5}" uniqueName="10" name="F 1 /0,00" queryTableFieldId="10" dataDxfId="57"/>
    <tableColumn id="3" xr3:uid="{D06867C1-6E83-4B38-84CD-99173B2A9EED}" uniqueName="3" name="F 2 /5,00" queryTableFieldId="63"/>
    <tableColumn id="11" xr3:uid="{6BE4A056-D16C-4F4D-BECB-E7A5B48FD146}" uniqueName="11" name="F 3 /10,00" queryTableFieldId="90"/>
    <tableColumn id="12" xr3:uid="{4AD47B5E-B74B-40FF-A946-1EE76D68E5BF}" uniqueName="12" name="F 4 /8,00" queryTableFieldId="91"/>
    <tableColumn id="13" xr3:uid="{E4FD8A31-DD8E-4EB7-A36C-A1BAB7E1A527}" uniqueName="13" name="F 5 /10,00" queryTableFieldId="92"/>
    <tableColumn id="14" xr3:uid="{18B2B755-5129-48BC-80E0-C82B013D79D5}" uniqueName="14" name="F 6 /10,00" queryTableFieldId="93"/>
    <tableColumn id="15" xr3:uid="{2331F0D8-B598-46D7-B806-AE7DD0832F49}" uniqueName="15" name="F 7 /10,00" queryTableFieldId="94"/>
    <tableColumn id="16" xr3:uid="{32E29373-1E69-43A0-B9F7-A96D06A9D41B}" uniqueName="16" name="F 8 /6,00" queryTableFieldId="95"/>
    <tableColumn id="17" xr3:uid="{FB073D67-7BE8-4497-B405-192CF6867BA6}" uniqueName="17" name="F 9 /3,00" queryTableFieldId="96"/>
    <tableColumn id="18" xr3:uid="{F7596758-6781-44C3-8AE1-E980B6835B27}" uniqueName="18" name="F 10 /7,00" queryTableFieldId="97"/>
    <tableColumn id="19" xr3:uid="{7EB93763-2127-4D80-8776-C1117C714F3E}" uniqueName="19" name="F 11 /11,00" queryTableFieldId="98"/>
    <tableColumn id="20" xr3:uid="{C02742B8-1A7A-467F-9A0B-D953390AB1D1}" uniqueName="20" name="F 12 /10,00" queryTableFieldId="9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38AF6B-C80C-4EF5-9F33-DEC69F3913A3}" name="Kombinierte_Daten" displayName="Kombinierte_Daten" ref="A10:C40" tableType="queryTable" totalsRowShown="0">
  <autoFilter ref="A10:C40" xr:uid="{4538AF6B-C80C-4EF5-9F33-DEC69F3913A3}"/>
  <tableColumns count="3">
    <tableColumn id="1" xr3:uid="{2EA8FED5-B84A-43B6-8DC3-633E01EF6687}" uniqueName="1" name="Nachname" queryTableFieldId="4" dataDxfId="56"/>
    <tableColumn id="3" xr3:uid="{DB37D05B-CE8B-43C2-B1D2-05A44C4C4CED}" uniqueName="3" name="Vorname" queryTableFieldId="5" dataDxfId="55"/>
    <tableColumn id="2" xr3:uid="{90C95743-3B4B-45EF-92BB-2D67125B0401}" uniqueName="2" name="Matrikelnummer" queryTableFieldId="2" dataDxfId="5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7C6964-8F46-473A-B848-AE4629C87332}" name="Anz_Anmeldung_QIS" displayName="Anz_Anmeldung_QIS" ref="I5:I6" tableType="queryTable" totalsRowShown="0" headerRowDxfId="53" dataDxfId="52" tableBorderDxfId="51">
  <autoFilter ref="I5:I6" xr:uid="{467C6964-8F46-473A-B848-AE4629C87332}"/>
  <tableColumns count="1">
    <tableColumn id="1" xr3:uid="{1EE98C2D-6912-4C99-AB4E-21C401E8E01D}" uniqueName="1" name="Anmeldungen HISin One" queryTableFieldId="1" dataDxfId="5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6ECB8F-0F14-4CB6-8848-790CD48602C5}" name="Anz_Antritt_Prüfung" displayName="Anz_Antritt_Prüfung" ref="J5:K6" tableType="queryTable" totalsRowShown="0" headerRowDxfId="49" dataDxfId="48" tableBorderDxfId="47">
  <autoFilter ref="J5:K6" xr:uid="{076ECB8F-0F14-4CB6-8848-790CD48602C5}"/>
  <tableColumns count="2">
    <tableColumn id="1" xr3:uid="{2C0B372F-867B-4318-AA93-5CA52A1A0F47}" uniqueName="1" name="Antritt Prüfung" queryTableFieldId="1" dataDxfId="46"/>
    <tableColumn id="2" xr3:uid="{56B192B9-D514-4201-9364-F7BB82790519}" uniqueName="2" name="No-Show Quote" queryTableFieldId="2" dataDxfId="45" dataCellStyle="Prozent">
      <calculatedColumnFormula>1-Anz_Antritt_Prüfung[[#This Row],[Antritt Prüfung]]/Anz_Anmeldung_QIS[[#This Row],[Anmeldungen HISin One]]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AE49FC-5EFE-4FD6-AE5A-6CBB39C208A3}" name="Kombinierte_Daten7" displayName="Kombinierte_Daten7" ref="A10:D40" tableType="queryTable" totalsRowShown="0">
  <autoFilter ref="A10:D40" xr:uid="{4538AF6B-C80C-4EF5-9F33-DEC69F3913A3}">
    <filterColumn colId="3">
      <filters>
        <filter val="5,0"/>
      </filters>
    </filterColumn>
  </autoFilter>
  <tableColumns count="4">
    <tableColumn id="1" xr3:uid="{59E7F2DB-918D-4307-BE01-52C98D1A1EF1}" uniqueName="1" name="Nachname" queryTableFieldId="4" dataDxfId="44"/>
    <tableColumn id="3" xr3:uid="{E7D07C64-3626-4478-9AF0-3819DBDF6FC5}" uniqueName="3" name="Vorname" queryTableFieldId="5" dataDxfId="43"/>
    <tableColumn id="2" xr3:uid="{DF5AA15B-E58D-4568-96D8-94F89A789043}" uniqueName="2" name="Matrikelnummer" queryTableFieldId="2" dataDxfId="42"/>
    <tableColumn id="4" xr3:uid="{B9566501-D50C-4140-8AB6-4CFE9EA42436}" uniqueName="4" name="bewertung" queryTableFieldId="8" dataDxfId="41">
      <calculatedColumnFormula>IF(ISNUMBER(INDEX('2. Punkte_Prüfung'!$A$6:$D$1048576,MATCH('5. Durchfaller'!C11,Gesamtpunkte[Matr.-Nr.],0),4)),INDEX('2. Punkte_Prüfung'!$A$6:$D$1048576,MATCH('5. Durchfaller'!C11,Gesamtpunkte[Matr.-Nr.],0),4),"")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27B9591-3686-4FBA-BF53-C6D53096D39A}" name="Anz_Anmeldung_QIS8" displayName="Anz_Anmeldung_QIS8" ref="I5:I6" tableType="queryTable" totalsRowShown="0" headerRowDxfId="40" dataDxfId="39" tableBorderDxfId="38">
  <autoFilter ref="I5:I6" xr:uid="{467C6964-8F46-473A-B848-AE4629C87332}"/>
  <tableColumns count="1">
    <tableColumn id="1" xr3:uid="{6B80E987-E851-4BF1-9E8E-BF147D4E6E64}" uniqueName="1" name="Anmeldungen HISin One" queryTableFieldId="1" dataDxfId="3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9C1575-FD29-44CE-AF9C-4C9A2576C81B}" name="Anz_Antritt_Prüfung9" displayName="Anz_Antritt_Prüfung9" ref="J5:K6" tableType="queryTable" totalsRowShown="0" headerRowDxfId="36" dataDxfId="35" tableBorderDxfId="34">
  <autoFilter ref="J5:K6" xr:uid="{076ECB8F-0F14-4CB6-8848-790CD48602C5}"/>
  <tableColumns count="2">
    <tableColumn id="1" xr3:uid="{4324FDA4-02F3-460E-B4E3-5AA30CABD6AC}" uniqueName="1" name="Antritt Prüfung" queryTableFieldId="1" dataDxfId="33"/>
    <tableColumn id="2" xr3:uid="{A21AC9E1-2B0A-4DE4-B73A-21544E9C9EE7}" uniqueName="2" name="No-Show Quote" queryTableFieldId="2" dataDxfId="32" dataCellStyle="Prozent">
      <calculatedColumnFormula>1-Anz_Antritt_Prüfung9[[#This Row],[Antritt Prüfung]]/Anz_Anmeldung_QIS8[[#This Row],[Anmeldungen HISin One]]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CB4484-717C-499E-BE74-1717D01F551A}">
  <we:reference id="wa200011056" version="1.0.0.2" store="en-US" storeType="OMEX"/>
  <we:alternateReferences>
    <we:reference id="WA200011056" version="1.0.0.2" store="" storeType="OMEX"/>
  </we:alternateReferences>
  <we:properties>
    <we:property name="grokConversationBinding" value="{&quot;responseId&quot;:&quot;21440c60-9c55-979b-997b-fa3ca48e208c&quot;,&quot;title&quot;:&quot;Excel Pseudonyms for Names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89A7-5B18-4877-A934-452377B564FA}">
  <sheetPr codeName="Tabelle1"/>
  <dimension ref="A1:D22"/>
  <sheetViews>
    <sheetView zoomScaleNormal="100" workbookViewId="0">
      <selection activeCell="B22" sqref="B22"/>
    </sheetView>
  </sheetViews>
  <sheetFormatPr baseColWidth="10" defaultRowHeight="12.75"/>
  <cols>
    <col min="1" max="1" width="21.5703125" bestFit="1" customWidth="1"/>
    <col min="2" max="2" width="89.28515625" bestFit="1" customWidth="1"/>
    <col min="4" max="4" width="6.85546875" customWidth="1"/>
  </cols>
  <sheetData>
    <row r="1" spans="1:4">
      <c r="A1" s="8" t="s">
        <v>70</v>
      </c>
      <c r="B1" s="169" t="s">
        <v>75</v>
      </c>
    </row>
    <row r="2" spans="1:4">
      <c r="A2" s="8" t="s">
        <v>82</v>
      </c>
      <c r="B2" s="169" t="s">
        <v>83</v>
      </c>
    </row>
    <row r="3" spans="1:4">
      <c r="A3" s="8" t="s">
        <v>84</v>
      </c>
      <c r="B3" s="169" t="s">
        <v>107</v>
      </c>
    </row>
    <row r="4" spans="1:4">
      <c r="B4" s="167"/>
    </row>
    <row r="5" spans="1:4">
      <c r="A5" s="134" t="s">
        <v>71</v>
      </c>
      <c r="B5" s="168"/>
      <c r="C5" s="192" t="s">
        <v>102</v>
      </c>
      <c r="D5" s="136" t="s">
        <v>104</v>
      </c>
    </row>
    <row r="6" spans="1:4">
      <c r="A6" s="170" t="s">
        <v>7</v>
      </c>
      <c r="B6" s="171" t="s">
        <v>109</v>
      </c>
      <c r="C6" s="194" t="s">
        <v>103</v>
      </c>
      <c r="D6" s="193">
        <v>13</v>
      </c>
    </row>
    <row r="7" spans="1:4">
      <c r="A7" s="170" t="s">
        <v>72</v>
      </c>
      <c r="B7" s="169" t="s">
        <v>109</v>
      </c>
    </row>
    <row r="8" spans="1:4">
      <c r="B8" s="167"/>
    </row>
    <row r="9" spans="1:4">
      <c r="A9" s="134" t="s">
        <v>73</v>
      </c>
      <c r="B9" s="168"/>
    </row>
    <row r="10" spans="1:4">
      <c r="A10" s="170" t="s">
        <v>7</v>
      </c>
      <c r="B10" s="171" t="s">
        <v>76</v>
      </c>
    </row>
    <row r="11" spans="1:4">
      <c r="A11" s="170" t="s">
        <v>72</v>
      </c>
      <c r="B11" s="169" t="s">
        <v>74</v>
      </c>
    </row>
    <row r="16" spans="1:4">
      <c r="A16" s="173" t="s">
        <v>94</v>
      </c>
      <c r="B16" s="172" t="s">
        <v>93</v>
      </c>
    </row>
    <row r="17" spans="1:2">
      <c r="A17" s="173" t="s">
        <v>92</v>
      </c>
      <c r="B17" s="172" t="str" cm="1">
        <f t="array" aca="1" ref="B17" ca="1">LEFT(CELL("filename"), SEARCH("\[", CELL("filename")))</f>
        <v>L:\2. Master\1. FRM\Sommer26\</v>
      </c>
    </row>
    <row r="19" spans="1:2">
      <c r="A19" s="6" t="s">
        <v>95</v>
      </c>
      <c r="B19" t="s">
        <v>99</v>
      </c>
    </row>
    <row r="20" spans="1:2">
      <c r="A20" s="90" t="s">
        <v>98</v>
      </c>
      <c r="B20" s="191" t="s">
        <v>111</v>
      </c>
    </row>
    <row r="21" spans="1:2">
      <c r="A21" s="90" t="s">
        <v>96</v>
      </c>
      <c r="B21" s="191" t="s">
        <v>112</v>
      </c>
    </row>
    <row r="22" spans="1:2">
      <c r="A22" s="90" t="s">
        <v>97</v>
      </c>
      <c r="B22" s="191" t="s">
        <v>110</v>
      </c>
    </row>
  </sheetData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1FBF-D7DE-4B27-A7DB-CAD3DEFBCBEE}">
  <sheetPr codeName="Tabelle2"/>
  <dimension ref="A1:T530"/>
  <sheetViews>
    <sheetView tabSelected="1" zoomScale="70" zoomScaleNormal="70" workbookViewId="0">
      <selection activeCell="A16" sqref="A16"/>
    </sheetView>
  </sheetViews>
  <sheetFormatPr baseColWidth="10" defaultRowHeight="12.75"/>
  <cols>
    <col min="1" max="1" width="25.28515625" bestFit="1" customWidth="1"/>
    <col min="2" max="2" width="13.5703125" bestFit="1" customWidth="1"/>
    <col min="3" max="3" width="37.7109375" bestFit="1" customWidth="1"/>
    <col min="4" max="4" width="15.28515625" bestFit="1" customWidth="1"/>
    <col min="5" max="5" width="13.5703125" bestFit="1" customWidth="1"/>
    <col min="6" max="6" width="14.28515625" bestFit="1" customWidth="1"/>
    <col min="7" max="7" width="22" bestFit="1" customWidth="1"/>
    <col min="8" max="8" width="29.140625" bestFit="1" customWidth="1"/>
    <col min="9" max="9" width="22.140625" bestFit="1" customWidth="1"/>
    <col min="10" max="10" width="9.140625" bestFit="1" customWidth="1"/>
    <col min="11" max="11" width="12.5703125" style="2" customWidth="1"/>
    <col min="12" max="12" width="16.28515625" bestFit="1" customWidth="1"/>
    <col min="13" max="13" width="22" bestFit="1" customWidth="1"/>
    <col min="14" max="14" width="50.140625" bestFit="1" customWidth="1"/>
    <col min="15" max="15" width="31.7109375" bestFit="1" customWidth="1"/>
    <col min="16" max="16" width="20.42578125" bestFit="1" customWidth="1"/>
    <col min="17" max="17" width="20.140625" bestFit="1" customWidth="1"/>
    <col min="18" max="18" width="19.5703125" customWidth="1"/>
    <col min="19" max="19" width="35.28515625" bestFit="1" customWidth="1"/>
  </cols>
  <sheetData>
    <row r="1" spans="1:20" ht="13.5" thickBot="1">
      <c r="A1" s="64" t="s">
        <v>38</v>
      </c>
      <c r="B1" s="175" t="s">
        <v>100</v>
      </c>
      <c r="C1" s="203" t="s">
        <v>85</v>
      </c>
      <c r="D1" s="203"/>
      <c r="E1" s="204"/>
      <c r="F1" s="205"/>
      <c r="G1" s="205"/>
      <c r="H1" s="205"/>
      <c r="I1" s="205"/>
      <c r="J1" s="205"/>
      <c r="K1" s="205"/>
      <c r="L1" s="205"/>
      <c r="M1" s="206"/>
      <c r="R1" s="2"/>
      <c r="T1" s="2"/>
    </row>
    <row r="2" spans="1:20" ht="13.5" thickBot="1">
      <c r="A2" s="65">
        <f>COUNTA(A5:A1048576)</f>
        <v>28</v>
      </c>
      <c r="B2" s="176">
        <f>COUNTIF(J5:J529,"NEIN")</f>
        <v>0</v>
      </c>
      <c r="C2" s="174" t="s">
        <v>86</v>
      </c>
      <c r="D2" s="161" t="s">
        <v>87</v>
      </c>
      <c r="R2" s="2"/>
      <c r="T2" s="2"/>
    </row>
    <row r="3" spans="1:20" ht="13.5" thickBot="1"/>
    <row r="4" spans="1:20" ht="13.5" thickBot="1">
      <c r="A4" t="s">
        <v>4</v>
      </c>
      <c r="B4" t="s">
        <v>77</v>
      </c>
      <c r="C4" t="s">
        <v>5</v>
      </c>
      <c r="D4" t="s">
        <v>6</v>
      </c>
      <c r="E4" t="s">
        <v>7</v>
      </c>
      <c r="F4" t="s">
        <v>12</v>
      </c>
      <c r="G4" t="s">
        <v>8</v>
      </c>
      <c r="H4" s="9" t="s">
        <v>43</v>
      </c>
      <c r="K4"/>
    </row>
    <row r="5" spans="1:20">
      <c r="A5" s="160" t="s">
        <v>123</v>
      </c>
      <c r="C5" s="160" t="s">
        <v>124</v>
      </c>
      <c r="D5" s="7">
        <v>45860.336111111101</v>
      </c>
      <c r="E5" s="160" t="s">
        <v>125</v>
      </c>
      <c r="F5" s="160" t="s">
        <v>126</v>
      </c>
      <c r="G5">
        <v>3513589</v>
      </c>
      <c r="H5" s="201" t="str">
        <f>IF(ISNUMBER(G5),IF(OR(ISERR(MATCH(G5,'2. Punkte_Prüfung'!$A$6:$A$383,0)),ISNA(MATCH(G5,'2. Punkte_Prüfung'!$A$6:$A$383,0))),"NEIN","JA"),"")</f>
        <v>JA</v>
      </c>
      <c r="K5"/>
    </row>
    <row r="6" spans="1:20">
      <c r="A6" s="160" t="s">
        <v>127</v>
      </c>
      <c r="C6" s="160" t="s">
        <v>128</v>
      </c>
      <c r="D6" s="7">
        <v>45860.337500000001</v>
      </c>
      <c r="E6" s="160" t="s">
        <v>129</v>
      </c>
      <c r="F6" s="160" t="s">
        <v>126</v>
      </c>
      <c r="G6">
        <v>3269604</v>
      </c>
      <c r="H6" s="201" t="str">
        <f>IF(ISNUMBER(G6),IF(OR(ISERR(MATCH(G6,'2. Punkte_Prüfung'!$A$6:$A$383,0)),ISNA(MATCH(G6,'2. Punkte_Prüfung'!$A$6:$A$383,0))),"NEIN","JA"),"")</f>
        <v>JA</v>
      </c>
      <c r="K6"/>
    </row>
    <row r="7" spans="1:20">
      <c r="A7" s="160" t="s">
        <v>130</v>
      </c>
      <c r="C7" s="160" t="s">
        <v>131</v>
      </c>
      <c r="D7" s="7">
        <v>45860.336111111101</v>
      </c>
      <c r="E7" s="160" t="s">
        <v>132</v>
      </c>
      <c r="F7" s="160" t="s">
        <v>126</v>
      </c>
      <c r="G7">
        <v>3517558</v>
      </c>
      <c r="H7" s="201" t="str">
        <f>IF(ISNUMBER(G7),IF(OR(ISERR(MATCH(G7,'2. Punkte_Prüfung'!$A$6:$A$383,0)),ISNA(MATCH(G7,'2. Punkte_Prüfung'!$A$6:$A$383,0))),"NEIN","JA"),"")</f>
        <v>JA</v>
      </c>
      <c r="K7"/>
    </row>
    <row r="8" spans="1:20">
      <c r="A8" s="160" t="s">
        <v>133</v>
      </c>
      <c r="C8" s="160" t="s">
        <v>134</v>
      </c>
      <c r="D8" s="7">
        <v>45860.333333333299</v>
      </c>
      <c r="E8" s="160" t="s">
        <v>135</v>
      </c>
      <c r="F8" s="160" t="s">
        <v>126</v>
      </c>
      <c r="G8">
        <v>3478653</v>
      </c>
      <c r="H8" s="201" t="str">
        <f>IF(ISNUMBER(G8),IF(OR(ISERR(MATCH(G8,'2. Punkte_Prüfung'!$A$6:$A$383,0)),ISNA(MATCH(G8,'2. Punkte_Prüfung'!$A$6:$A$383,0))),"NEIN","JA"),"")</f>
        <v>JA</v>
      </c>
      <c r="K8"/>
    </row>
    <row r="9" spans="1:20">
      <c r="A9" s="160" t="s">
        <v>136</v>
      </c>
      <c r="C9" s="160" t="s">
        <v>137</v>
      </c>
      <c r="D9" s="7">
        <v>45860.347916666702</v>
      </c>
      <c r="E9" s="160" t="s">
        <v>138</v>
      </c>
      <c r="F9" s="160" t="s">
        <v>126</v>
      </c>
      <c r="G9">
        <v>3173903</v>
      </c>
      <c r="H9" s="201" t="str">
        <f>IF(ISNUMBER(G9),IF(OR(ISERR(MATCH(G9,'2. Punkte_Prüfung'!$A$6:$A$383,0)),ISNA(MATCH(G9,'2. Punkte_Prüfung'!$A$6:$A$383,0))),"NEIN","JA"),"")</f>
        <v>JA</v>
      </c>
      <c r="K9"/>
    </row>
    <row r="10" spans="1:20">
      <c r="A10" s="160" t="s">
        <v>139</v>
      </c>
      <c r="C10" s="160" t="s">
        <v>140</v>
      </c>
      <c r="D10" s="7">
        <v>45860.3347222222</v>
      </c>
      <c r="E10" s="160" t="s">
        <v>141</v>
      </c>
      <c r="F10" s="160" t="s">
        <v>126</v>
      </c>
      <c r="G10">
        <v>3472086</v>
      </c>
      <c r="H10" s="201" t="str">
        <f>IF(ISNUMBER(G10),IF(OR(ISERR(MATCH(G10,'2. Punkte_Prüfung'!$A$6:$A$383,0)),ISNA(MATCH(G10,'2. Punkte_Prüfung'!$A$6:$A$383,0))),"NEIN","JA"),"")</f>
        <v>JA</v>
      </c>
      <c r="K10"/>
    </row>
    <row r="11" spans="1:20">
      <c r="A11" s="160" t="s">
        <v>142</v>
      </c>
      <c r="C11" s="160" t="s">
        <v>143</v>
      </c>
      <c r="D11" s="7">
        <v>45860.3347222222</v>
      </c>
      <c r="E11" s="160" t="s">
        <v>144</v>
      </c>
      <c r="F11" s="160" t="s">
        <v>126</v>
      </c>
      <c r="G11">
        <v>3478426</v>
      </c>
      <c r="H11" s="201" t="str">
        <f>IF(ISNUMBER(G11),IF(OR(ISERR(MATCH(G11,'2. Punkte_Prüfung'!$A$6:$A$383,0)),ISNA(MATCH(G11,'2. Punkte_Prüfung'!$A$6:$A$383,0))),"NEIN","JA"),"")</f>
        <v>JA</v>
      </c>
      <c r="K11"/>
    </row>
    <row r="12" spans="1:20">
      <c r="A12" s="160" t="s">
        <v>145</v>
      </c>
      <c r="C12" s="160" t="s">
        <v>146</v>
      </c>
      <c r="D12" s="7">
        <v>45860.338194444397</v>
      </c>
      <c r="E12" s="160" t="s">
        <v>147</v>
      </c>
      <c r="F12" s="160" t="s">
        <v>126</v>
      </c>
      <c r="G12">
        <v>3361157</v>
      </c>
      <c r="H12" s="201" t="str">
        <f>IF(ISNUMBER(G12),IF(OR(ISERR(MATCH(G12,'2. Punkte_Prüfung'!$A$6:$A$383,0)),ISNA(MATCH(G12,'2. Punkte_Prüfung'!$A$6:$A$383,0))),"NEIN","JA"),"")</f>
        <v>JA</v>
      </c>
      <c r="K12"/>
    </row>
    <row r="13" spans="1:20">
      <c r="A13" s="160" t="s">
        <v>148</v>
      </c>
      <c r="C13" s="160" t="s">
        <v>149</v>
      </c>
      <c r="D13" s="7">
        <v>45860.335416666698</v>
      </c>
      <c r="E13" s="160" t="s">
        <v>150</v>
      </c>
      <c r="F13" s="160" t="s">
        <v>126</v>
      </c>
      <c r="G13">
        <v>3475876</v>
      </c>
      <c r="H13" s="201" t="str">
        <f>IF(ISNUMBER(G13),IF(OR(ISERR(MATCH(G13,'2. Punkte_Prüfung'!$A$6:$A$383,0)),ISNA(MATCH(G13,'2. Punkte_Prüfung'!$A$6:$A$383,0))),"NEIN","JA"),"")</f>
        <v>JA</v>
      </c>
      <c r="K13"/>
    </row>
    <row r="14" spans="1:20">
      <c r="A14" s="160" t="s">
        <v>151</v>
      </c>
      <c r="C14" s="160" t="s">
        <v>152</v>
      </c>
      <c r="D14" s="7">
        <v>45860.339583333298</v>
      </c>
      <c r="E14" s="160" t="s">
        <v>153</v>
      </c>
      <c r="F14" s="160" t="s">
        <v>126</v>
      </c>
      <c r="G14">
        <v>3474220</v>
      </c>
      <c r="H14" s="201" t="str">
        <f>IF(ISNUMBER(G14),IF(OR(ISERR(MATCH(G14,'2. Punkte_Prüfung'!$A$6:$A$383,0)),ISNA(MATCH(G14,'2. Punkte_Prüfung'!$A$6:$A$383,0))),"NEIN","JA"),"")</f>
        <v>JA</v>
      </c>
      <c r="K14"/>
    </row>
    <row r="15" spans="1:20">
      <c r="A15" s="160" t="s">
        <v>154</v>
      </c>
      <c r="C15" s="160" t="s">
        <v>155</v>
      </c>
      <c r="D15" s="7">
        <v>45860.334027777797</v>
      </c>
      <c r="E15" s="160" t="s">
        <v>156</v>
      </c>
      <c r="F15" s="160" t="s">
        <v>126</v>
      </c>
      <c r="G15">
        <v>3474262</v>
      </c>
      <c r="H15" s="201" t="str">
        <f>IF(ISNUMBER(G15),IF(OR(ISERR(MATCH(G15,'2. Punkte_Prüfung'!$A$6:$A$383,0)),ISNA(MATCH(G15,'2. Punkte_Prüfung'!$A$6:$A$383,0))),"NEIN","JA"),"")</f>
        <v>JA</v>
      </c>
      <c r="K15"/>
    </row>
    <row r="16" spans="1:20">
      <c r="A16" s="160" t="s">
        <v>157</v>
      </c>
      <c r="C16" s="160" t="s">
        <v>158</v>
      </c>
      <c r="D16" s="7">
        <v>45860.3347222222</v>
      </c>
      <c r="E16" s="160" t="s">
        <v>159</v>
      </c>
      <c r="F16" s="160" t="s">
        <v>126</v>
      </c>
      <c r="G16">
        <v>3514106</v>
      </c>
      <c r="H16" s="201" t="str">
        <f>IF(ISNUMBER(G16),IF(OR(ISERR(MATCH(G16,'2. Punkte_Prüfung'!$A$6:$A$383,0)),ISNA(MATCH(G16,'2. Punkte_Prüfung'!$A$6:$A$383,0))),"NEIN","JA"),"")</f>
        <v>JA</v>
      </c>
      <c r="K16"/>
    </row>
    <row r="17" spans="1:11">
      <c r="A17" s="160" t="s">
        <v>160</v>
      </c>
      <c r="C17" s="160" t="s">
        <v>161</v>
      </c>
      <c r="D17" s="7">
        <v>45860.333333333299</v>
      </c>
      <c r="E17" s="160" t="s">
        <v>162</v>
      </c>
      <c r="F17" s="160" t="s">
        <v>126</v>
      </c>
      <c r="G17">
        <v>3300459</v>
      </c>
      <c r="H17" s="201" t="str">
        <f>IF(ISNUMBER(G17),IF(OR(ISERR(MATCH(G17,'2. Punkte_Prüfung'!$A$6:$A$383,0)),ISNA(MATCH(G17,'2. Punkte_Prüfung'!$A$6:$A$383,0))),"NEIN","JA"),"")</f>
        <v>JA</v>
      </c>
      <c r="K17"/>
    </row>
    <row r="18" spans="1:11">
      <c r="A18" s="160" t="s">
        <v>163</v>
      </c>
      <c r="C18" s="160" t="s">
        <v>164</v>
      </c>
      <c r="D18" s="7">
        <v>45860.333333333299</v>
      </c>
      <c r="E18" s="160" t="s">
        <v>165</v>
      </c>
      <c r="F18" s="160" t="s">
        <v>126</v>
      </c>
      <c r="G18">
        <v>3314377</v>
      </c>
      <c r="H18" s="201" t="str">
        <f>IF(ISNUMBER(G18),IF(OR(ISERR(MATCH(G18,'2. Punkte_Prüfung'!$A$6:$A$383,0)),ISNA(MATCH(G18,'2. Punkte_Prüfung'!$A$6:$A$383,0))),"NEIN","JA"),"")</f>
        <v>JA</v>
      </c>
      <c r="K18"/>
    </row>
    <row r="19" spans="1:11">
      <c r="A19" s="160" t="s">
        <v>166</v>
      </c>
      <c r="C19" s="160" t="s">
        <v>167</v>
      </c>
      <c r="D19" s="7">
        <v>45860.334027777797</v>
      </c>
      <c r="E19" s="160" t="s">
        <v>168</v>
      </c>
      <c r="F19" s="160" t="s">
        <v>126</v>
      </c>
      <c r="G19">
        <v>3477713</v>
      </c>
      <c r="H19" s="201" t="str">
        <f>IF(ISNUMBER(G19),IF(OR(ISERR(MATCH(G19,'2. Punkte_Prüfung'!$A$6:$A$383,0)),ISNA(MATCH(G19,'2. Punkte_Prüfung'!$A$6:$A$383,0))),"NEIN","JA"),"")</f>
        <v>JA</v>
      </c>
      <c r="K19"/>
    </row>
    <row r="20" spans="1:11">
      <c r="A20" s="160" t="s">
        <v>169</v>
      </c>
      <c r="C20" s="160" t="s">
        <v>170</v>
      </c>
      <c r="D20" s="7">
        <v>45860.337500000001</v>
      </c>
      <c r="E20" s="160" t="s">
        <v>171</v>
      </c>
      <c r="F20" s="160" t="s">
        <v>126</v>
      </c>
      <c r="G20">
        <v>3226049</v>
      </c>
      <c r="H20" s="201" t="str">
        <f>IF(ISNUMBER(G20),IF(OR(ISERR(MATCH(G20,'2. Punkte_Prüfung'!$A$6:$A$383,0)),ISNA(MATCH(G20,'2. Punkte_Prüfung'!$A$6:$A$383,0))),"NEIN","JA"),"")</f>
        <v>JA</v>
      </c>
      <c r="K20"/>
    </row>
    <row r="21" spans="1:11">
      <c r="A21" s="160" t="s">
        <v>172</v>
      </c>
      <c r="C21" s="160" t="s">
        <v>173</v>
      </c>
      <c r="D21" s="7">
        <v>45860.336805555598</v>
      </c>
      <c r="E21" s="160" t="s">
        <v>174</v>
      </c>
      <c r="F21" s="160" t="s">
        <v>126</v>
      </c>
      <c r="G21">
        <v>3376139</v>
      </c>
      <c r="H21" s="201" t="str">
        <f>IF(ISNUMBER(G21),IF(OR(ISERR(MATCH(G21,'2. Punkte_Prüfung'!$A$6:$A$383,0)),ISNA(MATCH(G21,'2. Punkte_Prüfung'!$A$6:$A$383,0))),"NEIN","JA"),"")</f>
        <v>JA</v>
      </c>
      <c r="K21"/>
    </row>
    <row r="22" spans="1:11">
      <c r="A22" s="160" t="s">
        <v>175</v>
      </c>
      <c r="C22" s="160" t="s">
        <v>176</v>
      </c>
      <c r="D22" s="7">
        <v>45860.337500000001</v>
      </c>
      <c r="E22" s="160" t="s">
        <v>177</v>
      </c>
      <c r="F22" s="160" t="s">
        <v>126</v>
      </c>
      <c r="G22">
        <v>3374601</v>
      </c>
      <c r="H22" s="201" t="str">
        <f>IF(ISNUMBER(G22),IF(OR(ISERR(MATCH(G22,'2. Punkte_Prüfung'!$A$6:$A$383,0)),ISNA(MATCH(G22,'2. Punkte_Prüfung'!$A$6:$A$383,0))),"NEIN","JA"),"")</f>
        <v>JA</v>
      </c>
      <c r="K22"/>
    </row>
    <row r="23" spans="1:11">
      <c r="A23" s="160" t="s">
        <v>178</v>
      </c>
      <c r="C23" s="160" t="s">
        <v>179</v>
      </c>
      <c r="D23" s="7">
        <v>45860.338888888902</v>
      </c>
      <c r="E23" s="160" t="s">
        <v>180</v>
      </c>
      <c r="F23" s="160" t="s">
        <v>126</v>
      </c>
      <c r="G23">
        <v>3273308</v>
      </c>
      <c r="H23" s="201" t="str">
        <f>IF(ISNUMBER(G23),IF(OR(ISERR(MATCH(G23,'2. Punkte_Prüfung'!$A$6:$A$383,0)),ISNA(MATCH(G23,'2. Punkte_Prüfung'!$A$6:$A$383,0))),"NEIN","JA"),"")</f>
        <v>JA</v>
      </c>
      <c r="K23"/>
    </row>
    <row r="24" spans="1:11">
      <c r="A24" s="160" t="s">
        <v>181</v>
      </c>
      <c r="C24" s="160" t="s">
        <v>182</v>
      </c>
      <c r="D24" s="7">
        <v>45860.337500000001</v>
      </c>
      <c r="E24" s="160" t="s">
        <v>183</v>
      </c>
      <c r="F24" s="160" t="s">
        <v>126</v>
      </c>
      <c r="G24">
        <v>3489059</v>
      </c>
      <c r="H24" s="201" t="str">
        <f>IF(ISNUMBER(G24),IF(OR(ISERR(MATCH(G24,'2. Punkte_Prüfung'!$A$6:$A$383,0)),ISNA(MATCH(G24,'2. Punkte_Prüfung'!$A$6:$A$383,0))),"NEIN","JA"),"")</f>
        <v>JA</v>
      </c>
      <c r="K24"/>
    </row>
    <row r="25" spans="1:11">
      <c r="A25" s="160" t="s">
        <v>184</v>
      </c>
      <c r="C25" s="160" t="s">
        <v>185</v>
      </c>
      <c r="D25" s="7">
        <v>45860.3347222222</v>
      </c>
      <c r="E25" s="160" t="s">
        <v>186</v>
      </c>
      <c r="F25" s="160" t="s">
        <v>126</v>
      </c>
      <c r="G25">
        <v>3312357</v>
      </c>
      <c r="H25" s="201" t="str">
        <f>IF(ISNUMBER(G25),IF(OR(ISERR(MATCH(G25,'2. Punkte_Prüfung'!$A$6:$A$383,0)),ISNA(MATCH(G25,'2. Punkte_Prüfung'!$A$6:$A$383,0))),"NEIN","JA"),"")</f>
        <v>JA</v>
      </c>
      <c r="K25"/>
    </row>
    <row r="26" spans="1:11">
      <c r="A26" s="160" t="s">
        <v>187</v>
      </c>
      <c r="C26" s="160" t="s">
        <v>188</v>
      </c>
      <c r="D26" s="7">
        <v>45860.334027777797</v>
      </c>
      <c r="E26" s="160" t="s">
        <v>189</v>
      </c>
      <c r="F26" s="160" t="s">
        <v>126</v>
      </c>
      <c r="G26">
        <v>3202847</v>
      </c>
      <c r="H26" s="201" t="str">
        <f>IF(ISNUMBER(G26),IF(OR(ISERR(MATCH(G26,'2. Punkte_Prüfung'!$A$6:$A$383,0)),ISNA(MATCH(G26,'2. Punkte_Prüfung'!$A$6:$A$383,0))),"NEIN","JA"),"")</f>
        <v>JA</v>
      </c>
      <c r="K26"/>
    </row>
    <row r="27" spans="1:11">
      <c r="A27" s="160" t="s">
        <v>190</v>
      </c>
      <c r="C27" s="160" t="s">
        <v>191</v>
      </c>
      <c r="D27" s="7">
        <v>45860.340972222199</v>
      </c>
      <c r="E27" s="160" t="s">
        <v>192</v>
      </c>
      <c r="F27" s="160" t="s">
        <v>126</v>
      </c>
      <c r="G27">
        <v>3513448</v>
      </c>
      <c r="H27" s="201" t="str">
        <f>IF(ISNUMBER(G27),IF(OR(ISERR(MATCH(G27,'2. Punkte_Prüfung'!$A$6:$A$383,0)),ISNA(MATCH(G27,'2. Punkte_Prüfung'!$A$6:$A$383,0))),"NEIN","JA"),"")</f>
        <v>JA</v>
      </c>
      <c r="K27"/>
    </row>
    <row r="28" spans="1:11">
      <c r="A28" s="160" t="s">
        <v>193</v>
      </c>
      <c r="C28" s="160" t="s">
        <v>194</v>
      </c>
      <c r="D28" s="7">
        <v>45860.3347222222</v>
      </c>
      <c r="E28" s="160" t="s">
        <v>195</v>
      </c>
      <c r="F28" s="160" t="s">
        <v>126</v>
      </c>
      <c r="G28">
        <v>3298408</v>
      </c>
      <c r="H28" s="201" t="str">
        <f>IF(ISNUMBER(G28),IF(OR(ISERR(MATCH(G28,'2. Punkte_Prüfung'!$A$6:$A$383,0)),ISNA(MATCH(G28,'2. Punkte_Prüfung'!$A$6:$A$383,0))),"NEIN","JA"),"")</f>
        <v>JA</v>
      </c>
      <c r="K28"/>
    </row>
    <row r="29" spans="1:11">
      <c r="A29" s="160" t="s">
        <v>196</v>
      </c>
      <c r="C29" s="160" t="s">
        <v>197</v>
      </c>
      <c r="D29" s="7">
        <v>45860.334027777797</v>
      </c>
      <c r="E29" s="160" t="s">
        <v>198</v>
      </c>
      <c r="F29" s="160" t="s">
        <v>126</v>
      </c>
      <c r="G29">
        <v>3516593</v>
      </c>
      <c r="H29" s="201" t="str">
        <f>IF(ISNUMBER(G29),IF(OR(ISERR(MATCH(G29,'2. Punkte_Prüfung'!$A$6:$A$383,0)),ISNA(MATCH(G29,'2. Punkte_Prüfung'!$A$6:$A$383,0))),"NEIN","JA"),"")</f>
        <v>JA</v>
      </c>
      <c r="K29"/>
    </row>
    <row r="30" spans="1:11">
      <c r="A30" s="160" t="s">
        <v>199</v>
      </c>
      <c r="C30" s="160" t="s">
        <v>200</v>
      </c>
      <c r="D30" s="7">
        <v>45860.339583333298</v>
      </c>
      <c r="E30" s="160" t="s">
        <v>201</v>
      </c>
      <c r="F30" s="160" t="s">
        <v>126</v>
      </c>
      <c r="G30">
        <v>3274772</v>
      </c>
      <c r="H30" s="201" t="str">
        <f>IF(ISNUMBER(G30),IF(OR(ISERR(MATCH(G30,'2. Punkte_Prüfung'!$A$6:$A$383,0)),ISNA(MATCH(G30,'2. Punkte_Prüfung'!$A$6:$A$383,0))),"NEIN","JA"),"")</f>
        <v>JA</v>
      </c>
      <c r="K30"/>
    </row>
    <row r="31" spans="1:11">
      <c r="A31" s="160" t="s">
        <v>202</v>
      </c>
      <c r="C31" s="160" t="s">
        <v>203</v>
      </c>
      <c r="D31" s="7">
        <v>45860.334027777797</v>
      </c>
      <c r="E31" s="160" t="s">
        <v>204</v>
      </c>
      <c r="F31" s="160" t="s">
        <v>126</v>
      </c>
      <c r="G31">
        <v>3483130</v>
      </c>
      <c r="H31" s="201" t="str">
        <f>IF(ISNUMBER(G31),IF(OR(ISERR(MATCH(G31,'2. Punkte_Prüfung'!$A$6:$A$383,0)),ISNA(MATCH(G31,'2. Punkte_Prüfung'!$A$6:$A$383,0))),"NEIN","JA"),"")</f>
        <v>JA</v>
      </c>
      <c r="K31"/>
    </row>
    <row r="32" spans="1:11">
      <c r="A32" s="160" t="s">
        <v>205</v>
      </c>
      <c r="C32" s="160" t="s">
        <v>206</v>
      </c>
      <c r="D32" s="7">
        <v>45860.335416666698</v>
      </c>
      <c r="E32" s="160" t="s">
        <v>207</v>
      </c>
      <c r="F32" s="160" t="s">
        <v>126</v>
      </c>
      <c r="G32">
        <v>3491126</v>
      </c>
      <c r="H32" s="201" t="str">
        <f>IF(ISNUMBER(G32),IF(OR(ISERR(MATCH(G32,'2. Punkte_Prüfung'!$A$6:$A$383,0)),ISNA(MATCH(G32,'2. Punkte_Prüfung'!$A$6:$A$383,0))),"NEIN","JA"),"")</f>
        <v>JA</v>
      </c>
      <c r="K32"/>
    </row>
    <row r="33" spans="8:11">
      <c r="H33" s="201" t="str">
        <f>IF(ISNUMBER(G33),IF(OR(ISERR(MATCH(G33,'2. Punkte_Prüfung'!$A$6:$A$383,0)),ISNA(MATCH(G33,'2. Punkte_Prüfung'!$A$6:$A$383,0))),"NEIN","JA"),"")</f>
        <v/>
      </c>
      <c r="K33"/>
    </row>
    <row r="34" spans="8:11">
      <c r="H34" s="201" t="str">
        <f>IF(ISNUMBER(G34),IF(OR(ISERR(MATCH(G34,'2. Punkte_Prüfung'!$A$6:$A$383,0)),ISNA(MATCH(G34,'2. Punkte_Prüfung'!$A$6:$A$383,0))),"NEIN","JA"),"")</f>
        <v/>
      </c>
      <c r="K34"/>
    </row>
    <row r="35" spans="8:11">
      <c r="H35" s="201" t="str">
        <f>IF(ISNUMBER(G35),IF(OR(ISERR(MATCH(G35,'2. Punkte_Prüfung'!$A$6:$A$383,0)),ISNA(MATCH(G35,'2. Punkte_Prüfung'!$A$6:$A$383,0))),"NEIN","JA"),"")</f>
        <v/>
      </c>
      <c r="K35"/>
    </row>
    <row r="36" spans="8:11">
      <c r="H36" s="201" t="str">
        <f>IF(ISNUMBER(G36),IF(OR(ISERR(MATCH(G36,'2. Punkte_Prüfung'!$A$6:$A$383,0)),ISNA(MATCH(G36,'2. Punkte_Prüfung'!$A$6:$A$383,0))),"NEIN","JA"),"")</f>
        <v/>
      </c>
      <c r="K36"/>
    </row>
    <row r="37" spans="8:11">
      <c r="H37" s="201" t="str">
        <f>IF(ISNUMBER(G37),IF(OR(ISERR(MATCH(G37,'2. Punkte_Prüfung'!$A$6:$A$383,0)),ISNA(MATCH(G37,'2. Punkte_Prüfung'!$A$6:$A$383,0))),"NEIN","JA"),"")</f>
        <v/>
      </c>
      <c r="K37"/>
    </row>
    <row r="38" spans="8:11">
      <c r="H38" s="201" t="str">
        <f>IF(ISNUMBER(G38),IF(OR(ISERR(MATCH(G38,'2. Punkte_Prüfung'!$A$6:$A$383,0)),ISNA(MATCH(G38,'2. Punkte_Prüfung'!$A$6:$A$383,0))),"NEIN","JA"),"")</f>
        <v/>
      </c>
      <c r="K38"/>
    </row>
    <row r="39" spans="8:11">
      <c r="H39" s="201" t="str">
        <f>IF(ISNUMBER(G39),IF(OR(ISERR(MATCH(G39,'2. Punkte_Prüfung'!$A$6:$A$383,0)),ISNA(MATCH(G39,'2. Punkte_Prüfung'!$A$6:$A$383,0))),"NEIN","JA"),"")</f>
        <v/>
      </c>
      <c r="K39"/>
    </row>
    <row r="40" spans="8:11">
      <c r="H40" s="201" t="str">
        <f>IF(ISNUMBER(G40),IF(OR(ISERR(MATCH(G40,'2. Punkte_Prüfung'!$A$6:$A$383,0)),ISNA(MATCH(G40,'2. Punkte_Prüfung'!$A$6:$A$383,0))),"NEIN","JA"),"")</f>
        <v/>
      </c>
      <c r="K40"/>
    </row>
    <row r="41" spans="8:11">
      <c r="H41" s="201" t="str">
        <f>IF(ISNUMBER(G41),IF(OR(ISERR(MATCH(G41,'2. Punkte_Prüfung'!$A$6:$A$383,0)),ISNA(MATCH(G41,'2. Punkte_Prüfung'!$A$6:$A$383,0))),"NEIN","JA"),"")</f>
        <v/>
      </c>
      <c r="K41"/>
    </row>
    <row r="42" spans="8:11">
      <c r="H42" s="201" t="str">
        <f>IF(ISNUMBER(G42),IF(OR(ISERR(MATCH(G42,'2. Punkte_Prüfung'!$A$6:$A$383,0)),ISNA(MATCH(G42,'2. Punkte_Prüfung'!$A$6:$A$383,0))),"NEIN","JA"),"")</f>
        <v/>
      </c>
      <c r="K42"/>
    </row>
    <row r="43" spans="8:11">
      <c r="H43" s="201" t="str">
        <f>IF(ISNUMBER(G43),IF(OR(ISERR(MATCH(G43,'2. Punkte_Prüfung'!$A$6:$A$383,0)),ISNA(MATCH(G43,'2. Punkte_Prüfung'!$A$6:$A$383,0))),"NEIN","JA"),"")</f>
        <v/>
      </c>
      <c r="K43"/>
    </row>
    <row r="44" spans="8:11">
      <c r="H44" s="201" t="str">
        <f>IF(ISNUMBER(G44),IF(OR(ISERR(MATCH(G44,'2. Punkte_Prüfung'!$A$6:$A$383,0)),ISNA(MATCH(G44,'2. Punkte_Prüfung'!$A$6:$A$383,0))),"NEIN","JA"),"")</f>
        <v/>
      </c>
      <c r="K44"/>
    </row>
    <row r="45" spans="8:11">
      <c r="H45" s="201" t="str">
        <f>IF(ISNUMBER(G45),IF(OR(ISERR(MATCH(G45,'2. Punkte_Prüfung'!$A$6:$A$383,0)),ISNA(MATCH(G45,'2. Punkte_Prüfung'!$A$6:$A$383,0))),"NEIN","JA"),"")</f>
        <v/>
      </c>
      <c r="K45"/>
    </row>
    <row r="46" spans="8:11">
      <c r="H46" s="201" t="str">
        <f>IF(ISNUMBER(G46),IF(OR(ISERR(MATCH(G46,'2. Punkte_Prüfung'!$A$6:$A$383,0)),ISNA(MATCH(G46,'2. Punkte_Prüfung'!$A$6:$A$383,0))),"NEIN","JA"),"")</f>
        <v/>
      </c>
      <c r="K46"/>
    </row>
    <row r="47" spans="8:11">
      <c r="H47" s="201" t="str">
        <f>IF(ISNUMBER(G47),IF(OR(ISERR(MATCH(G47,'2. Punkte_Prüfung'!$A$6:$A$383,0)),ISNA(MATCH(G47,'2. Punkte_Prüfung'!$A$6:$A$383,0))),"NEIN","JA"),"")</f>
        <v/>
      </c>
      <c r="K47"/>
    </row>
    <row r="48" spans="8:11">
      <c r="H48" s="201" t="str">
        <f>IF(ISNUMBER(G48),IF(OR(ISERR(MATCH(G48,'2. Punkte_Prüfung'!$A$6:$A$383,0)),ISNA(MATCH(G48,'2. Punkte_Prüfung'!$A$6:$A$383,0))),"NEIN","JA"),"")</f>
        <v/>
      </c>
      <c r="K48"/>
    </row>
    <row r="49" spans="8:11">
      <c r="H49" s="201" t="str">
        <f>IF(ISNUMBER(G49),IF(OR(ISERR(MATCH(G49,'2. Punkte_Prüfung'!$A$6:$A$383,0)),ISNA(MATCH(G49,'2. Punkte_Prüfung'!$A$6:$A$383,0))),"NEIN","JA"),"")</f>
        <v/>
      </c>
      <c r="K49"/>
    </row>
    <row r="50" spans="8:11">
      <c r="H50" s="201" t="str">
        <f>IF(ISNUMBER(G50),IF(OR(ISERR(MATCH(G50,'2. Punkte_Prüfung'!$A$6:$A$383,0)),ISNA(MATCH(G50,'2. Punkte_Prüfung'!$A$6:$A$383,0))),"NEIN","JA"),"")</f>
        <v/>
      </c>
      <c r="K50"/>
    </row>
    <row r="51" spans="8:11">
      <c r="H51" s="201" t="str">
        <f>IF(ISNUMBER(G51),IF(OR(ISERR(MATCH(G51,'2. Punkte_Prüfung'!$A$6:$A$383,0)),ISNA(MATCH(G51,'2. Punkte_Prüfung'!$A$6:$A$383,0))),"NEIN","JA"),"")</f>
        <v/>
      </c>
      <c r="K51"/>
    </row>
    <row r="52" spans="8:11">
      <c r="H52" s="201" t="str">
        <f>IF(ISNUMBER(G52),IF(OR(ISERR(MATCH(G52,'2. Punkte_Prüfung'!$A$6:$A$383,0)),ISNA(MATCH(G52,'2. Punkte_Prüfung'!$A$6:$A$383,0))),"NEIN","JA"),"")</f>
        <v/>
      </c>
      <c r="K52"/>
    </row>
    <row r="53" spans="8:11">
      <c r="H53" s="201" t="str">
        <f>IF(ISNUMBER(G53),IF(OR(ISERR(MATCH(G53,'2. Punkte_Prüfung'!$A$6:$A$383,0)),ISNA(MATCH(G53,'2. Punkte_Prüfung'!$A$6:$A$383,0))),"NEIN","JA"),"")</f>
        <v/>
      </c>
      <c r="K53"/>
    </row>
    <row r="54" spans="8:11">
      <c r="H54" s="201" t="str">
        <f>IF(ISNUMBER(G54),IF(OR(ISERR(MATCH(G54,'2. Punkte_Prüfung'!$A$6:$A$383,0)),ISNA(MATCH(G54,'2. Punkte_Prüfung'!$A$6:$A$383,0))),"NEIN","JA"),"")</f>
        <v/>
      </c>
      <c r="K54"/>
    </row>
    <row r="55" spans="8:11">
      <c r="H55" s="201" t="str">
        <f>IF(ISNUMBER(G55),IF(OR(ISERR(MATCH(G55,'2. Punkte_Prüfung'!$A$6:$A$383,0)),ISNA(MATCH(G55,'2. Punkte_Prüfung'!$A$6:$A$383,0))),"NEIN","JA"),"")</f>
        <v/>
      </c>
      <c r="K55"/>
    </row>
    <row r="56" spans="8:11">
      <c r="H56" s="201" t="str">
        <f>IF(ISNUMBER(G56),IF(OR(ISERR(MATCH(G56,'2. Punkte_Prüfung'!$A$6:$A$383,0)),ISNA(MATCH(G56,'2. Punkte_Prüfung'!$A$6:$A$383,0))),"NEIN","JA"),"")</f>
        <v/>
      </c>
      <c r="K56"/>
    </row>
    <row r="57" spans="8:11">
      <c r="H57" s="201" t="str">
        <f>IF(ISNUMBER(G57),IF(OR(ISERR(MATCH(G57,'2. Punkte_Prüfung'!$A$6:$A$383,0)),ISNA(MATCH(G57,'2. Punkte_Prüfung'!$A$6:$A$383,0))),"NEIN","JA"),"")</f>
        <v/>
      </c>
      <c r="K57"/>
    </row>
    <row r="58" spans="8:11">
      <c r="H58" s="201" t="str">
        <f>IF(ISNUMBER(G58),IF(OR(ISERR(MATCH(G58,'2. Punkte_Prüfung'!$A$6:$A$383,0)),ISNA(MATCH(G58,'2. Punkte_Prüfung'!$A$6:$A$383,0))),"NEIN","JA"),"")</f>
        <v/>
      </c>
      <c r="K58"/>
    </row>
    <row r="59" spans="8:11">
      <c r="H59" s="201" t="str">
        <f>IF(ISNUMBER(G59),IF(OR(ISERR(MATCH(G59,'2. Punkte_Prüfung'!$A$6:$A$383,0)),ISNA(MATCH(G59,'2. Punkte_Prüfung'!$A$6:$A$383,0))),"NEIN","JA"),"")</f>
        <v/>
      </c>
      <c r="K59"/>
    </row>
    <row r="60" spans="8:11">
      <c r="H60" s="201" t="str">
        <f>IF(ISNUMBER(G60),IF(OR(ISERR(MATCH(G60,'2. Punkte_Prüfung'!$A$6:$A$383,0)),ISNA(MATCH(G60,'2. Punkte_Prüfung'!$A$6:$A$383,0))),"NEIN","JA"),"")</f>
        <v/>
      </c>
      <c r="K60"/>
    </row>
    <row r="61" spans="8:11">
      <c r="H61" s="201" t="str">
        <f>IF(ISNUMBER(G61),IF(OR(ISERR(MATCH(G61,'2. Punkte_Prüfung'!$A$6:$A$383,0)),ISNA(MATCH(G61,'2. Punkte_Prüfung'!$A$6:$A$383,0))),"NEIN","JA"),"")</f>
        <v/>
      </c>
      <c r="K61"/>
    </row>
    <row r="62" spans="8:11">
      <c r="H62" s="201" t="str">
        <f>IF(ISNUMBER(G62),IF(OR(ISERR(MATCH(G62,'2. Punkte_Prüfung'!$A$6:$A$383,0)),ISNA(MATCH(G62,'2. Punkte_Prüfung'!$A$6:$A$383,0))),"NEIN","JA"),"")</f>
        <v/>
      </c>
      <c r="K62"/>
    </row>
    <row r="63" spans="8:11">
      <c r="H63" s="201" t="str">
        <f>IF(ISNUMBER(G63),IF(OR(ISERR(MATCH(G63,'2. Punkte_Prüfung'!$A$6:$A$383,0)),ISNA(MATCH(G63,'2. Punkte_Prüfung'!$A$6:$A$383,0))),"NEIN","JA"),"")</f>
        <v/>
      </c>
      <c r="K63"/>
    </row>
    <row r="64" spans="8:11">
      <c r="H64" s="201" t="str">
        <f>IF(ISNUMBER(G64),IF(OR(ISERR(MATCH(G64,'2. Punkte_Prüfung'!$A$6:$A$383,0)),ISNA(MATCH(G64,'2. Punkte_Prüfung'!$A$6:$A$383,0))),"NEIN","JA"),"")</f>
        <v/>
      </c>
      <c r="K64"/>
    </row>
    <row r="65" spans="8:11">
      <c r="H65" s="201" t="str">
        <f>IF(ISNUMBER(G65),IF(OR(ISERR(MATCH(G65,'2. Punkte_Prüfung'!$A$6:$A$383,0)),ISNA(MATCH(G65,'2. Punkte_Prüfung'!$A$6:$A$383,0))),"NEIN","JA"),"")</f>
        <v/>
      </c>
      <c r="K65"/>
    </row>
    <row r="66" spans="8:11">
      <c r="H66" s="201" t="str">
        <f>IF(ISNUMBER(G66),IF(OR(ISERR(MATCH(G66,'2. Punkte_Prüfung'!$A$6:$A$383,0)),ISNA(MATCH(G66,'2. Punkte_Prüfung'!$A$6:$A$383,0))),"NEIN","JA"),"")</f>
        <v/>
      </c>
      <c r="K66"/>
    </row>
    <row r="67" spans="8:11">
      <c r="H67" s="201" t="str">
        <f>IF(ISNUMBER(G67),IF(OR(ISERR(MATCH(G67,'2. Punkte_Prüfung'!$A$6:$A$383,0)),ISNA(MATCH(G67,'2. Punkte_Prüfung'!$A$6:$A$383,0))),"NEIN","JA"),"")</f>
        <v/>
      </c>
      <c r="K67"/>
    </row>
    <row r="68" spans="8:11">
      <c r="H68" s="201" t="str">
        <f>IF(ISNUMBER(G68),IF(OR(ISERR(MATCH(G68,'2. Punkte_Prüfung'!$A$6:$A$383,0)),ISNA(MATCH(G68,'2. Punkte_Prüfung'!$A$6:$A$383,0))),"NEIN","JA"),"")</f>
        <v/>
      </c>
      <c r="K68"/>
    </row>
    <row r="69" spans="8:11">
      <c r="H69" s="201" t="str">
        <f>IF(ISNUMBER(G69),IF(OR(ISERR(MATCH(G69,'2. Punkte_Prüfung'!$A$6:$A$383,0)),ISNA(MATCH(G69,'2. Punkte_Prüfung'!$A$6:$A$383,0))),"NEIN","JA"),"")</f>
        <v/>
      </c>
      <c r="K69"/>
    </row>
    <row r="70" spans="8:11">
      <c r="H70" s="201" t="str">
        <f>IF(ISNUMBER(G70),IF(OR(ISERR(MATCH(G70,'2. Punkte_Prüfung'!$A$6:$A$383,0)),ISNA(MATCH(G70,'2. Punkte_Prüfung'!$A$6:$A$383,0))),"NEIN","JA"),"")</f>
        <v/>
      </c>
      <c r="K70"/>
    </row>
    <row r="71" spans="8:11">
      <c r="H71" s="201" t="str">
        <f>IF(ISNUMBER(G71),IF(OR(ISERR(MATCH(G71,'2. Punkte_Prüfung'!$A$6:$A$383,0)),ISNA(MATCH(G71,'2. Punkte_Prüfung'!$A$6:$A$383,0))),"NEIN","JA"),"")</f>
        <v/>
      </c>
      <c r="K71"/>
    </row>
    <row r="72" spans="8:11">
      <c r="H72" s="201" t="str">
        <f>IF(ISNUMBER(G72),IF(OR(ISERR(MATCH(G72,'2. Punkte_Prüfung'!$A$6:$A$383,0)),ISNA(MATCH(G72,'2. Punkte_Prüfung'!$A$6:$A$383,0))),"NEIN","JA"),"")</f>
        <v/>
      </c>
      <c r="K72"/>
    </row>
    <row r="73" spans="8:11">
      <c r="H73" s="201" t="str">
        <f>IF(ISNUMBER(G73),IF(OR(ISERR(MATCH(G73,'2. Punkte_Prüfung'!$A$6:$A$383,0)),ISNA(MATCH(G73,'2. Punkte_Prüfung'!$A$6:$A$383,0))),"NEIN","JA"),"")</f>
        <v/>
      </c>
      <c r="K73"/>
    </row>
    <row r="74" spans="8:11">
      <c r="H74" s="201" t="str">
        <f>IF(ISNUMBER(G74),IF(OR(ISERR(MATCH(G74,'2. Punkte_Prüfung'!$A$6:$A$383,0)),ISNA(MATCH(G74,'2. Punkte_Prüfung'!$A$6:$A$383,0))),"NEIN","JA"),"")</f>
        <v/>
      </c>
      <c r="K74"/>
    </row>
    <row r="75" spans="8:11">
      <c r="H75" s="201" t="str">
        <f>IF(ISNUMBER(G75),IF(OR(ISERR(MATCH(G75,'2. Punkte_Prüfung'!$A$6:$A$383,0)),ISNA(MATCH(G75,'2. Punkte_Prüfung'!$A$6:$A$383,0))),"NEIN","JA"),"")</f>
        <v/>
      </c>
      <c r="K75"/>
    </row>
    <row r="76" spans="8:11">
      <c r="H76" s="201" t="str">
        <f>IF(ISNUMBER(G76),IF(OR(ISERR(MATCH(G76,'2. Punkte_Prüfung'!$A$6:$A$383,0)),ISNA(MATCH(G76,'2. Punkte_Prüfung'!$A$6:$A$383,0))),"NEIN","JA"),"")</f>
        <v/>
      </c>
      <c r="K76"/>
    </row>
    <row r="77" spans="8:11">
      <c r="H77" s="201" t="str">
        <f>IF(ISNUMBER(G77),IF(OR(ISERR(MATCH(G77,'2. Punkte_Prüfung'!$A$6:$A$383,0)),ISNA(MATCH(G77,'2. Punkte_Prüfung'!$A$6:$A$383,0))),"NEIN","JA"),"")</f>
        <v/>
      </c>
      <c r="K77"/>
    </row>
    <row r="78" spans="8:11">
      <c r="H78" s="201" t="str">
        <f>IF(ISNUMBER(G78),IF(OR(ISERR(MATCH(G78,'2. Punkte_Prüfung'!$A$6:$A$383,0)),ISNA(MATCH(G78,'2. Punkte_Prüfung'!$A$6:$A$383,0))),"NEIN","JA"),"")</f>
        <v/>
      </c>
      <c r="K78"/>
    </row>
    <row r="79" spans="8:11">
      <c r="H79" s="201" t="str">
        <f>IF(ISNUMBER(G79),IF(OR(ISERR(MATCH(G79,'2. Punkte_Prüfung'!$A$6:$A$383,0)),ISNA(MATCH(G79,'2. Punkte_Prüfung'!$A$6:$A$383,0))),"NEIN","JA"),"")</f>
        <v/>
      </c>
      <c r="K79"/>
    </row>
    <row r="80" spans="8:11">
      <c r="H80" s="201" t="str">
        <f>IF(ISNUMBER(G80),IF(OR(ISERR(MATCH(G80,'2. Punkte_Prüfung'!$A$6:$A$383,0)),ISNA(MATCH(G80,'2. Punkte_Prüfung'!$A$6:$A$383,0))),"NEIN","JA"),"")</f>
        <v/>
      </c>
      <c r="K80"/>
    </row>
    <row r="81" spans="8:11">
      <c r="H81" s="201" t="str">
        <f>IF(ISNUMBER(G81),IF(OR(ISERR(MATCH(G81,'2. Punkte_Prüfung'!$A$6:$A$383,0)),ISNA(MATCH(G81,'2. Punkte_Prüfung'!$A$6:$A$383,0))),"NEIN","JA"),"")</f>
        <v/>
      </c>
      <c r="K81"/>
    </row>
    <row r="82" spans="8:11">
      <c r="H82" s="201" t="str">
        <f>IF(ISNUMBER(G82),IF(OR(ISERR(MATCH(G82,'2. Punkte_Prüfung'!$A$6:$A$383,0)),ISNA(MATCH(G82,'2. Punkte_Prüfung'!$A$6:$A$383,0))),"NEIN","JA"),"")</f>
        <v/>
      </c>
      <c r="K82"/>
    </row>
    <row r="83" spans="8:11">
      <c r="H83" s="201" t="str">
        <f>IF(ISNUMBER(G83),IF(OR(ISERR(MATCH(G83,'2. Punkte_Prüfung'!$A$6:$A$383,0)),ISNA(MATCH(G83,'2. Punkte_Prüfung'!$A$6:$A$383,0))),"NEIN","JA"),"")</f>
        <v/>
      </c>
      <c r="K83"/>
    </row>
    <row r="84" spans="8:11">
      <c r="H84" s="201" t="str">
        <f>IF(ISNUMBER(G84),IF(OR(ISERR(MATCH(G84,'2. Punkte_Prüfung'!$A$6:$A$383,0)),ISNA(MATCH(G84,'2. Punkte_Prüfung'!$A$6:$A$383,0))),"NEIN","JA"),"")</f>
        <v/>
      </c>
      <c r="K84"/>
    </row>
    <row r="85" spans="8:11">
      <c r="H85" s="201" t="str">
        <f>IF(ISNUMBER(G85),IF(OR(ISERR(MATCH(G85,'2. Punkte_Prüfung'!$A$6:$A$383,0)),ISNA(MATCH(G85,'2. Punkte_Prüfung'!$A$6:$A$383,0))),"NEIN","JA"),"")</f>
        <v/>
      </c>
      <c r="K85"/>
    </row>
    <row r="86" spans="8:11">
      <c r="H86" s="201" t="str">
        <f>IF(ISNUMBER(G86),IF(OR(ISERR(MATCH(G86,'2. Punkte_Prüfung'!$A$6:$A$383,0)),ISNA(MATCH(G86,'2. Punkte_Prüfung'!$A$6:$A$383,0))),"NEIN","JA"),"")</f>
        <v/>
      </c>
      <c r="K86"/>
    </row>
    <row r="87" spans="8:11">
      <c r="H87" s="201" t="str">
        <f>IF(ISNUMBER(G87),IF(OR(ISERR(MATCH(G87,'2. Punkte_Prüfung'!$A$6:$A$383,0)),ISNA(MATCH(G87,'2. Punkte_Prüfung'!$A$6:$A$383,0))),"NEIN","JA"),"")</f>
        <v/>
      </c>
      <c r="K87"/>
    </row>
    <row r="88" spans="8:11">
      <c r="H88" s="201" t="str">
        <f>IF(ISNUMBER(G88),IF(OR(ISERR(MATCH(G88,'2. Punkte_Prüfung'!$A$6:$A$383,0)),ISNA(MATCH(G88,'2. Punkte_Prüfung'!$A$6:$A$383,0))),"NEIN","JA"),"")</f>
        <v/>
      </c>
      <c r="K88"/>
    </row>
    <row r="89" spans="8:11">
      <c r="H89" s="201" t="str">
        <f>IF(ISNUMBER(G89),IF(OR(ISERR(MATCH(G89,'2. Punkte_Prüfung'!$A$6:$A$383,0)),ISNA(MATCH(G89,'2. Punkte_Prüfung'!$A$6:$A$383,0))),"NEIN","JA"),"")</f>
        <v/>
      </c>
      <c r="K89"/>
    </row>
    <row r="90" spans="8:11">
      <c r="H90" s="201" t="str">
        <f>IF(ISNUMBER(G90),IF(OR(ISERR(MATCH(G90,'2. Punkte_Prüfung'!$A$6:$A$383,0)),ISNA(MATCH(G90,'2. Punkte_Prüfung'!$A$6:$A$383,0))),"NEIN","JA"),"")</f>
        <v/>
      </c>
      <c r="K90"/>
    </row>
    <row r="91" spans="8:11">
      <c r="H91" s="201" t="str">
        <f>IF(ISNUMBER(G91),IF(OR(ISERR(MATCH(G91,'2. Punkte_Prüfung'!$A$6:$A$383,0)),ISNA(MATCH(G91,'2. Punkte_Prüfung'!$A$6:$A$383,0))),"NEIN","JA"),"")</f>
        <v/>
      </c>
      <c r="K91"/>
    </row>
    <row r="92" spans="8:11">
      <c r="H92" s="201" t="str">
        <f>IF(ISNUMBER(G92),IF(OR(ISERR(MATCH(G92,'2. Punkte_Prüfung'!$A$6:$A$383,0)),ISNA(MATCH(G92,'2. Punkte_Prüfung'!$A$6:$A$383,0))),"NEIN","JA"),"")</f>
        <v/>
      </c>
      <c r="K92"/>
    </row>
    <row r="93" spans="8:11">
      <c r="H93" s="201" t="str">
        <f>IF(ISNUMBER(G93),IF(OR(ISERR(MATCH(G93,'2. Punkte_Prüfung'!$A$6:$A$383,0)),ISNA(MATCH(G93,'2. Punkte_Prüfung'!$A$6:$A$383,0))),"NEIN","JA"),"")</f>
        <v/>
      </c>
      <c r="K93"/>
    </row>
    <row r="94" spans="8:11">
      <c r="H94" s="201" t="str">
        <f>IF(ISNUMBER(G94),IF(OR(ISERR(MATCH(G94,'2. Punkte_Prüfung'!$A$6:$A$383,0)),ISNA(MATCH(G94,'2. Punkte_Prüfung'!$A$6:$A$383,0))),"NEIN","JA"),"")</f>
        <v/>
      </c>
      <c r="K94"/>
    </row>
    <row r="95" spans="8:11">
      <c r="H95" s="201" t="str">
        <f>IF(ISNUMBER(G95),IF(OR(ISERR(MATCH(G95,'2. Punkte_Prüfung'!$A$6:$A$383,0)),ISNA(MATCH(G95,'2. Punkte_Prüfung'!$A$6:$A$383,0))),"NEIN","JA"),"")</f>
        <v/>
      </c>
      <c r="K95"/>
    </row>
    <row r="96" spans="8:11">
      <c r="H96" s="201" t="str">
        <f>IF(ISNUMBER(G96),IF(OR(ISERR(MATCH(G96,'2. Punkte_Prüfung'!$A$6:$A$383,0)),ISNA(MATCH(G96,'2. Punkte_Prüfung'!$A$6:$A$383,0))),"NEIN","JA"),"")</f>
        <v/>
      </c>
      <c r="K96"/>
    </row>
    <row r="97" spans="8:11">
      <c r="H97" s="201" t="str">
        <f>IF(ISNUMBER(G97),IF(OR(ISERR(MATCH(G97,'2. Punkte_Prüfung'!$A$6:$A$383,0)),ISNA(MATCH(G97,'2. Punkte_Prüfung'!$A$6:$A$383,0))),"NEIN","JA"),"")</f>
        <v/>
      </c>
      <c r="K97"/>
    </row>
    <row r="98" spans="8:11">
      <c r="H98" s="201" t="str">
        <f>IF(ISNUMBER(G98),IF(OR(ISERR(MATCH(G98,'2. Punkte_Prüfung'!$A$6:$A$383,0)),ISNA(MATCH(G98,'2. Punkte_Prüfung'!$A$6:$A$383,0))),"NEIN","JA"),"")</f>
        <v/>
      </c>
      <c r="K98"/>
    </row>
    <row r="99" spans="8:11">
      <c r="H99" s="201" t="str">
        <f>IF(ISNUMBER(G99),IF(OR(ISERR(MATCH(G99,'2. Punkte_Prüfung'!$A$6:$A$383,0)),ISNA(MATCH(G99,'2. Punkte_Prüfung'!$A$6:$A$383,0))),"NEIN","JA"),"")</f>
        <v/>
      </c>
      <c r="K99"/>
    </row>
    <row r="100" spans="8:11">
      <c r="H100" s="201" t="str">
        <f>IF(ISNUMBER(G100),IF(OR(ISERR(MATCH(G100,'2. Punkte_Prüfung'!$A$6:$A$383,0)),ISNA(MATCH(G100,'2. Punkte_Prüfung'!$A$6:$A$383,0))),"NEIN","JA"),"")</f>
        <v/>
      </c>
      <c r="K100"/>
    </row>
    <row r="101" spans="8:11">
      <c r="H101" s="201" t="str">
        <f>IF(ISNUMBER(G101),IF(OR(ISERR(MATCH(G101,'2. Punkte_Prüfung'!$A$6:$A$383,0)),ISNA(MATCH(G101,'2. Punkte_Prüfung'!$A$6:$A$383,0))),"NEIN","JA"),"")</f>
        <v/>
      </c>
      <c r="K101"/>
    </row>
    <row r="102" spans="8:11">
      <c r="H102" s="201" t="str">
        <f>IF(ISNUMBER(G102),IF(OR(ISERR(MATCH(G102,'2. Punkte_Prüfung'!$A$6:$A$383,0)),ISNA(MATCH(G102,'2. Punkte_Prüfung'!$A$6:$A$383,0))),"NEIN","JA"),"")</f>
        <v/>
      </c>
      <c r="K102"/>
    </row>
    <row r="103" spans="8:11">
      <c r="H103" s="201" t="str">
        <f>IF(ISNUMBER(G103),IF(OR(ISERR(MATCH(G103,'2. Punkte_Prüfung'!$A$6:$A$383,0)),ISNA(MATCH(G103,'2. Punkte_Prüfung'!$A$6:$A$383,0))),"NEIN","JA"),"")</f>
        <v/>
      </c>
      <c r="K103"/>
    </row>
    <row r="104" spans="8:11">
      <c r="H104" s="201" t="str">
        <f>IF(ISNUMBER(G104),IF(OR(ISERR(MATCH(G104,'2. Punkte_Prüfung'!$A$6:$A$383,0)),ISNA(MATCH(G104,'2. Punkte_Prüfung'!$A$6:$A$383,0))),"NEIN","JA"),"")</f>
        <v/>
      </c>
      <c r="K104"/>
    </row>
    <row r="105" spans="8:11">
      <c r="H105" s="201" t="str">
        <f>IF(ISNUMBER(G105),IF(OR(ISERR(MATCH(G105,'2. Punkte_Prüfung'!$A$6:$A$383,0)),ISNA(MATCH(G105,'2. Punkte_Prüfung'!$A$6:$A$383,0))),"NEIN","JA"),"")</f>
        <v/>
      </c>
      <c r="K105"/>
    </row>
    <row r="106" spans="8:11">
      <c r="H106" s="201" t="str">
        <f>IF(ISNUMBER(G106),IF(OR(ISERR(MATCH(G106,'2. Punkte_Prüfung'!$A$6:$A$383,0)),ISNA(MATCH(G106,'2. Punkte_Prüfung'!$A$6:$A$383,0))),"NEIN","JA"),"")</f>
        <v/>
      </c>
      <c r="K106"/>
    </row>
    <row r="107" spans="8:11">
      <c r="I107" s="137" t="str">
        <f>IF(ISNUMBER(#REF!),IF(OR(ISERR(MATCH(#REF!,'2. Punkte_Prüfung'!$A$6:$A$383,0)),ISNA(MATCH(#REF!,'2. Punkte_Prüfung'!$A$6:$A$383,0))),"NEIN","JA"),"")</f>
        <v/>
      </c>
      <c r="K107"/>
    </row>
    <row r="108" spans="8:11">
      <c r="I108" s="137" t="str">
        <f>IF(ISNUMBER(#REF!),IF(OR(ISERR(MATCH(#REF!,'2. Punkte_Prüfung'!$A$6:$A$383,0)),ISNA(MATCH(#REF!,'2. Punkte_Prüfung'!$A$6:$A$383,0))),"NEIN","JA"),"")</f>
        <v/>
      </c>
      <c r="K108"/>
    </row>
    <row r="109" spans="8:11">
      <c r="I109" s="137" t="str">
        <f>IF(ISNUMBER(#REF!),IF(OR(ISERR(MATCH(#REF!,'2. Punkte_Prüfung'!$A$6:$A$383,0)),ISNA(MATCH(#REF!,'2. Punkte_Prüfung'!$A$6:$A$383,0))),"NEIN","JA"),"")</f>
        <v/>
      </c>
      <c r="K109"/>
    </row>
    <row r="110" spans="8:11">
      <c r="I110" s="137" t="str">
        <f>IF(ISNUMBER(#REF!),IF(OR(ISERR(MATCH(#REF!,'2. Punkte_Prüfung'!$A$6:$A$383,0)),ISNA(MATCH(#REF!,'2. Punkte_Prüfung'!$A$6:$A$383,0))),"NEIN","JA"),"")</f>
        <v/>
      </c>
      <c r="K110"/>
    </row>
    <row r="111" spans="8:11">
      <c r="I111" s="137" t="str">
        <f>IF(ISNUMBER(#REF!),IF(OR(ISERR(MATCH(#REF!,'2. Punkte_Prüfung'!$A$6:$A$383,0)),ISNA(MATCH(#REF!,'2. Punkte_Prüfung'!$A$6:$A$383,0))),"NEIN","JA"),"")</f>
        <v/>
      </c>
      <c r="K111"/>
    </row>
    <row r="112" spans="8:11">
      <c r="I112" s="137" t="str">
        <f>IF(ISNUMBER(#REF!),IF(OR(ISERR(MATCH(#REF!,'2. Punkte_Prüfung'!$A$6:$A$383,0)),ISNA(MATCH(#REF!,'2. Punkte_Prüfung'!$A$6:$A$383,0))),"NEIN","JA"),"")</f>
        <v/>
      </c>
      <c r="K112"/>
    </row>
    <row r="113" spans="9:11">
      <c r="I113" s="137" t="str">
        <f>IF(ISNUMBER(#REF!),IF(OR(ISERR(MATCH(#REF!,'2. Punkte_Prüfung'!$A$6:$A$383,0)),ISNA(MATCH(#REF!,'2. Punkte_Prüfung'!$A$6:$A$383,0))),"NEIN","JA"),"")</f>
        <v/>
      </c>
      <c r="K113"/>
    </row>
    <row r="114" spans="9:11">
      <c r="I114" s="137" t="str">
        <f>IF(ISNUMBER(#REF!),IF(OR(ISERR(MATCH(#REF!,'2. Punkte_Prüfung'!$A$6:$A$383,0)),ISNA(MATCH(#REF!,'2. Punkte_Prüfung'!$A$6:$A$383,0))),"NEIN","JA"),"")</f>
        <v/>
      </c>
      <c r="K114"/>
    </row>
    <row r="115" spans="9:11">
      <c r="I115" s="137" t="str">
        <f>IF(ISNUMBER(#REF!),IF(OR(ISERR(MATCH(#REF!,'2. Punkte_Prüfung'!$A$6:$A$383,0)),ISNA(MATCH(#REF!,'2. Punkte_Prüfung'!$A$6:$A$383,0))),"NEIN","JA"),"")</f>
        <v/>
      </c>
      <c r="K115"/>
    </row>
    <row r="116" spans="9:11">
      <c r="I116" s="137" t="str">
        <f>IF(ISNUMBER(#REF!),IF(OR(ISERR(MATCH(#REF!,'2. Punkte_Prüfung'!$A$6:$A$383,0)),ISNA(MATCH(#REF!,'2. Punkte_Prüfung'!$A$6:$A$383,0))),"NEIN","JA"),"")</f>
        <v/>
      </c>
      <c r="K116"/>
    </row>
    <row r="117" spans="9:11">
      <c r="I117" s="137" t="str">
        <f>IF(ISNUMBER(#REF!),IF(OR(ISERR(MATCH(#REF!,'2. Punkte_Prüfung'!$A$6:$A$383,0)),ISNA(MATCH(#REF!,'2. Punkte_Prüfung'!$A$6:$A$383,0))),"NEIN","JA"),"")</f>
        <v/>
      </c>
      <c r="K117"/>
    </row>
    <row r="118" spans="9:11">
      <c r="I118" s="137" t="str">
        <f>IF(ISNUMBER(#REF!),IF(OR(ISERR(MATCH(#REF!,'2. Punkte_Prüfung'!$A$6:$A$383,0)),ISNA(MATCH(#REF!,'2. Punkte_Prüfung'!$A$6:$A$383,0))),"NEIN","JA"),"")</f>
        <v/>
      </c>
      <c r="K118"/>
    </row>
    <row r="119" spans="9:11">
      <c r="I119" s="137" t="str">
        <f>IF(ISNUMBER(#REF!),IF(OR(ISERR(MATCH(#REF!,'2. Punkte_Prüfung'!$A$6:$A$383,0)),ISNA(MATCH(#REF!,'2. Punkte_Prüfung'!$A$6:$A$383,0))),"NEIN","JA"),"")</f>
        <v/>
      </c>
      <c r="K119"/>
    </row>
    <row r="120" spans="9:11">
      <c r="I120" s="137" t="str">
        <f>IF(ISNUMBER(#REF!),IF(OR(ISERR(MATCH(#REF!,'2. Punkte_Prüfung'!$A$6:$A$383,0)),ISNA(MATCH(#REF!,'2. Punkte_Prüfung'!$A$6:$A$383,0))),"NEIN","JA"),"")</f>
        <v/>
      </c>
      <c r="K120"/>
    </row>
    <row r="121" spans="9:11">
      <c r="I121" s="137" t="str">
        <f>IF(ISNUMBER(#REF!),IF(OR(ISERR(MATCH(#REF!,'2. Punkte_Prüfung'!$A$6:$A$383,0)),ISNA(MATCH(#REF!,'2. Punkte_Prüfung'!$A$6:$A$383,0))),"NEIN","JA"),"")</f>
        <v/>
      </c>
      <c r="K121"/>
    </row>
    <row r="122" spans="9:11">
      <c r="I122" s="137" t="str">
        <f>IF(ISNUMBER(#REF!),IF(OR(ISERR(MATCH(#REF!,'2. Punkte_Prüfung'!$A$6:$A$383,0)),ISNA(MATCH(#REF!,'2. Punkte_Prüfung'!$A$6:$A$383,0))),"NEIN","JA"),"")</f>
        <v/>
      </c>
      <c r="K122"/>
    </row>
    <row r="123" spans="9:11">
      <c r="I123" s="137" t="str">
        <f>IF(ISNUMBER(#REF!),IF(OR(ISERR(MATCH(#REF!,'2. Punkte_Prüfung'!$A$6:$A$383,0)),ISNA(MATCH(#REF!,'2. Punkte_Prüfung'!$A$6:$A$383,0))),"NEIN","JA"),"")</f>
        <v/>
      </c>
      <c r="K123"/>
    </row>
    <row r="124" spans="9:11">
      <c r="I124" s="137" t="str">
        <f>IF(ISNUMBER(#REF!),IF(OR(ISERR(MATCH(#REF!,'2. Punkte_Prüfung'!$A$6:$A$383,0)),ISNA(MATCH(#REF!,'2. Punkte_Prüfung'!$A$6:$A$383,0))),"NEIN","JA"),"")</f>
        <v/>
      </c>
      <c r="K124"/>
    </row>
    <row r="125" spans="9:11">
      <c r="I125" s="137" t="str">
        <f>IF(ISNUMBER(#REF!),IF(OR(ISERR(MATCH(#REF!,'2. Punkte_Prüfung'!$A$6:$A$383,0)),ISNA(MATCH(#REF!,'2. Punkte_Prüfung'!$A$6:$A$383,0))),"NEIN","JA"),"")</f>
        <v/>
      </c>
      <c r="K125"/>
    </row>
    <row r="126" spans="9:11">
      <c r="I126" s="137" t="str">
        <f>IF(ISNUMBER(#REF!),IF(OR(ISERR(MATCH(#REF!,'2. Punkte_Prüfung'!$A$6:$A$383,0)),ISNA(MATCH(#REF!,'2. Punkte_Prüfung'!$A$6:$A$383,0))),"NEIN","JA"),"")</f>
        <v/>
      </c>
      <c r="K126"/>
    </row>
    <row r="127" spans="9:11">
      <c r="I127" s="137" t="str">
        <f>IF(ISNUMBER(#REF!),IF(OR(ISERR(MATCH(#REF!,'2. Punkte_Prüfung'!$A$6:$A$383,0)),ISNA(MATCH(#REF!,'2. Punkte_Prüfung'!$A$6:$A$383,0))),"NEIN","JA"),"")</f>
        <v/>
      </c>
      <c r="K127"/>
    </row>
    <row r="128" spans="9:11">
      <c r="I128" s="137" t="str">
        <f>IF(ISNUMBER(#REF!),IF(OR(ISERR(MATCH(#REF!,'2. Punkte_Prüfung'!$A$6:$A$383,0)),ISNA(MATCH(#REF!,'2. Punkte_Prüfung'!$A$6:$A$383,0))),"NEIN","JA"),"")</f>
        <v/>
      </c>
      <c r="K128"/>
    </row>
    <row r="129" spans="9:11">
      <c r="I129" s="137" t="str">
        <f>IF(ISNUMBER(#REF!),IF(OR(ISERR(MATCH(#REF!,'2. Punkte_Prüfung'!$A$6:$A$383,0)),ISNA(MATCH(#REF!,'2. Punkte_Prüfung'!$A$6:$A$383,0))),"NEIN","JA"),"")</f>
        <v/>
      </c>
      <c r="K129"/>
    </row>
    <row r="130" spans="9:11">
      <c r="I130" s="137" t="str">
        <f>IF(ISNUMBER(#REF!),IF(OR(ISERR(MATCH(#REF!,'2. Punkte_Prüfung'!$A$6:$A$383,0)),ISNA(MATCH(#REF!,'2. Punkte_Prüfung'!$A$6:$A$383,0))),"NEIN","JA"),"")</f>
        <v/>
      </c>
      <c r="K130"/>
    </row>
    <row r="131" spans="9:11">
      <c r="I131" s="137" t="str">
        <f>IF(ISNUMBER(#REF!),IF(OR(ISERR(MATCH(#REF!,'2. Punkte_Prüfung'!$A$6:$A$383,0)),ISNA(MATCH(#REF!,'2. Punkte_Prüfung'!$A$6:$A$383,0))),"NEIN","JA"),"")</f>
        <v/>
      </c>
      <c r="K131"/>
    </row>
    <row r="132" spans="9:11">
      <c r="I132" s="137" t="str">
        <f>IF(ISNUMBER(#REF!),IF(OR(ISERR(MATCH(#REF!,'2. Punkte_Prüfung'!$A$6:$A$383,0)),ISNA(MATCH(#REF!,'2. Punkte_Prüfung'!$A$6:$A$383,0))),"NEIN","JA"),"")</f>
        <v/>
      </c>
      <c r="K132"/>
    </row>
    <row r="133" spans="9:11">
      <c r="I133" s="137" t="str">
        <f>IF(ISNUMBER(#REF!),IF(OR(ISERR(MATCH(#REF!,'2. Punkte_Prüfung'!$A$6:$A$383,0)),ISNA(MATCH(#REF!,'2. Punkte_Prüfung'!$A$6:$A$383,0))),"NEIN","JA"),"")</f>
        <v/>
      </c>
      <c r="K133"/>
    </row>
    <row r="134" spans="9:11">
      <c r="I134" s="137" t="str">
        <f>IF(ISNUMBER(#REF!),IF(OR(ISERR(MATCH(#REF!,'2. Punkte_Prüfung'!$A$6:$A$383,0)),ISNA(MATCH(#REF!,'2. Punkte_Prüfung'!$A$6:$A$383,0))),"NEIN","JA"),"")</f>
        <v/>
      </c>
      <c r="K134"/>
    </row>
    <row r="135" spans="9:11">
      <c r="I135" s="137" t="str">
        <f>IF(ISNUMBER(#REF!),IF(OR(ISERR(MATCH(#REF!,'2. Punkte_Prüfung'!$A$6:$A$383,0)),ISNA(MATCH(#REF!,'2. Punkte_Prüfung'!$A$6:$A$383,0))),"NEIN","JA"),"")</f>
        <v/>
      </c>
      <c r="K135"/>
    </row>
    <row r="136" spans="9:11">
      <c r="I136" s="137" t="str">
        <f>IF(ISNUMBER(#REF!),IF(OR(ISERR(MATCH(#REF!,'2. Punkte_Prüfung'!$A$6:$A$383,0)),ISNA(MATCH(#REF!,'2. Punkte_Prüfung'!$A$6:$A$383,0))),"NEIN","JA"),"")</f>
        <v/>
      </c>
      <c r="K136"/>
    </row>
    <row r="137" spans="9:11">
      <c r="I137" s="137" t="str">
        <f>IF(ISNUMBER(#REF!),IF(OR(ISERR(MATCH(#REF!,'2. Punkte_Prüfung'!$A$6:$A$383,0)),ISNA(MATCH(#REF!,'2. Punkte_Prüfung'!$A$6:$A$383,0))),"NEIN","JA"),"")</f>
        <v/>
      </c>
      <c r="K137"/>
    </row>
    <row r="138" spans="9:11">
      <c r="I138" s="137" t="str">
        <f>IF(ISNUMBER(#REF!),IF(OR(ISERR(MATCH(#REF!,'2. Punkte_Prüfung'!$A$6:$A$383,0)),ISNA(MATCH(#REF!,'2. Punkte_Prüfung'!$A$6:$A$383,0))),"NEIN","JA"),"")</f>
        <v/>
      </c>
      <c r="K138"/>
    </row>
    <row r="139" spans="9:11">
      <c r="I139" s="137" t="str">
        <f>IF(ISNUMBER(#REF!),IF(OR(ISERR(MATCH(#REF!,'2. Punkte_Prüfung'!$A$6:$A$383,0)),ISNA(MATCH(#REF!,'2. Punkte_Prüfung'!$A$6:$A$383,0))),"NEIN","JA"),"")</f>
        <v/>
      </c>
      <c r="K139"/>
    </row>
    <row r="140" spans="9:11">
      <c r="I140" s="137" t="str">
        <f>IF(ISNUMBER(#REF!),IF(OR(ISERR(MATCH(#REF!,'2. Punkte_Prüfung'!$A$6:$A$383,0)),ISNA(MATCH(#REF!,'2. Punkte_Prüfung'!$A$6:$A$383,0))),"NEIN","JA"),"")</f>
        <v/>
      </c>
      <c r="K140"/>
    </row>
    <row r="141" spans="9:11">
      <c r="I141" s="137" t="str">
        <f>IF(ISNUMBER(#REF!),IF(OR(ISERR(MATCH(#REF!,'2. Punkte_Prüfung'!$A$6:$A$383,0)),ISNA(MATCH(#REF!,'2. Punkte_Prüfung'!$A$6:$A$383,0))),"NEIN","JA"),"")</f>
        <v/>
      </c>
      <c r="K141"/>
    </row>
    <row r="142" spans="9:11">
      <c r="I142" s="137" t="str">
        <f>IF(ISNUMBER(#REF!),IF(OR(ISERR(MATCH(#REF!,'2. Punkte_Prüfung'!$A$6:$A$383,0)),ISNA(MATCH(#REF!,'2. Punkte_Prüfung'!$A$6:$A$383,0))),"NEIN","JA"),"")</f>
        <v/>
      </c>
      <c r="K142"/>
    </row>
    <row r="143" spans="9:11">
      <c r="I143" s="137" t="str">
        <f>IF(ISNUMBER(#REF!),IF(OR(ISERR(MATCH(#REF!,'2. Punkte_Prüfung'!$A$6:$A$383,0)),ISNA(MATCH(#REF!,'2. Punkte_Prüfung'!$A$6:$A$383,0))),"NEIN","JA"),"")</f>
        <v/>
      </c>
      <c r="K143"/>
    </row>
    <row r="144" spans="9:11">
      <c r="I144" s="137" t="str">
        <f>IF(ISNUMBER(#REF!),IF(OR(ISERR(MATCH(#REF!,'2. Punkte_Prüfung'!$A$6:$A$383,0)),ISNA(MATCH(#REF!,'2. Punkte_Prüfung'!$A$6:$A$383,0))),"NEIN","JA"),"")</f>
        <v/>
      </c>
      <c r="K144"/>
    </row>
    <row r="145" spans="9:11">
      <c r="I145" s="137" t="str">
        <f>IF(ISNUMBER(#REF!),IF(OR(ISERR(MATCH(#REF!,'2. Punkte_Prüfung'!$A$6:$A$383,0)),ISNA(MATCH(#REF!,'2. Punkte_Prüfung'!$A$6:$A$383,0))),"NEIN","JA"),"")</f>
        <v/>
      </c>
      <c r="K145"/>
    </row>
    <row r="146" spans="9:11">
      <c r="I146" s="137" t="str">
        <f>IF(ISNUMBER(#REF!),IF(OR(ISERR(MATCH(#REF!,'2. Punkte_Prüfung'!$A$6:$A$383,0)),ISNA(MATCH(#REF!,'2. Punkte_Prüfung'!$A$6:$A$383,0))),"NEIN","JA"),"")</f>
        <v/>
      </c>
      <c r="K146"/>
    </row>
    <row r="147" spans="9:11">
      <c r="I147" s="137" t="str">
        <f>IF(ISNUMBER(#REF!),IF(OR(ISERR(MATCH(#REF!,'2. Punkte_Prüfung'!$A$6:$A$383,0)),ISNA(MATCH(#REF!,'2. Punkte_Prüfung'!$A$6:$A$383,0))),"NEIN","JA"),"")</f>
        <v/>
      </c>
      <c r="K147"/>
    </row>
    <row r="148" spans="9:11">
      <c r="I148" s="137" t="str">
        <f>IF(ISNUMBER(#REF!),IF(OR(ISERR(MATCH(#REF!,'2. Punkte_Prüfung'!$A$6:$A$383,0)),ISNA(MATCH(#REF!,'2. Punkte_Prüfung'!$A$6:$A$383,0))),"NEIN","JA"),"")</f>
        <v/>
      </c>
      <c r="K148"/>
    </row>
    <row r="149" spans="9:11">
      <c r="I149" s="137" t="str">
        <f>IF(ISNUMBER(#REF!),IF(OR(ISERR(MATCH(#REF!,'2. Punkte_Prüfung'!$A$6:$A$383,0)),ISNA(MATCH(#REF!,'2. Punkte_Prüfung'!$A$6:$A$383,0))),"NEIN","JA"),"")</f>
        <v/>
      </c>
      <c r="K149"/>
    </row>
    <row r="150" spans="9:11">
      <c r="I150" s="137" t="str">
        <f>IF(ISNUMBER(#REF!),IF(OR(ISERR(MATCH(#REF!,'2. Punkte_Prüfung'!$A$6:$A$383,0)),ISNA(MATCH(#REF!,'2. Punkte_Prüfung'!$A$6:$A$383,0))),"NEIN","JA"),"")</f>
        <v/>
      </c>
      <c r="K150"/>
    </row>
    <row r="151" spans="9:11">
      <c r="I151" s="137" t="str">
        <f>IF(ISNUMBER(#REF!),IF(OR(ISERR(MATCH(#REF!,'2. Punkte_Prüfung'!$A$6:$A$383,0)),ISNA(MATCH(#REF!,'2. Punkte_Prüfung'!$A$6:$A$383,0))),"NEIN","JA"),"")</f>
        <v/>
      </c>
      <c r="K151"/>
    </row>
    <row r="152" spans="9:11">
      <c r="I152" s="137" t="str">
        <f>IF(ISNUMBER(#REF!),IF(OR(ISERR(MATCH(#REF!,'2. Punkte_Prüfung'!$A$6:$A$383,0)),ISNA(MATCH(#REF!,'2. Punkte_Prüfung'!$A$6:$A$383,0))),"NEIN","JA"),"")</f>
        <v/>
      </c>
      <c r="K152"/>
    </row>
    <row r="153" spans="9:11">
      <c r="I153" s="137" t="str">
        <f>IF(ISNUMBER(#REF!),IF(OR(ISERR(MATCH(#REF!,'2. Punkte_Prüfung'!$A$6:$A$383,0)),ISNA(MATCH(#REF!,'2. Punkte_Prüfung'!$A$6:$A$383,0))),"NEIN","JA"),"")</f>
        <v/>
      </c>
      <c r="K153"/>
    </row>
    <row r="154" spans="9:11">
      <c r="I154" s="137" t="str">
        <f>IF(ISNUMBER(#REF!),IF(OR(ISERR(MATCH(#REF!,'2. Punkte_Prüfung'!$A$6:$A$383,0)),ISNA(MATCH(#REF!,'2. Punkte_Prüfung'!$A$6:$A$383,0))),"NEIN","JA"),"")</f>
        <v/>
      </c>
      <c r="K154"/>
    </row>
    <row r="155" spans="9:11">
      <c r="I155" s="137" t="str">
        <f>IF(ISNUMBER(#REF!),IF(OR(ISERR(MATCH(#REF!,'2. Punkte_Prüfung'!$A$6:$A$383,0)),ISNA(MATCH(#REF!,'2. Punkte_Prüfung'!$A$6:$A$383,0))),"NEIN","JA"),"")</f>
        <v/>
      </c>
      <c r="K155"/>
    </row>
    <row r="156" spans="9:11">
      <c r="I156" s="137" t="str">
        <f>IF(ISNUMBER(#REF!),IF(OR(ISERR(MATCH(#REF!,'2. Punkte_Prüfung'!$A$6:$A$383,0)),ISNA(MATCH(#REF!,'2. Punkte_Prüfung'!$A$6:$A$383,0))),"NEIN","JA"),"")</f>
        <v/>
      </c>
      <c r="K156"/>
    </row>
    <row r="157" spans="9:11">
      <c r="I157" s="137" t="str">
        <f>IF(ISNUMBER(#REF!),IF(OR(ISERR(MATCH(#REF!,'2. Punkte_Prüfung'!$A$6:$A$383,0)),ISNA(MATCH(#REF!,'2. Punkte_Prüfung'!$A$6:$A$383,0))),"NEIN","JA"),"")</f>
        <v/>
      </c>
      <c r="K157"/>
    </row>
    <row r="158" spans="9:11">
      <c r="I158" s="137" t="str">
        <f>IF(ISNUMBER(#REF!),IF(OR(ISERR(MATCH(#REF!,'2. Punkte_Prüfung'!$A$6:$A$383,0)),ISNA(MATCH(#REF!,'2. Punkte_Prüfung'!$A$6:$A$383,0))),"NEIN","JA"),"")</f>
        <v/>
      </c>
      <c r="K158"/>
    </row>
    <row r="159" spans="9:11">
      <c r="I159" s="137" t="str">
        <f>IF(ISNUMBER(#REF!),IF(OR(ISERR(MATCH(#REF!,'2. Punkte_Prüfung'!$A$6:$A$383,0)),ISNA(MATCH(#REF!,'2. Punkte_Prüfung'!$A$6:$A$383,0))),"NEIN","JA"),"")</f>
        <v/>
      </c>
      <c r="K159"/>
    </row>
    <row r="160" spans="9:11">
      <c r="I160" s="137" t="str">
        <f>IF(ISNUMBER(#REF!),IF(OR(ISERR(MATCH(#REF!,'2. Punkte_Prüfung'!$A$6:$A$383,0)),ISNA(MATCH(#REF!,'2. Punkte_Prüfung'!$A$6:$A$383,0))),"NEIN","JA"),"")</f>
        <v/>
      </c>
      <c r="J160" s="137" t="str">
        <f>IF(ISNUMBER(H107),IF(ISERR(MATCH(H107,'2. Punkte_Prüfung'!$A$6:$A$383,0)),"NEIN","JA"),"")</f>
        <v/>
      </c>
      <c r="K160"/>
    </row>
    <row r="161" spans="9:11">
      <c r="I161" s="137" t="str">
        <f>IF(ISNUMBER(#REF!),IF(OR(ISERR(MATCH(#REF!,'2. Punkte_Prüfung'!$A$6:$A$383,0)),ISNA(MATCH(#REF!,'2. Punkte_Prüfung'!$A$6:$A$383,0))),"NEIN","JA"),"")</f>
        <v/>
      </c>
      <c r="J161" s="137" t="str">
        <f>IF(ISNUMBER(H108),IF(ISERR(MATCH(H108,'2. Punkte_Prüfung'!$A$6:$A$383,0)),"NEIN","JA"),"")</f>
        <v/>
      </c>
      <c r="K161"/>
    </row>
    <row r="162" spans="9:11">
      <c r="I162" s="137" t="str">
        <f>IF(ISNUMBER(#REF!),IF(OR(ISERR(MATCH(#REF!,'2. Punkte_Prüfung'!$A$6:$A$383,0)),ISNA(MATCH(#REF!,'2. Punkte_Prüfung'!$A$6:$A$383,0))),"NEIN","JA"),"")</f>
        <v/>
      </c>
      <c r="J162" s="137" t="str">
        <f>IF(ISNUMBER(H109),IF(ISERR(MATCH(H109,'2. Punkte_Prüfung'!$A$6:$A$383,0)),"NEIN","JA"),"")</f>
        <v/>
      </c>
      <c r="K162"/>
    </row>
    <row r="163" spans="9:11">
      <c r="I163" s="137" t="str">
        <f>IF(ISNUMBER(#REF!),IF(OR(ISERR(MATCH(#REF!,'2. Punkte_Prüfung'!$A$6:$A$383,0)),ISNA(MATCH(#REF!,'2. Punkte_Prüfung'!$A$6:$A$383,0))),"NEIN","JA"),"")</f>
        <v/>
      </c>
      <c r="J163" s="137" t="str">
        <f>IF(ISNUMBER(H110),IF(ISERR(MATCH(H110,'2. Punkte_Prüfung'!$A$6:$A$383,0)),"NEIN","JA"),"")</f>
        <v/>
      </c>
      <c r="K163"/>
    </row>
    <row r="164" spans="9:11">
      <c r="I164" s="137" t="str">
        <f>IF(ISNUMBER(#REF!),IF(OR(ISERR(MATCH(#REF!,'2. Punkte_Prüfung'!$A$6:$A$383,0)),ISNA(MATCH(#REF!,'2. Punkte_Prüfung'!$A$6:$A$383,0))),"NEIN","JA"),"")</f>
        <v/>
      </c>
      <c r="J164" s="137" t="str">
        <f>IF(ISNUMBER(H111),IF(ISERR(MATCH(H111,'2. Punkte_Prüfung'!$A$6:$A$383,0)),"NEIN","JA"),"")</f>
        <v/>
      </c>
      <c r="K164"/>
    </row>
    <row r="165" spans="9:11">
      <c r="I165" s="137" t="str">
        <f>IF(ISNUMBER(#REF!),IF(OR(ISERR(MATCH(#REF!,'2. Punkte_Prüfung'!$A$6:$A$383,0)),ISNA(MATCH(#REF!,'2. Punkte_Prüfung'!$A$6:$A$383,0))),"NEIN","JA"),"")</f>
        <v/>
      </c>
      <c r="J165" s="137" t="str">
        <f>IF(ISNUMBER(H112),IF(ISERR(MATCH(H112,'2. Punkte_Prüfung'!$A$6:$A$383,0)),"NEIN","JA"),"")</f>
        <v/>
      </c>
      <c r="K165"/>
    </row>
    <row r="166" spans="9:11">
      <c r="I166" s="137" t="str">
        <f>IF(ISNUMBER(#REF!),IF(OR(ISERR(MATCH(#REF!,'2. Punkte_Prüfung'!$A$6:$A$383,0)),ISNA(MATCH(#REF!,'2. Punkte_Prüfung'!$A$6:$A$383,0))),"NEIN","JA"),"")</f>
        <v/>
      </c>
      <c r="J166" s="137" t="str">
        <f>IF(ISNUMBER(H113),IF(ISERR(MATCH(H113,'2. Punkte_Prüfung'!$A$6:$A$383,0)),"NEIN","JA"),"")</f>
        <v/>
      </c>
      <c r="K166"/>
    </row>
    <row r="167" spans="9:11">
      <c r="I167" s="137" t="str">
        <f>IF(ISNUMBER(#REF!),IF(OR(ISERR(MATCH(#REF!,'2. Punkte_Prüfung'!$A$6:$A$383,0)),ISNA(MATCH(#REF!,'2. Punkte_Prüfung'!$A$6:$A$383,0))),"NEIN","JA"),"")</f>
        <v/>
      </c>
      <c r="J167" s="137" t="str">
        <f>IF(ISNUMBER(H114),IF(ISERR(MATCH(H114,'2. Punkte_Prüfung'!$A$6:$A$383,0)),"NEIN","JA"),"")</f>
        <v/>
      </c>
      <c r="K167"/>
    </row>
    <row r="168" spans="9:11">
      <c r="I168" s="137" t="str">
        <f>IF(ISNUMBER(#REF!),IF(OR(ISERR(MATCH(#REF!,'2. Punkte_Prüfung'!$A$6:$A$383,0)),ISNA(MATCH(#REF!,'2. Punkte_Prüfung'!$A$6:$A$383,0))),"NEIN","JA"),"")</f>
        <v/>
      </c>
      <c r="J168" s="137" t="str">
        <f>IF(ISNUMBER(H115),IF(ISERR(MATCH(H115,'2. Punkte_Prüfung'!$A$6:$A$383,0)),"NEIN","JA"),"")</f>
        <v/>
      </c>
      <c r="K168"/>
    </row>
    <row r="169" spans="9:11">
      <c r="I169" s="137" t="str">
        <f>IF(ISNUMBER(#REF!),IF(OR(ISERR(MATCH(#REF!,'2. Punkte_Prüfung'!$A$6:$A$383,0)),ISNA(MATCH(#REF!,'2. Punkte_Prüfung'!$A$6:$A$383,0))),"NEIN","JA"),"")</f>
        <v/>
      </c>
      <c r="J169" s="137" t="str">
        <f>IF(ISNUMBER(H116),IF(ISERR(MATCH(H116,'2. Punkte_Prüfung'!$A$6:$A$383,0)),"NEIN","JA"),"")</f>
        <v/>
      </c>
      <c r="K169"/>
    </row>
    <row r="170" spans="9:11">
      <c r="I170" s="137" t="str">
        <f>IF(ISNUMBER(#REF!),IF(OR(ISERR(MATCH(#REF!,'2. Punkte_Prüfung'!$A$6:$A$383,0)),ISNA(MATCH(#REF!,'2. Punkte_Prüfung'!$A$6:$A$383,0))),"NEIN","JA"),"")</f>
        <v/>
      </c>
      <c r="J170" s="137" t="str">
        <f>IF(ISNUMBER(H117),IF(ISERR(MATCH(H117,'2. Punkte_Prüfung'!$A$6:$A$383,0)),"NEIN","JA"),"")</f>
        <v/>
      </c>
      <c r="K170"/>
    </row>
    <row r="171" spans="9:11">
      <c r="I171" s="137" t="str">
        <f>IF(ISNUMBER(#REF!),IF(OR(ISERR(MATCH(#REF!,'2. Punkte_Prüfung'!$A$6:$A$383,0)),ISNA(MATCH(#REF!,'2. Punkte_Prüfung'!$A$6:$A$383,0))),"NEIN","JA"),"")</f>
        <v/>
      </c>
      <c r="J171" s="137" t="str">
        <f>IF(ISNUMBER(H118),IF(ISERR(MATCH(H118,'2. Punkte_Prüfung'!$A$6:$A$383,0)),"NEIN","JA"),"")</f>
        <v/>
      </c>
      <c r="K171"/>
    </row>
    <row r="172" spans="9:11">
      <c r="I172" s="137" t="str">
        <f>IF(ISNUMBER(#REF!),IF(OR(ISERR(MATCH(#REF!,'2. Punkte_Prüfung'!$A$6:$A$383,0)),ISNA(MATCH(#REF!,'2. Punkte_Prüfung'!$A$6:$A$383,0))),"NEIN","JA"),"")</f>
        <v/>
      </c>
      <c r="J172" s="137" t="str">
        <f>IF(ISNUMBER(H119),IF(ISERR(MATCH(H119,'2. Punkte_Prüfung'!$A$6:$A$383,0)),"NEIN","JA"),"")</f>
        <v/>
      </c>
      <c r="K172"/>
    </row>
    <row r="173" spans="9:11">
      <c r="I173" s="137" t="str">
        <f>IF(ISNUMBER(#REF!),IF(OR(ISERR(MATCH(#REF!,'2. Punkte_Prüfung'!$A$6:$A$383,0)),ISNA(MATCH(#REF!,'2. Punkte_Prüfung'!$A$6:$A$383,0))),"NEIN","JA"),"")</f>
        <v/>
      </c>
      <c r="J173" s="137" t="str">
        <f>IF(ISNUMBER(H120),IF(ISERR(MATCH(H120,'2. Punkte_Prüfung'!$A$6:$A$383,0)),"NEIN","JA"),"")</f>
        <v/>
      </c>
      <c r="K173"/>
    </row>
    <row r="174" spans="9:11">
      <c r="I174" s="137" t="str">
        <f>IF(ISNUMBER(#REF!),IF(OR(ISERR(MATCH(#REF!,'2. Punkte_Prüfung'!$A$6:$A$383,0)),ISNA(MATCH(#REF!,'2. Punkte_Prüfung'!$A$6:$A$383,0))),"NEIN","JA"),"")</f>
        <v/>
      </c>
      <c r="J174" s="137" t="str">
        <f>IF(ISNUMBER(H121),IF(ISERR(MATCH(H121,'2. Punkte_Prüfung'!$A$6:$A$383,0)),"NEIN","JA"),"")</f>
        <v/>
      </c>
      <c r="K174"/>
    </row>
    <row r="175" spans="9:11">
      <c r="I175" s="137" t="str">
        <f>IF(ISNUMBER(#REF!),IF(OR(ISERR(MATCH(#REF!,'2. Punkte_Prüfung'!$A$6:$A$383,0)),ISNA(MATCH(#REF!,'2. Punkte_Prüfung'!$A$6:$A$383,0))),"NEIN","JA"),"")</f>
        <v/>
      </c>
      <c r="J175" s="137" t="str">
        <f>IF(ISNUMBER(H122),IF(ISERR(MATCH(H122,'2. Punkte_Prüfung'!$A$6:$A$383,0)),"NEIN","JA"),"")</f>
        <v/>
      </c>
      <c r="K175"/>
    </row>
    <row r="176" spans="9:11">
      <c r="I176" s="137" t="str">
        <f>IF(ISNUMBER(#REF!),IF(OR(ISERR(MATCH(#REF!,'2. Punkte_Prüfung'!$A$6:$A$383,0)),ISNA(MATCH(#REF!,'2. Punkte_Prüfung'!$A$6:$A$383,0))),"NEIN","JA"),"")</f>
        <v/>
      </c>
      <c r="J176" s="137" t="str">
        <f>IF(ISNUMBER(H123),IF(ISERR(MATCH(H123,'2. Punkte_Prüfung'!$A$6:$A$383,0)),"NEIN","JA"),"")</f>
        <v/>
      </c>
      <c r="K176"/>
    </row>
    <row r="177" spans="9:11">
      <c r="I177" s="137" t="str">
        <f>IF(ISNUMBER(#REF!),IF(OR(ISERR(MATCH(#REF!,'2. Punkte_Prüfung'!$A$6:$A$383,0)),ISNA(MATCH(#REF!,'2. Punkte_Prüfung'!$A$6:$A$383,0))),"NEIN","JA"),"")</f>
        <v/>
      </c>
      <c r="J177" s="137" t="str">
        <f>IF(ISNUMBER(H124),IF(ISERR(MATCH(H124,'2. Punkte_Prüfung'!$A$6:$A$383,0)),"NEIN","JA"),"")</f>
        <v/>
      </c>
      <c r="K177"/>
    </row>
    <row r="178" spans="9:11">
      <c r="I178" s="137" t="str">
        <f>IF(ISNUMBER(#REF!),IF(OR(ISERR(MATCH(#REF!,'2. Punkte_Prüfung'!$A$6:$A$383,0)),ISNA(MATCH(#REF!,'2. Punkte_Prüfung'!$A$6:$A$383,0))),"NEIN","JA"),"")</f>
        <v/>
      </c>
      <c r="J178" s="137" t="str">
        <f>IF(ISNUMBER(H125),IF(ISERR(MATCH(H125,'2. Punkte_Prüfung'!$A$6:$A$383,0)),"NEIN","JA"),"")</f>
        <v/>
      </c>
      <c r="K178"/>
    </row>
    <row r="179" spans="9:11">
      <c r="I179" s="137" t="str">
        <f>IF(ISNUMBER(#REF!),IF(OR(ISERR(MATCH(#REF!,'2. Punkte_Prüfung'!$A$6:$A$383,0)),ISNA(MATCH(#REF!,'2. Punkte_Prüfung'!$A$6:$A$383,0))),"NEIN","JA"),"")</f>
        <v/>
      </c>
      <c r="J179" s="137" t="str">
        <f>IF(ISNUMBER(H126),IF(ISERR(MATCH(H126,'2. Punkte_Prüfung'!$A$6:$A$383,0)),"NEIN","JA"),"")</f>
        <v/>
      </c>
      <c r="K179"/>
    </row>
    <row r="180" spans="9:11">
      <c r="I180" s="137" t="str">
        <f>IF(ISNUMBER(#REF!),IF(OR(ISERR(MATCH(#REF!,'2. Punkte_Prüfung'!$A$6:$A$383,0)),ISNA(MATCH(#REF!,'2. Punkte_Prüfung'!$A$6:$A$383,0))),"NEIN","JA"),"")</f>
        <v/>
      </c>
      <c r="J180" s="137" t="str">
        <f>IF(ISNUMBER(H127),IF(ISERR(MATCH(H127,'2. Punkte_Prüfung'!$A$6:$A$383,0)),"NEIN","JA"),"")</f>
        <v/>
      </c>
      <c r="K180"/>
    </row>
    <row r="181" spans="9:11">
      <c r="I181" s="137" t="str">
        <f>IF(ISNUMBER(#REF!),IF(OR(ISERR(MATCH(#REF!,'2. Punkte_Prüfung'!$A$6:$A$383,0)),ISNA(MATCH(#REF!,'2. Punkte_Prüfung'!$A$6:$A$383,0))),"NEIN","JA"),"")</f>
        <v/>
      </c>
      <c r="J181" s="137" t="str">
        <f>IF(ISNUMBER(H128),IF(ISERR(MATCH(H128,'2. Punkte_Prüfung'!$A$6:$A$383,0)),"NEIN","JA"),"")</f>
        <v/>
      </c>
      <c r="K181"/>
    </row>
    <row r="182" spans="9:11">
      <c r="I182" s="137" t="str">
        <f>IF(ISNUMBER(#REF!),IF(OR(ISERR(MATCH(#REF!,'2. Punkte_Prüfung'!$A$6:$A$383,0)),ISNA(MATCH(#REF!,'2. Punkte_Prüfung'!$A$6:$A$383,0))),"NEIN","JA"),"")</f>
        <v/>
      </c>
      <c r="J182" s="137" t="str">
        <f>IF(ISNUMBER(H129),IF(ISERR(MATCH(H129,'2. Punkte_Prüfung'!$A$6:$A$383,0)),"NEIN","JA"),"")</f>
        <v/>
      </c>
      <c r="K182"/>
    </row>
    <row r="183" spans="9:11">
      <c r="I183" s="137" t="str">
        <f>IF(ISNUMBER(#REF!),IF(OR(ISERR(MATCH(#REF!,'2. Punkte_Prüfung'!$A$6:$A$383,0)),ISNA(MATCH(#REF!,'2. Punkte_Prüfung'!$A$6:$A$383,0))),"NEIN","JA"),"")</f>
        <v/>
      </c>
      <c r="J183" s="137" t="str">
        <f>IF(ISNUMBER(H130),IF(ISERR(MATCH(H130,'2. Punkte_Prüfung'!$A$6:$A$383,0)),"NEIN","JA"),"")</f>
        <v/>
      </c>
      <c r="K183"/>
    </row>
    <row r="184" spans="9:11">
      <c r="I184" s="137" t="str">
        <f>IF(ISNUMBER(#REF!),IF(OR(ISERR(MATCH(#REF!,'2. Punkte_Prüfung'!$A$6:$A$383,0)),ISNA(MATCH(#REF!,'2. Punkte_Prüfung'!$A$6:$A$383,0))),"NEIN","JA"),"")</f>
        <v/>
      </c>
      <c r="J184" s="137" t="str">
        <f>IF(ISNUMBER(H131),IF(ISERR(MATCH(H131,'2. Punkte_Prüfung'!$A$6:$A$383,0)),"NEIN","JA"),"")</f>
        <v/>
      </c>
      <c r="K184"/>
    </row>
    <row r="185" spans="9:11">
      <c r="I185" s="137" t="str">
        <f>IF(ISNUMBER(#REF!),IF(OR(ISERR(MATCH(#REF!,'2. Punkte_Prüfung'!$A$6:$A$383,0)),ISNA(MATCH(#REF!,'2. Punkte_Prüfung'!$A$6:$A$383,0))),"NEIN","JA"),"")</f>
        <v/>
      </c>
      <c r="J185" s="137" t="str">
        <f>IF(ISNUMBER(H132),IF(ISERR(MATCH(H132,'2. Punkte_Prüfung'!$A$6:$A$383,0)),"NEIN","JA"),"")</f>
        <v/>
      </c>
      <c r="K185"/>
    </row>
    <row r="186" spans="9:11">
      <c r="I186" s="137" t="str">
        <f>IF(ISNUMBER(#REF!),IF(OR(ISERR(MATCH(#REF!,'2. Punkte_Prüfung'!$A$6:$A$383,0)),ISNA(MATCH(#REF!,'2. Punkte_Prüfung'!$A$6:$A$383,0))),"NEIN","JA"),"")</f>
        <v/>
      </c>
      <c r="J186" s="137" t="str">
        <f>IF(ISNUMBER(H133),IF(ISERR(MATCH(H133,'2. Punkte_Prüfung'!$A$6:$A$383,0)),"NEIN","JA"),"")</f>
        <v/>
      </c>
      <c r="K186"/>
    </row>
    <row r="187" spans="9:11">
      <c r="I187" s="137" t="str">
        <f>IF(ISNUMBER(#REF!),IF(OR(ISERR(MATCH(#REF!,'2. Punkte_Prüfung'!$A$6:$A$383,0)),ISNA(MATCH(#REF!,'2. Punkte_Prüfung'!$A$6:$A$383,0))),"NEIN","JA"),"")</f>
        <v/>
      </c>
      <c r="J187" s="137" t="str">
        <f>IF(ISNUMBER(H134),IF(ISERR(MATCH(H134,'2. Punkte_Prüfung'!$A$6:$A$383,0)),"NEIN","JA"),"")</f>
        <v/>
      </c>
      <c r="K187"/>
    </row>
    <row r="188" spans="9:11">
      <c r="I188" s="137" t="str">
        <f>IF(ISNUMBER(#REF!),IF(OR(ISERR(MATCH(#REF!,'2. Punkte_Prüfung'!$A$6:$A$383,0)),ISNA(MATCH(#REF!,'2. Punkte_Prüfung'!$A$6:$A$383,0))),"NEIN","JA"),"")</f>
        <v/>
      </c>
      <c r="J188" s="137" t="str">
        <f>IF(ISNUMBER(H135),IF(ISERR(MATCH(H135,'2. Punkte_Prüfung'!$A$6:$A$383,0)),"NEIN","JA"),"")</f>
        <v/>
      </c>
      <c r="K188"/>
    </row>
    <row r="189" spans="9:11">
      <c r="I189" s="137" t="str">
        <f>IF(ISNUMBER(#REF!),IF(OR(ISERR(MATCH(#REF!,'2. Punkte_Prüfung'!$A$6:$A$383,0)),ISNA(MATCH(#REF!,'2. Punkte_Prüfung'!$A$6:$A$383,0))),"NEIN","JA"),"")</f>
        <v/>
      </c>
      <c r="J189" s="137" t="str">
        <f>IF(ISNUMBER(H136),IF(ISERR(MATCH(H136,'2. Punkte_Prüfung'!$A$6:$A$383,0)),"NEIN","JA"),"")</f>
        <v/>
      </c>
      <c r="K189"/>
    </row>
    <row r="190" spans="9:11">
      <c r="I190" s="137" t="str">
        <f>IF(ISNUMBER(#REF!),IF(OR(ISERR(MATCH(#REF!,'2. Punkte_Prüfung'!$A$6:$A$383,0)),ISNA(MATCH(#REF!,'2. Punkte_Prüfung'!$A$6:$A$383,0))),"NEIN","JA"),"")</f>
        <v/>
      </c>
      <c r="J190" s="137" t="str">
        <f>IF(ISNUMBER(H137),IF(ISERR(MATCH(H137,'2. Punkte_Prüfung'!$A$6:$A$383,0)),"NEIN","JA"),"")</f>
        <v/>
      </c>
      <c r="K190"/>
    </row>
    <row r="191" spans="9:11">
      <c r="I191" s="137" t="str">
        <f>IF(ISNUMBER(#REF!),IF(OR(ISERR(MATCH(#REF!,'2. Punkte_Prüfung'!$A$6:$A$383,0)),ISNA(MATCH(#REF!,'2. Punkte_Prüfung'!$A$6:$A$383,0))),"NEIN","JA"),"")</f>
        <v/>
      </c>
      <c r="J191" s="137" t="str">
        <f>IF(ISNUMBER(H138),IF(ISERR(MATCH(H138,'2. Punkte_Prüfung'!$A$6:$A$383,0)),"NEIN","JA"),"")</f>
        <v/>
      </c>
      <c r="K191"/>
    </row>
    <row r="192" spans="9:11">
      <c r="I192" s="137" t="str">
        <f>IF(ISNUMBER(#REF!),IF(OR(ISERR(MATCH(#REF!,'2. Punkte_Prüfung'!$A$6:$A$383,0)),ISNA(MATCH(#REF!,'2. Punkte_Prüfung'!$A$6:$A$383,0))),"NEIN","JA"),"")</f>
        <v/>
      </c>
      <c r="J192" s="137" t="str">
        <f>IF(ISNUMBER(H139),IF(ISERR(MATCH(H139,'2. Punkte_Prüfung'!$A$6:$A$383,0)),"NEIN","JA"),"")</f>
        <v/>
      </c>
      <c r="K192"/>
    </row>
    <row r="193" spans="9:11">
      <c r="I193" s="137" t="str">
        <f>IF(ISNUMBER(#REF!),IF(OR(ISERR(MATCH(#REF!,'2. Punkte_Prüfung'!$A$6:$A$383,0)),ISNA(MATCH(#REF!,'2. Punkte_Prüfung'!$A$6:$A$383,0))),"NEIN","JA"),"")</f>
        <v/>
      </c>
      <c r="J193" s="137" t="str">
        <f>IF(ISNUMBER(H140),IF(ISERR(MATCH(H140,'2. Punkte_Prüfung'!$A$6:$A$383,0)),"NEIN","JA"),"")</f>
        <v/>
      </c>
      <c r="K193"/>
    </row>
    <row r="194" spans="9:11">
      <c r="I194" s="137" t="str">
        <f>IF(ISNUMBER(#REF!),IF(OR(ISERR(MATCH(#REF!,'2. Punkte_Prüfung'!$A$6:$A$383,0)),ISNA(MATCH(#REF!,'2. Punkte_Prüfung'!$A$6:$A$383,0))),"NEIN","JA"),"")</f>
        <v/>
      </c>
      <c r="J194" s="137" t="str">
        <f>IF(ISNUMBER(H141),IF(ISERR(MATCH(H141,'2. Punkte_Prüfung'!$A$6:$A$383,0)),"NEIN","JA"),"")</f>
        <v/>
      </c>
      <c r="K194"/>
    </row>
    <row r="195" spans="9:11">
      <c r="I195" s="137" t="str">
        <f>IF(ISNUMBER(#REF!),IF(OR(ISERR(MATCH(#REF!,'2. Punkte_Prüfung'!$A$6:$A$383,0)),ISNA(MATCH(#REF!,'2. Punkte_Prüfung'!$A$6:$A$383,0))),"NEIN","JA"),"")</f>
        <v/>
      </c>
      <c r="J195" s="137" t="str">
        <f>IF(ISNUMBER(H142),IF(ISERR(MATCH(H142,'2. Punkte_Prüfung'!$A$6:$A$383,0)),"NEIN","JA"),"")</f>
        <v/>
      </c>
      <c r="K195"/>
    </row>
    <row r="196" spans="9:11">
      <c r="I196" s="137" t="str">
        <f>IF(ISNUMBER(#REF!),IF(OR(ISERR(MATCH(#REF!,'2. Punkte_Prüfung'!$A$6:$A$383,0)),ISNA(MATCH(#REF!,'2. Punkte_Prüfung'!$A$6:$A$383,0))),"NEIN","JA"),"")</f>
        <v/>
      </c>
      <c r="J196" s="137" t="str">
        <f>IF(ISNUMBER(H143),IF(ISERR(MATCH(H143,'2. Punkte_Prüfung'!$A$6:$A$383,0)),"NEIN","JA"),"")</f>
        <v/>
      </c>
      <c r="K196"/>
    </row>
    <row r="197" spans="9:11">
      <c r="I197" s="137" t="str">
        <f>IF(ISNUMBER(#REF!),IF(OR(ISERR(MATCH(#REF!,'2. Punkte_Prüfung'!$A$6:$A$383,0)),ISNA(MATCH(#REF!,'2. Punkte_Prüfung'!$A$6:$A$383,0))),"NEIN","JA"),"")</f>
        <v/>
      </c>
      <c r="J197" s="137" t="str">
        <f>IF(ISNUMBER(H144),IF(ISERR(MATCH(H144,'2. Punkte_Prüfung'!$A$6:$A$383,0)),"NEIN","JA"),"")</f>
        <v/>
      </c>
      <c r="K197"/>
    </row>
    <row r="198" spans="9:11">
      <c r="I198" s="137" t="str">
        <f>IF(ISNUMBER(#REF!),IF(OR(ISERR(MATCH(#REF!,'2. Punkte_Prüfung'!$A$6:$A$383,0)),ISNA(MATCH(#REF!,'2. Punkte_Prüfung'!$A$6:$A$383,0))),"NEIN","JA"),"")</f>
        <v/>
      </c>
      <c r="J198" s="137" t="str">
        <f>IF(ISNUMBER(H145),IF(ISERR(MATCH(H145,'2. Punkte_Prüfung'!$A$6:$A$383,0)),"NEIN","JA"),"")</f>
        <v/>
      </c>
      <c r="K198"/>
    </row>
    <row r="199" spans="9:11">
      <c r="I199" s="137" t="str">
        <f>IF(ISNUMBER(#REF!),IF(OR(ISERR(MATCH(#REF!,'2. Punkte_Prüfung'!$A$6:$A$383,0)),ISNA(MATCH(#REF!,'2. Punkte_Prüfung'!$A$6:$A$383,0))),"NEIN","JA"),"")</f>
        <v/>
      </c>
      <c r="J199" s="137" t="str">
        <f>IF(ISNUMBER(H146),IF(ISERR(MATCH(H146,'2. Punkte_Prüfung'!$A$6:$A$383,0)),"NEIN","JA"),"")</f>
        <v/>
      </c>
      <c r="K199"/>
    </row>
    <row r="200" spans="9:11">
      <c r="I200" s="137" t="str">
        <f>IF(ISNUMBER(#REF!),IF(OR(ISERR(MATCH(#REF!,'2. Punkte_Prüfung'!$A$6:$A$383,0)),ISNA(MATCH(#REF!,'2. Punkte_Prüfung'!$A$6:$A$383,0))),"NEIN","JA"),"")</f>
        <v/>
      </c>
      <c r="J200" s="137" t="str">
        <f>IF(ISNUMBER(H147),IF(ISERR(MATCH(H147,'2. Punkte_Prüfung'!$A$6:$A$383,0)),"NEIN","JA"),"")</f>
        <v/>
      </c>
      <c r="K200"/>
    </row>
    <row r="201" spans="9:11">
      <c r="I201" s="137" t="str">
        <f>IF(ISNUMBER(#REF!),IF(OR(ISERR(MATCH(#REF!,'2. Punkte_Prüfung'!$A$6:$A$383,0)),ISNA(MATCH(#REF!,'2. Punkte_Prüfung'!$A$6:$A$383,0))),"NEIN","JA"),"")</f>
        <v/>
      </c>
      <c r="J201" s="137" t="str">
        <f>IF(ISNUMBER(H148),IF(ISERR(MATCH(H148,'2. Punkte_Prüfung'!$A$6:$A$383,0)),"NEIN","JA"),"")</f>
        <v/>
      </c>
      <c r="K201"/>
    </row>
    <row r="202" spans="9:11">
      <c r="I202" s="137" t="str">
        <f>IF(ISNUMBER(#REF!),IF(OR(ISERR(MATCH(#REF!,'2. Punkte_Prüfung'!$A$6:$A$383,0)),ISNA(MATCH(#REF!,'2. Punkte_Prüfung'!$A$6:$A$383,0))),"NEIN","JA"),"")</f>
        <v/>
      </c>
      <c r="J202" s="137" t="str">
        <f>IF(ISNUMBER(H149),IF(ISERR(MATCH(H149,'2. Punkte_Prüfung'!$A$6:$A$383,0)),"NEIN","JA"),"")</f>
        <v/>
      </c>
      <c r="K202"/>
    </row>
    <row r="203" spans="9:11">
      <c r="I203" s="137" t="str">
        <f>IF(ISNUMBER(G32),IF(OR(ISERR(MATCH(G32,'2. Punkte_Prüfung'!$A$6:$A$383,0)),ISNA(MATCH(G32,'2. Punkte_Prüfung'!$A$6:$A$383,0))),"NEIN","JA"),"")</f>
        <v>JA</v>
      </c>
      <c r="J203" s="137" t="str">
        <f>IF(ISNUMBER(H150),IF(ISERR(MATCH(H150,'2. Punkte_Prüfung'!$A$6:$A$383,0)),"NEIN","JA"),"")</f>
        <v/>
      </c>
      <c r="K203"/>
    </row>
    <row r="204" spans="9:11">
      <c r="I204" s="137" t="str">
        <f>IF(ISNUMBER(G33),IF(OR(ISERR(MATCH(G33,'2. Punkte_Prüfung'!$A$6:$A$383,0)),ISNA(MATCH(G33,'2. Punkte_Prüfung'!$A$6:$A$383,0))),"NEIN","JA"),"")</f>
        <v/>
      </c>
      <c r="J204" s="137" t="str">
        <f>IF(ISNUMBER(H151),IF(ISERR(MATCH(H151,'2. Punkte_Prüfung'!$A$6:$A$383,0)),"NEIN","JA"),"")</f>
        <v/>
      </c>
      <c r="K204"/>
    </row>
    <row r="205" spans="9:11">
      <c r="I205" s="137" t="str">
        <f>IF(ISNUMBER(G34),IF(OR(ISERR(MATCH(G34,'2. Punkte_Prüfung'!$A$6:$A$383,0)),ISNA(MATCH(G34,'2. Punkte_Prüfung'!$A$6:$A$383,0))),"NEIN","JA"),"")</f>
        <v/>
      </c>
      <c r="J205" s="137" t="str">
        <f>IF(ISNUMBER(H152),IF(ISERR(MATCH(H152,'2. Punkte_Prüfung'!$A$6:$A$383,0)),"NEIN","JA"),"")</f>
        <v/>
      </c>
      <c r="K205"/>
    </row>
    <row r="206" spans="9:11">
      <c r="I206" s="137" t="str">
        <f>IF(ISNUMBER(G35),IF(OR(ISERR(MATCH(G35,'2. Punkte_Prüfung'!$A$6:$A$383,0)),ISNA(MATCH(G35,'2. Punkte_Prüfung'!$A$6:$A$383,0))),"NEIN","JA"),"")</f>
        <v/>
      </c>
      <c r="J206" s="137" t="str">
        <f>IF(ISNUMBER(H153),IF(ISERR(MATCH(H153,'2. Punkte_Prüfung'!$A$6:$A$383,0)),"NEIN","JA"),"")</f>
        <v/>
      </c>
      <c r="K206"/>
    </row>
    <row r="207" spans="9:11">
      <c r="I207" s="137" t="str">
        <f>IF(ISNUMBER(G36),IF(OR(ISERR(MATCH(G36,'2. Punkte_Prüfung'!$A$6:$A$383,0)),ISNA(MATCH(G36,'2. Punkte_Prüfung'!$A$6:$A$383,0))),"NEIN","JA"),"")</f>
        <v/>
      </c>
      <c r="J207" s="137" t="str">
        <f>IF(ISNUMBER(H154),IF(ISERR(MATCH(H154,'2. Punkte_Prüfung'!$A$6:$A$383,0)),"NEIN","JA"),"")</f>
        <v/>
      </c>
      <c r="K207"/>
    </row>
    <row r="208" spans="9:11">
      <c r="I208" s="137" t="str">
        <f>IF(ISNUMBER(G37),IF(OR(ISERR(MATCH(G37,'2. Punkte_Prüfung'!$A$6:$A$383,0)),ISNA(MATCH(G37,'2. Punkte_Prüfung'!$A$6:$A$383,0))),"NEIN","JA"),"")</f>
        <v/>
      </c>
      <c r="J208" s="137" t="str">
        <f>IF(ISNUMBER(H155),IF(ISERR(MATCH(H155,'2. Punkte_Prüfung'!$A$6:$A$383,0)),"NEIN","JA"),"")</f>
        <v/>
      </c>
      <c r="K208"/>
    </row>
    <row r="209" spans="9:11">
      <c r="I209" s="137" t="str">
        <f>IF(ISNUMBER(G38),IF(OR(ISERR(MATCH(G38,'2. Punkte_Prüfung'!$A$6:$A$383,0)),ISNA(MATCH(G38,'2. Punkte_Prüfung'!$A$6:$A$383,0))),"NEIN","JA"),"")</f>
        <v/>
      </c>
      <c r="J209" s="137" t="str">
        <f>IF(ISNUMBER(H156),IF(ISERR(MATCH(H156,'2. Punkte_Prüfung'!$A$6:$A$383,0)),"NEIN","JA"),"")</f>
        <v/>
      </c>
      <c r="K209"/>
    </row>
    <row r="210" spans="9:11">
      <c r="I210" s="137" t="str">
        <f>IF(ISNUMBER(G39),IF(OR(ISERR(MATCH(G39,'2. Punkte_Prüfung'!$A$6:$A$383,0)),ISNA(MATCH(G39,'2. Punkte_Prüfung'!$A$6:$A$383,0))),"NEIN","JA"),"")</f>
        <v/>
      </c>
      <c r="J210" s="137" t="str">
        <f>IF(ISNUMBER(H157),IF(ISERR(MATCH(H157,'2. Punkte_Prüfung'!$A$6:$A$383,0)),"NEIN","JA"),"")</f>
        <v/>
      </c>
      <c r="K210"/>
    </row>
    <row r="211" spans="9:11">
      <c r="I211" s="137" t="str">
        <f>IF(ISNUMBER(G40),IF(OR(ISERR(MATCH(G40,'2. Punkte_Prüfung'!$A$6:$A$383,0)),ISNA(MATCH(G40,'2. Punkte_Prüfung'!$A$6:$A$383,0))),"NEIN","JA"),"")</f>
        <v/>
      </c>
      <c r="J211" s="137" t="str">
        <f>IF(ISNUMBER(H158),IF(ISERR(MATCH(H158,'2. Punkte_Prüfung'!$A$6:$A$383,0)),"NEIN","JA"),"")</f>
        <v/>
      </c>
      <c r="K211"/>
    </row>
    <row r="212" spans="9:11">
      <c r="I212" s="137" t="str">
        <f>IF(ISNUMBER(G41),IF(OR(ISERR(MATCH(G41,'2. Punkte_Prüfung'!$A$6:$A$383,0)),ISNA(MATCH(G41,'2. Punkte_Prüfung'!$A$6:$A$383,0))),"NEIN","JA"),"")</f>
        <v/>
      </c>
      <c r="J212" s="137" t="str">
        <f>IF(ISNUMBER(H159),IF(ISERR(MATCH(H159,'2. Punkte_Prüfung'!$A$6:$A$383,0)),"NEIN","JA"),"")</f>
        <v/>
      </c>
      <c r="K212"/>
    </row>
    <row r="213" spans="9:11">
      <c r="I213" s="137" t="str">
        <f>IF(ISNUMBER(G42),IF(OR(ISERR(MATCH(G42,'2. Punkte_Prüfung'!$A$6:$A$383,0)),ISNA(MATCH(G42,'2. Punkte_Prüfung'!$A$6:$A$383,0))),"NEIN","JA"),"")</f>
        <v/>
      </c>
      <c r="J213" s="137" t="str">
        <f>IF(ISNUMBER(H160),IF(ISERR(MATCH(H160,'2. Punkte_Prüfung'!$A$6:$A$383,0)),"NEIN","JA"),"")</f>
        <v/>
      </c>
      <c r="K213"/>
    </row>
    <row r="214" spans="9:11">
      <c r="I214" s="137" t="str">
        <f>IF(ISNUMBER(G43),IF(OR(ISERR(MATCH(G43,'2. Punkte_Prüfung'!$A$6:$A$383,0)),ISNA(MATCH(G43,'2. Punkte_Prüfung'!$A$6:$A$383,0))),"NEIN","JA"),"")</f>
        <v/>
      </c>
      <c r="J214" s="137" t="str">
        <f>IF(ISNUMBER(H161),IF(ISERR(MATCH(H161,'2. Punkte_Prüfung'!$A$6:$A$383,0)),"NEIN","JA"),"")</f>
        <v/>
      </c>
      <c r="K214"/>
    </row>
    <row r="215" spans="9:11">
      <c r="I215" s="137" t="str">
        <f>IF(ISNUMBER(G44),IF(OR(ISERR(MATCH(G44,'2. Punkte_Prüfung'!$A$6:$A$383,0)),ISNA(MATCH(G44,'2. Punkte_Prüfung'!$A$6:$A$383,0))),"NEIN","JA"),"")</f>
        <v/>
      </c>
      <c r="J215" s="137" t="str">
        <f>IF(ISNUMBER(H162),IF(ISERR(MATCH(H162,'2. Punkte_Prüfung'!$A$6:$A$383,0)),"NEIN","JA"),"")</f>
        <v/>
      </c>
      <c r="K215"/>
    </row>
    <row r="216" spans="9:11">
      <c r="I216" s="137" t="str">
        <f>IF(ISNUMBER(G45),IF(OR(ISERR(MATCH(G45,'2. Punkte_Prüfung'!$A$6:$A$383,0)),ISNA(MATCH(G45,'2. Punkte_Prüfung'!$A$6:$A$383,0))),"NEIN","JA"),"")</f>
        <v/>
      </c>
      <c r="J216" s="137" t="str">
        <f>IF(ISNUMBER(H163),IF(ISERR(MATCH(H163,'2. Punkte_Prüfung'!$A$6:$A$383,0)),"NEIN","JA"),"")</f>
        <v/>
      </c>
      <c r="K216"/>
    </row>
    <row r="217" spans="9:11">
      <c r="I217" s="137" t="str">
        <f>IF(ISNUMBER(G46),IF(OR(ISERR(MATCH(G46,'2. Punkte_Prüfung'!$A$6:$A$383,0)),ISNA(MATCH(G46,'2. Punkte_Prüfung'!$A$6:$A$383,0))),"NEIN","JA"),"")</f>
        <v/>
      </c>
      <c r="J217" s="137" t="str">
        <f>IF(ISNUMBER(H164),IF(ISERR(MATCH(H164,'2. Punkte_Prüfung'!$A$6:$A$383,0)),"NEIN","JA"),"")</f>
        <v/>
      </c>
      <c r="K217"/>
    </row>
    <row r="218" spans="9:11">
      <c r="I218" s="137" t="str">
        <f>IF(ISNUMBER(G47),IF(OR(ISERR(MATCH(G47,'2. Punkte_Prüfung'!$A$6:$A$383,0)),ISNA(MATCH(G47,'2. Punkte_Prüfung'!$A$6:$A$383,0))),"NEIN","JA"),"")</f>
        <v/>
      </c>
      <c r="J218" s="137" t="str">
        <f>IF(ISNUMBER(H165),IF(ISERR(MATCH(H165,'2. Punkte_Prüfung'!$A$6:$A$383,0)),"NEIN","JA"),"")</f>
        <v/>
      </c>
      <c r="K218"/>
    </row>
    <row r="219" spans="9:11">
      <c r="I219" s="137" t="str">
        <f>IF(ISNUMBER(G48),IF(OR(ISERR(MATCH(G48,'2. Punkte_Prüfung'!$A$6:$A$383,0)),ISNA(MATCH(G48,'2. Punkte_Prüfung'!$A$6:$A$383,0))),"NEIN","JA"),"")</f>
        <v/>
      </c>
      <c r="J219" s="137" t="str">
        <f>IF(ISNUMBER(H166),IF(ISERR(MATCH(H166,'2. Punkte_Prüfung'!$A$6:$A$383,0)),"NEIN","JA"),"")</f>
        <v/>
      </c>
      <c r="K219"/>
    </row>
    <row r="220" spans="9:11">
      <c r="I220" s="137" t="str">
        <f>IF(ISNUMBER(G49),IF(OR(ISERR(MATCH(G49,'2. Punkte_Prüfung'!$A$6:$A$383,0)),ISNA(MATCH(G49,'2. Punkte_Prüfung'!$A$6:$A$383,0))),"NEIN","JA"),"")</f>
        <v/>
      </c>
      <c r="J220" s="137" t="str">
        <f>IF(ISNUMBER(H167),IF(ISERR(MATCH(H167,'2. Punkte_Prüfung'!$A$6:$A$383,0)),"NEIN","JA"),"")</f>
        <v/>
      </c>
      <c r="K220"/>
    </row>
    <row r="221" spans="9:11">
      <c r="I221" s="137" t="str">
        <f>IF(ISNUMBER(G50),IF(OR(ISERR(MATCH(G50,'2. Punkte_Prüfung'!$A$6:$A$383,0)),ISNA(MATCH(G50,'2. Punkte_Prüfung'!$A$6:$A$383,0))),"NEIN","JA"),"")</f>
        <v/>
      </c>
      <c r="J221" s="137" t="str">
        <f>IF(ISNUMBER(H168),IF(ISERR(MATCH(H168,'2. Punkte_Prüfung'!$A$6:$A$383,0)),"NEIN","JA"),"")</f>
        <v/>
      </c>
      <c r="K221"/>
    </row>
    <row r="222" spans="9:11">
      <c r="I222" s="137" t="str">
        <f>IF(ISNUMBER(G51),IF(OR(ISERR(MATCH(G51,'2. Punkte_Prüfung'!$A$6:$A$383,0)),ISNA(MATCH(G51,'2. Punkte_Prüfung'!$A$6:$A$383,0))),"NEIN","JA"),"")</f>
        <v/>
      </c>
      <c r="J222" s="137" t="str">
        <f>IF(ISNUMBER(H169),IF(ISERR(MATCH(H169,'2. Punkte_Prüfung'!$A$6:$A$383,0)),"NEIN","JA"),"")</f>
        <v/>
      </c>
      <c r="K222"/>
    </row>
    <row r="223" spans="9:11">
      <c r="I223" s="137" t="str">
        <f>IF(ISNUMBER(G52),IF(OR(ISERR(MATCH(G52,'2. Punkte_Prüfung'!$A$6:$A$383,0)),ISNA(MATCH(G52,'2. Punkte_Prüfung'!$A$6:$A$383,0))),"NEIN","JA"),"")</f>
        <v/>
      </c>
      <c r="J223" s="137" t="str">
        <f>IF(ISNUMBER(H170),IF(ISERR(MATCH(H170,'2. Punkte_Prüfung'!$A$6:$A$383,0)),"NEIN","JA"),"")</f>
        <v/>
      </c>
      <c r="K223"/>
    </row>
    <row r="224" spans="9:11">
      <c r="I224" s="137" t="str">
        <f>IF(ISNUMBER(G53),IF(OR(ISERR(MATCH(G53,'2. Punkte_Prüfung'!$A$6:$A$383,0)),ISNA(MATCH(G53,'2. Punkte_Prüfung'!$A$6:$A$383,0))),"NEIN","JA"),"")</f>
        <v/>
      </c>
      <c r="J224" s="137" t="str">
        <f>IF(ISNUMBER(H171),IF(ISERR(MATCH(H171,'2. Punkte_Prüfung'!$A$6:$A$383,0)),"NEIN","JA"),"")</f>
        <v/>
      </c>
      <c r="K224"/>
    </row>
    <row r="225" spans="9:11">
      <c r="I225" s="137" t="str">
        <f>IF(ISNUMBER(G54),IF(OR(ISERR(MATCH(G54,'2. Punkte_Prüfung'!$A$6:$A$383,0)),ISNA(MATCH(G54,'2. Punkte_Prüfung'!$A$6:$A$383,0))),"NEIN","JA"),"")</f>
        <v/>
      </c>
      <c r="J225" s="137" t="str">
        <f>IF(ISNUMBER(H172),IF(ISERR(MATCH(H172,'2. Punkte_Prüfung'!$A$6:$A$383,0)),"NEIN","JA"),"")</f>
        <v/>
      </c>
      <c r="K225"/>
    </row>
    <row r="226" spans="9:11">
      <c r="I226" s="137" t="str">
        <f>IF(ISNUMBER(G55),IF(OR(ISERR(MATCH(G55,'2. Punkte_Prüfung'!$A$6:$A$383,0)),ISNA(MATCH(G55,'2. Punkte_Prüfung'!$A$6:$A$383,0))),"NEIN","JA"),"")</f>
        <v/>
      </c>
      <c r="J226" s="137" t="str">
        <f>IF(ISNUMBER(H173),IF(ISERR(MATCH(H173,'2. Punkte_Prüfung'!$A$6:$A$383,0)),"NEIN","JA"),"")</f>
        <v/>
      </c>
      <c r="K226"/>
    </row>
    <row r="227" spans="9:11">
      <c r="I227" s="137" t="str">
        <f>IF(ISNUMBER(G56),IF(OR(ISERR(MATCH(G56,'2. Punkte_Prüfung'!$A$6:$A$383,0)),ISNA(MATCH(G56,'2. Punkte_Prüfung'!$A$6:$A$383,0))),"NEIN","JA"),"")</f>
        <v/>
      </c>
      <c r="J227" s="137" t="str">
        <f>IF(ISNUMBER(H174),IF(ISERR(MATCH(H174,'2. Punkte_Prüfung'!$A$6:$A$383,0)),"NEIN","JA"),"")</f>
        <v/>
      </c>
      <c r="K227"/>
    </row>
    <row r="228" spans="9:11">
      <c r="I228" s="137" t="str">
        <f>IF(ISNUMBER(G57),IF(OR(ISERR(MATCH(G57,'2. Punkte_Prüfung'!$A$6:$A$383,0)),ISNA(MATCH(G57,'2. Punkte_Prüfung'!$A$6:$A$383,0))),"NEIN","JA"),"")</f>
        <v/>
      </c>
      <c r="J228" s="137" t="str">
        <f>IF(ISNUMBER(H175),IF(ISERR(MATCH(H175,'2. Punkte_Prüfung'!$A$6:$A$383,0)),"NEIN","JA"),"")</f>
        <v/>
      </c>
      <c r="K228"/>
    </row>
    <row r="229" spans="9:11">
      <c r="I229" s="137" t="str">
        <f>IF(ISNUMBER(G58),IF(OR(ISERR(MATCH(G58,'2. Punkte_Prüfung'!$A$6:$A$383,0)),ISNA(MATCH(G58,'2. Punkte_Prüfung'!$A$6:$A$383,0))),"NEIN","JA"),"")</f>
        <v/>
      </c>
      <c r="J229" s="137" t="str">
        <f>IF(ISNUMBER(H176),IF(ISERR(MATCH(H176,'2. Punkte_Prüfung'!$A$6:$A$383,0)),"NEIN","JA"),"")</f>
        <v/>
      </c>
      <c r="K229"/>
    </row>
    <row r="230" spans="9:11">
      <c r="I230" s="137" t="str">
        <f>IF(ISNUMBER(G59),IF(OR(ISERR(MATCH(G59,'2. Punkte_Prüfung'!$A$6:$A$383,0)),ISNA(MATCH(G59,'2. Punkte_Prüfung'!$A$6:$A$383,0))),"NEIN","JA"),"")</f>
        <v/>
      </c>
      <c r="J230" s="137" t="str">
        <f>IF(ISNUMBER(H177),IF(ISERR(MATCH(H177,'2. Punkte_Prüfung'!$A$6:$A$383,0)),"NEIN","JA"),"")</f>
        <v/>
      </c>
      <c r="K230"/>
    </row>
    <row r="231" spans="9:11">
      <c r="I231" s="137" t="str">
        <f>IF(ISNUMBER(G60),IF(OR(ISERR(MATCH(G60,'2. Punkte_Prüfung'!$A$6:$A$383,0)),ISNA(MATCH(G60,'2. Punkte_Prüfung'!$A$6:$A$383,0))),"NEIN","JA"),"")</f>
        <v/>
      </c>
      <c r="J231" s="137" t="str">
        <f>IF(ISNUMBER(H178),IF(ISERR(MATCH(H178,'2. Punkte_Prüfung'!$A$6:$A$383,0)),"NEIN","JA"),"")</f>
        <v/>
      </c>
      <c r="K231"/>
    </row>
    <row r="232" spans="9:11">
      <c r="I232" s="137" t="str">
        <f>IF(ISNUMBER(G61),IF(OR(ISERR(MATCH(G61,'2. Punkte_Prüfung'!$A$6:$A$383,0)),ISNA(MATCH(G61,'2. Punkte_Prüfung'!$A$6:$A$383,0))),"NEIN","JA"),"")</f>
        <v/>
      </c>
      <c r="J232" s="137" t="str">
        <f>IF(ISNUMBER(H179),IF(ISERR(MATCH(H179,'2. Punkte_Prüfung'!$A$6:$A$383,0)),"NEIN","JA"),"")</f>
        <v/>
      </c>
      <c r="K232"/>
    </row>
    <row r="233" spans="9:11">
      <c r="I233" s="137" t="str">
        <f>IF(ISNUMBER(G62),IF(OR(ISERR(MATCH(G62,'2. Punkte_Prüfung'!$A$6:$A$383,0)),ISNA(MATCH(G62,'2. Punkte_Prüfung'!$A$6:$A$383,0))),"NEIN","JA"),"")</f>
        <v/>
      </c>
      <c r="J233" s="137" t="str">
        <f>IF(ISNUMBER(H180),IF(ISERR(MATCH(H180,'2. Punkte_Prüfung'!$A$6:$A$383,0)),"NEIN","JA"),"")</f>
        <v/>
      </c>
      <c r="K233"/>
    </row>
    <row r="234" spans="9:11">
      <c r="I234" s="137" t="str">
        <f>IF(ISNUMBER(G63),IF(OR(ISERR(MATCH(G63,'2. Punkte_Prüfung'!$A$6:$A$383,0)),ISNA(MATCH(G63,'2. Punkte_Prüfung'!$A$6:$A$383,0))),"NEIN","JA"),"")</f>
        <v/>
      </c>
      <c r="J234" s="137" t="str">
        <f>IF(ISNUMBER(H181),IF(ISERR(MATCH(H181,'2. Punkte_Prüfung'!$A$6:$A$383,0)),"NEIN","JA"),"")</f>
        <v/>
      </c>
      <c r="K234"/>
    </row>
    <row r="235" spans="9:11">
      <c r="I235" s="137" t="str">
        <f>IF(ISNUMBER(G64),IF(OR(ISERR(MATCH(G64,'2. Punkte_Prüfung'!$A$6:$A$383,0)),ISNA(MATCH(G64,'2. Punkte_Prüfung'!$A$6:$A$383,0))),"NEIN","JA"),"")</f>
        <v/>
      </c>
      <c r="J235" s="137" t="str">
        <f>IF(ISNUMBER(H182),IF(ISERR(MATCH(H182,'2. Punkte_Prüfung'!$A$6:$A$383,0)),"NEIN","JA"),"")</f>
        <v/>
      </c>
      <c r="K235"/>
    </row>
    <row r="236" spans="9:11">
      <c r="I236" s="137" t="str">
        <f>IF(ISNUMBER(G65),IF(OR(ISERR(MATCH(G65,'2. Punkte_Prüfung'!$A$6:$A$383,0)),ISNA(MATCH(G65,'2. Punkte_Prüfung'!$A$6:$A$383,0))),"NEIN","JA"),"")</f>
        <v/>
      </c>
      <c r="J236" s="137" t="str">
        <f>IF(ISNUMBER(H183),IF(ISERR(MATCH(H183,'2. Punkte_Prüfung'!$A$6:$A$383,0)),"NEIN","JA"),"")</f>
        <v/>
      </c>
      <c r="K236"/>
    </row>
    <row r="237" spans="9:11">
      <c r="I237" s="137" t="str">
        <f>IF(ISNUMBER(G66),IF(OR(ISERR(MATCH(G66,'2. Punkte_Prüfung'!$A$6:$A$383,0)),ISNA(MATCH(G66,'2. Punkte_Prüfung'!$A$6:$A$383,0))),"NEIN","JA"),"")</f>
        <v/>
      </c>
      <c r="J237" s="137" t="str">
        <f>IF(ISNUMBER(H184),IF(ISERR(MATCH(H184,'2. Punkte_Prüfung'!$A$6:$A$383,0)),"NEIN","JA"),"")</f>
        <v/>
      </c>
      <c r="K237"/>
    </row>
    <row r="238" spans="9:11">
      <c r="I238" s="137" t="str">
        <f>IF(ISNUMBER(G67),IF(OR(ISERR(MATCH(G67,'2. Punkte_Prüfung'!$A$6:$A$383,0)),ISNA(MATCH(G67,'2. Punkte_Prüfung'!$A$6:$A$383,0))),"NEIN","JA"),"")</f>
        <v/>
      </c>
      <c r="J238" s="137" t="str">
        <f>IF(ISNUMBER(H185),IF(ISERR(MATCH(H185,'2. Punkte_Prüfung'!$A$6:$A$383,0)),"NEIN","JA"),"")</f>
        <v/>
      </c>
      <c r="K238"/>
    </row>
    <row r="239" spans="9:11">
      <c r="I239" s="137" t="str">
        <f>IF(ISNUMBER(G68),IF(OR(ISERR(MATCH(G68,'2. Punkte_Prüfung'!$A$6:$A$383,0)),ISNA(MATCH(G68,'2. Punkte_Prüfung'!$A$6:$A$383,0))),"NEIN","JA"),"")</f>
        <v/>
      </c>
      <c r="J239" s="137" t="str">
        <f>IF(ISNUMBER(H186),IF(ISERR(MATCH(H186,'2. Punkte_Prüfung'!$A$6:$A$383,0)),"NEIN","JA"),"")</f>
        <v/>
      </c>
      <c r="K239"/>
    </row>
    <row r="240" spans="9:11">
      <c r="I240" s="137" t="str">
        <f>IF(ISNUMBER(G69),IF(OR(ISERR(MATCH(G69,'2. Punkte_Prüfung'!$A$6:$A$383,0)),ISNA(MATCH(G69,'2. Punkte_Prüfung'!$A$6:$A$383,0))),"NEIN","JA"),"")</f>
        <v/>
      </c>
      <c r="J240" s="137" t="str">
        <f>IF(ISNUMBER(H187),IF(ISERR(MATCH(H187,'2. Punkte_Prüfung'!$A$6:$A$383,0)),"NEIN","JA"),"")</f>
        <v/>
      </c>
      <c r="K240"/>
    </row>
    <row r="241" spans="9:11">
      <c r="I241" s="137" t="str">
        <f>IF(ISNUMBER(G70),IF(OR(ISERR(MATCH(G70,'2. Punkte_Prüfung'!$A$6:$A$383,0)),ISNA(MATCH(G70,'2. Punkte_Prüfung'!$A$6:$A$383,0))),"NEIN","JA"),"")</f>
        <v/>
      </c>
      <c r="J241" s="137" t="str">
        <f>IF(ISNUMBER(H188),IF(ISERR(MATCH(H188,'2. Punkte_Prüfung'!$A$6:$A$383,0)),"NEIN","JA"),"")</f>
        <v/>
      </c>
      <c r="K241"/>
    </row>
    <row r="242" spans="9:11">
      <c r="I242" s="137" t="str">
        <f>IF(ISNUMBER(G71),IF(OR(ISERR(MATCH(G71,'2. Punkte_Prüfung'!$A$6:$A$383,0)),ISNA(MATCH(G71,'2. Punkte_Prüfung'!$A$6:$A$383,0))),"NEIN","JA"),"")</f>
        <v/>
      </c>
      <c r="J242" s="137" t="str">
        <f>IF(ISNUMBER(H189),IF(ISERR(MATCH(H189,'2. Punkte_Prüfung'!$A$6:$A$383,0)),"NEIN","JA"),"")</f>
        <v/>
      </c>
      <c r="K242"/>
    </row>
    <row r="243" spans="9:11">
      <c r="I243" s="137" t="str">
        <f>IF(ISNUMBER(G72),IF(OR(ISERR(MATCH(G72,'2. Punkte_Prüfung'!$A$6:$A$383,0)),ISNA(MATCH(G72,'2. Punkte_Prüfung'!$A$6:$A$383,0))),"NEIN","JA"),"")</f>
        <v/>
      </c>
      <c r="J243" s="137" t="str">
        <f>IF(ISNUMBER(H190),IF(ISERR(MATCH(H190,'2. Punkte_Prüfung'!$A$6:$A$383,0)),"NEIN","JA"),"")</f>
        <v/>
      </c>
      <c r="K243"/>
    </row>
    <row r="244" spans="9:11">
      <c r="I244" s="137" t="str">
        <f>IF(ISNUMBER(G73),IF(OR(ISERR(MATCH(G73,'2. Punkte_Prüfung'!$A$6:$A$383,0)),ISNA(MATCH(G73,'2. Punkte_Prüfung'!$A$6:$A$383,0))),"NEIN","JA"),"")</f>
        <v/>
      </c>
      <c r="J244" s="137" t="str">
        <f>IF(ISNUMBER(H191),IF(ISERR(MATCH(H191,'2. Punkte_Prüfung'!$A$6:$A$383,0)),"NEIN","JA"),"")</f>
        <v/>
      </c>
      <c r="K244"/>
    </row>
    <row r="245" spans="9:11">
      <c r="I245" s="137" t="str">
        <f>IF(ISNUMBER(G74),IF(OR(ISERR(MATCH(G74,'2. Punkte_Prüfung'!$A$6:$A$383,0)),ISNA(MATCH(G74,'2. Punkte_Prüfung'!$A$6:$A$383,0))),"NEIN","JA"),"")</f>
        <v/>
      </c>
      <c r="J245" s="137" t="str">
        <f>IF(ISNUMBER(H192),IF(ISERR(MATCH(H192,'2. Punkte_Prüfung'!$A$6:$A$383,0)),"NEIN","JA"),"")</f>
        <v/>
      </c>
      <c r="K245"/>
    </row>
    <row r="246" spans="9:11">
      <c r="I246" s="137" t="str">
        <f>IF(ISNUMBER(G75),IF(OR(ISERR(MATCH(G75,'2. Punkte_Prüfung'!$A$6:$A$383,0)),ISNA(MATCH(G75,'2. Punkte_Prüfung'!$A$6:$A$383,0))),"NEIN","JA"),"")</f>
        <v/>
      </c>
      <c r="J246" s="137" t="str">
        <f>IF(ISNUMBER(H193),IF(ISERR(MATCH(H193,'2. Punkte_Prüfung'!$A$6:$A$383,0)),"NEIN","JA"),"")</f>
        <v/>
      </c>
      <c r="K246"/>
    </row>
    <row r="247" spans="9:11">
      <c r="I247" s="137" t="str">
        <f>IF(ISNUMBER(G76),IF(OR(ISERR(MATCH(G76,'2. Punkte_Prüfung'!$A$6:$A$383,0)),ISNA(MATCH(G76,'2. Punkte_Prüfung'!$A$6:$A$383,0))),"NEIN","JA"),"")</f>
        <v/>
      </c>
      <c r="J247" s="137" t="str">
        <f>IF(ISNUMBER(H194),IF(ISERR(MATCH(H194,'2. Punkte_Prüfung'!$A$6:$A$383,0)),"NEIN","JA"),"")</f>
        <v/>
      </c>
      <c r="K247"/>
    </row>
    <row r="248" spans="9:11">
      <c r="I248" s="137" t="str">
        <f>IF(ISNUMBER(G77),IF(OR(ISERR(MATCH(G77,'2. Punkte_Prüfung'!$A$6:$A$383,0)),ISNA(MATCH(G77,'2. Punkte_Prüfung'!$A$6:$A$383,0))),"NEIN","JA"),"")</f>
        <v/>
      </c>
      <c r="J248" s="137" t="str">
        <f>IF(ISNUMBER(H195),IF(ISERR(MATCH(H195,'2. Punkte_Prüfung'!$A$6:$A$383,0)),"NEIN","JA"),"")</f>
        <v/>
      </c>
      <c r="K248"/>
    </row>
    <row r="249" spans="9:11">
      <c r="I249" s="137" t="str">
        <f>IF(ISNUMBER(G78),IF(OR(ISERR(MATCH(G78,'2. Punkte_Prüfung'!$A$6:$A$383,0)),ISNA(MATCH(G78,'2. Punkte_Prüfung'!$A$6:$A$383,0))),"NEIN","JA"),"")</f>
        <v/>
      </c>
      <c r="J249" s="137" t="str">
        <f>IF(ISNUMBER(H196),IF(ISERR(MATCH(H196,'2. Punkte_Prüfung'!$A$6:$A$383,0)),"NEIN","JA"),"")</f>
        <v/>
      </c>
      <c r="K249"/>
    </row>
    <row r="250" spans="9:11">
      <c r="I250" s="137" t="str">
        <f>IF(ISNUMBER(G79),IF(OR(ISERR(MATCH(G79,'2. Punkte_Prüfung'!$A$6:$A$383,0)),ISNA(MATCH(G79,'2. Punkte_Prüfung'!$A$6:$A$383,0))),"NEIN","JA"),"")</f>
        <v/>
      </c>
      <c r="J250" s="137" t="str">
        <f>IF(ISNUMBER(H197),IF(ISERR(MATCH(H197,'2. Punkte_Prüfung'!$A$6:$A$383,0)),"NEIN","JA"),"")</f>
        <v/>
      </c>
      <c r="K250"/>
    </row>
    <row r="251" spans="9:11">
      <c r="I251" s="137" t="str">
        <f>IF(ISNUMBER(G80),IF(OR(ISERR(MATCH(G80,'2. Punkte_Prüfung'!$A$6:$A$383,0)),ISNA(MATCH(G80,'2. Punkte_Prüfung'!$A$6:$A$383,0))),"NEIN","JA"),"")</f>
        <v/>
      </c>
      <c r="J251" s="137" t="str">
        <f>IF(ISNUMBER(H198),IF(ISERR(MATCH(H198,'2. Punkte_Prüfung'!$A$6:$A$383,0)),"NEIN","JA"),"")</f>
        <v/>
      </c>
      <c r="K251"/>
    </row>
    <row r="252" spans="9:11">
      <c r="I252" s="137" t="str">
        <f>IF(ISNUMBER(G81),IF(OR(ISERR(MATCH(G81,'2. Punkte_Prüfung'!$A$6:$A$383,0)),ISNA(MATCH(G81,'2. Punkte_Prüfung'!$A$6:$A$383,0))),"NEIN","JA"),"")</f>
        <v/>
      </c>
      <c r="J252" s="137" t="str">
        <f>IF(ISNUMBER(H199),IF(ISERR(MATCH(H199,'2. Punkte_Prüfung'!$A$6:$A$383,0)),"NEIN","JA"),"")</f>
        <v/>
      </c>
      <c r="K252"/>
    </row>
    <row r="253" spans="9:11">
      <c r="I253" s="137" t="str">
        <f>IF(ISNUMBER(G82),IF(OR(ISERR(MATCH(G82,'2. Punkte_Prüfung'!$A$6:$A$383,0)),ISNA(MATCH(G82,'2. Punkte_Prüfung'!$A$6:$A$383,0))),"NEIN","JA"),"")</f>
        <v/>
      </c>
      <c r="J253" s="137" t="str">
        <f>IF(ISNUMBER(H200),IF(ISERR(MATCH(H200,'2. Punkte_Prüfung'!$A$6:$A$383,0)),"NEIN","JA"),"")</f>
        <v/>
      </c>
      <c r="K253"/>
    </row>
    <row r="254" spans="9:11">
      <c r="I254" s="137" t="str">
        <f>IF(ISNUMBER(G83),IF(OR(ISERR(MATCH(G83,'2. Punkte_Prüfung'!$A$6:$A$383,0)),ISNA(MATCH(G83,'2. Punkte_Prüfung'!$A$6:$A$383,0))),"NEIN","JA"),"")</f>
        <v/>
      </c>
      <c r="J254" s="137" t="str">
        <f>IF(ISNUMBER(H201),IF(ISERR(MATCH(H201,'2. Punkte_Prüfung'!$A$6:$A$383,0)),"NEIN","JA"),"")</f>
        <v/>
      </c>
      <c r="K254"/>
    </row>
    <row r="255" spans="9:11">
      <c r="I255" s="137" t="str">
        <f>IF(ISNUMBER(G84),IF(OR(ISERR(MATCH(G84,'2. Punkte_Prüfung'!$A$6:$A$383,0)),ISNA(MATCH(G84,'2. Punkte_Prüfung'!$A$6:$A$383,0))),"NEIN","JA"),"")</f>
        <v/>
      </c>
      <c r="J255" s="137" t="str">
        <f>IF(ISNUMBER(H202),IF(ISERR(MATCH(H202,'2. Punkte_Prüfung'!$A$6:$A$383,0)),"NEIN","JA"),"")</f>
        <v/>
      </c>
      <c r="K255"/>
    </row>
    <row r="256" spans="9:11">
      <c r="I256" s="137" t="str">
        <f>IF(ISNUMBER(G85),IF(OR(ISERR(MATCH(G85,'2. Punkte_Prüfung'!$A$6:$A$383,0)),ISNA(MATCH(G85,'2. Punkte_Prüfung'!$A$6:$A$383,0))),"NEIN","JA"),"")</f>
        <v/>
      </c>
      <c r="J256" s="137" t="str">
        <f>IF(ISNUMBER(H203),IF(ISERR(MATCH(H203,'2. Punkte_Prüfung'!$A$6:$A$383,0)),"NEIN","JA"),"")</f>
        <v/>
      </c>
      <c r="K256"/>
    </row>
    <row r="257" spans="9:11">
      <c r="I257" s="137" t="str">
        <f>IF(ISNUMBER(G86),IF(OR(ISERR(MATCH(G86,'2. Punkte_Prüfung'!$A$6:$A$383,0)),ISNA(MATCH(G86,'2. Punkte_Prüfung'!$A$6:$A$383,0))),"NEIN","JA"),"")</f>
        <v/>
      </c>
      <c r="J257" s="137" t="str">
        <f>IF(ISNUMBER(H204),IF(ISERR(MATCH(H204,'2. Punkte_Prüfung'!$A$6:$A$383,0)),"NEIN","JA"),"")</f>
        <v/>
      </c>
      <c r="K257"/>
    </row>
    <row r="258" spans="9:11">
      <c r="I258" s="137" t="str">
        <f>IF(ISNUMBER(G87),IF(OR(ISERR(MATCH(G87,'2. Punkte_Prüfung'!$A$6:$A$383,0)),ISNA(MATCH(G87,'2. Punkte_Prüfung'!$A$6:$A$383,0))),"NEIN","JA"),"")</f>
        <v/>
      </c>
      <c r="J258" s="137" t="str">
        <f>IF(ISNUMBER(H205),IF(ISERR(MATCH(H205,'2. Punkte_Prüfung'!$A$6:$A$383,0)),"NEIN","JA"),"")</f>
        <v/>
      </c>
      <c r="K258"/>
    </row>
    <row r="259" spans="9:11">
      <c r="I259" s="137" t="str">
        <f>IF(ISNUMBER(G88),IF(OR(ISERR(MATCH(G88,'2. Punkte_Prüfung'!$A$6:$A$383,0)),ISNA(MATCH(G88,'2. Punkte_Prüfung'!$A$6:$A$383,0))),"NEIN","JA"),"")</f>
        <v/>
      </c>
      <c r="J259" s="137" t="str">
        <f>IF(ISNUMBER(H206),IF(ISERR(MATCH(H206,'2. Punkte_Prüfung'!$A$6:$A$383,0)),"NEIN","JA"),"")</f>
        <v/>
      </c>
      <c r="K259"/>
    </row>
    <row r="260" spans="9:11">
      <c r="I260" s="137" t="str">
        <f>IF(ISNUMBER(G89),IF(OR(ISERR(MATCH(G89,'2. Punkte_Prüfung'!$A$6:$A$383,0)),ISNA(MATCH(G89,'2. Punkte_Prüfung'!$A$6:$A$383,0))),"NEIN","JA"),"")</f>
        <v/>
      </c>
      <c r="J260" s="137" t="str">
        <f>IF(ISNUMBER(H207),IF(ISERR(MATCH(H207,'2. Punkte_Prüfung'!$A$6:$A$383,0)),"NEIN","JA"),"")</f>
        <v/>
      </c>
      <c r="K260"/>
    </row>
    <row r="261" spans="9:11">
      <c r="I261" s="137" t="str">
        <f>IF(ISNUMBER(G90),IF(OR(ISERR(MATCH(G90,'2. Punkte_Prüfung'!$A$6:$A$383,0)),ISNA(MATCH(G90,'2. Punkte_Prüfung'!$A$6:$A$383,0))),"NEIN","JA"),"")</f>
        <v/>
      </c>
      <c r="J261" s="137" t="str">
        <f>IF(ISNUMBER(H208),IF(ISERR(MATCH(H208,'2. Punkte_Prüfung'!$A$6:$A$383,0)),"NEIN","JA"),"")</f>
        <v/>
      </c>
      <c r="K261"/>
    </row>
    <row r="262" spans="9:11">
      <c r="I262" s="137" t="str">
        <f>IF(ISNUMBER(G91),IF(OR(ISERR(MATCH(G91,'2. Punkte_Prüfung'!$A$6:$A$383,0)),ISNA(MATCH(G91,'2. Punkte_Prüfung'!$A$6:$A$383,0))),"NEIN","JA"),"")</f>
        <v/>
      </c>
      <c r="J262" s="137" t="str">
        <f>IF(ISNUMBER(H209),IF(ISERR(MATCH(H209,'2. Punkte_Prüfung'!$A$6:$A$383,0)),"NEIN","JA"),"")</f>
        <v/>
      </c>
      <c r="K262"/>
    </row>
    <row r="263" spans="9:11">
      <c r="I263" s="137" t="str">
        <f>IF(ISNUMBER(G92),IF(OR(ISERR(MATCH(G92,'2. Punkte_Prüfung'!$A$6:$A$383,0)),ISNA(MATCH(G92,'2. Punkte_Prüfung'!$A$6:$A$383,0))),"NEIN","JA"),"")</f>
        <v/>
      </c>
      <c r="J263" s="137" t="str">
        <f>IF(ISNUMBER(H210),IF(ISERR(MATCH(H210,'2. Punkte_Prüfung'!$A$6:$A$383,0)),"NEIN","JA"),"")</f>
        <v/>
      </c>
      <c r="K263"/>
    </row>
    <row r="264" spans="9:11">
      <c r="I264" s="137" t="str">
        <f>IF(ISNUMBER(G93),IF(OR(ISERR(MATCH(G93,'2. Punkte_Prüfung'!$A$6:$A$383,0)),ISNA(MATCH(G93,'2. Punkte_Prüfung'!$A$6:$A$383,0))),"NEIN","JA"),"")</f>
        <v/>
      </c>
      <c r="J264" s="137" t="str">
        <f>IF(ISNUMBER(H211),IF(ISERR(MATCH(H211,'2. Punkte_Prüfung'!$A$6:$A$383,0)),"NEIN","JA"),"")</f>
        <v/>
      </c>
      <c r="K264"/>
    </row>
    <row r="265" spans="9:11">
      <c r="I265" s="137" t="str">
        <f>IF(ISNUMBER(G94),IF(OR(ISERR(MATCH(G94,'2. Punkte_Prüfung'!$A$6:$A$383,0)),ISNA(MATCH(G94,'2. Punkte_Prüfung'!$A$6:$A$383,0))),"NEIN","JA"),"")</f>
        <v/>
      </c>
      <c r="J265" s="137" t="str">
        <f>IF(ISNUMBER(H212),IF(ISERR(MATCH(H212,'2. Punkte_Prüfung'!$A$6:$A$383,0)),"NEIN","JA"),"")</f>
        <v/>
      </c>
      <c r="K265"/>
    </row>
    <row r="266" spans="9:11">
      <c r="I266" s="137" t="str">
        <f>IF(ISNUMBER(G95),IF(OR(ISERR(MATCH(G95,'2. Punkte_Prüfung'!$A$6:$A$383,0)),ISNA(MATCH(G95,'2. Punkte_Prüfung'!$A$6:$A$383,0))),"NEIN","JA"),"")</f>
        <v/>
      </c>
      <c r="J266" s="137" t="str">
        <f>IF(ISNUMBER(H213),IF(ISERR(MATCH(H213,'2. Punkte_Prüfung'!$A$6:$A$383,0)),"NEIN","JA"),"")</f>
        <v/>
      </c>
      <c r="K266"/>
    </row>
    <row r="267" spans="9:11">
      <c r="I267" s="137" t="str">
        <f>IF(ISNUMBER(G96),IF(OR(ISERR(MATCH(G96,'2. Punkte_Prüfung'!$A$6:$A$383,0)),ISNA(MATCH(G96,'2. Punkte_Prüfung'!$A$6:$A$383,0))),"NEIN","JA"),"")</f>
        <v/>
      </c>
      <c r="J267" s="137" t="str">
        <f>IF(ISNUMBER(H214),IF(ISERR(MATCH(H214,'2. Punkte_Prüfung'!$A$6:$A$383,0)),"NEIN","JA"),"")</f>
        <v/>
      </c>
      <c r="K267"/>
    </row>
    <row r="268" spans="9:11">
      <c r="I268" s="137" t="str">
        <f>IF(ISNUMBER(G97),IF(OR(ISERR(MATCH(G97,'2. Punkte_Prüfung'!$A$6:$A$383,0)),ISNA(MATCH(G97,'2. Punkte_Prüfung'!$A$6:$A$383,0))),"NEIN","JA"),"")</f>
        <v/>
      </c>
      <c r="J268" s="137" t="str">
        <f>IF(ISNUMBER(H215),IF(ISERR(MATCH(H215,'2. Punkte_Prüfung'!$A$6:$A$383,0)),"NEIN","JA"),"")</f>
        <v/>
      </c>
      <c r="K268"/>
    </row>
    <row r="269" spans="9:11">
      <c r="I269" s="137" t="str">
        <f>IF(ISNUMBER(G98),IF(OR(ISERR(MATCH(G98,'2. Punkte_Prüfung'!$A$6:$A$383,0)),ISNA(MATCH(G98,'2. Punkte_Prüfung'!$A$6:$A$383,0))),"NEIN","JA"),"")</f>
        <v/>
      </c>
      <c r="J269" s="137" t="str">
        <f>IF(ISNUMBER(H216),IF(ISERR(MATCH(H216,'2. Punkte_Prüfung'!$A$6:$A$383,0)),"NEIN","JA"),"")</f>
        <v/>
      </c>
      <c r="K269"/>
    </row>
    <row r="270" spans="9:11">
      <c r="I270" s="137" t="str">
        <f>IF(ISNUMBER(G99),IF(OR(ISERR(MATCH(G99,'2. Punkte_Prüfung'!$A$6:$A$383,0)),ISNA(MATCH(G99,'2. Punkte_Prüfung'!$A$6:$A$383,0))),"NEIN","JA"),"")</f>
        <v/>
      </c>
      <c r="J270" s="137" t="str">
        <f>IF(ISNUMBER(H217),IF(ISERR(MATCH(H217,'2. Punkte_Prüfung'!$A$6:$A$383,0)),"NEIN","JA"),"")</f>
        <v/>
      </c>
      <c r="K270"/>
    </row>
    <row r="271" spans="9:11">
      <c r="I271" s="137" t="str">
        <f>IF(ISNUMBER(G100),IF(OR(ISERR(MATCH(G100,'2. Punkte_Prüfung'!$A$6:$A$383,0)),ISNA(MATCH(G100,'2. Punkte_Prüfung'!$A$6:$A$383,0))),"NEIN","JA"),"")</f>
        <v/>
      </c>
      <c r="J271" s="137" t="str">
        <f>IF(ISNUMBER(H218),IF(ISERR(MATCH(H218,'2. Punkte_Prüfung'!$A$6:$A$383,0)),"NEIN","JA"),"")</f>
        <v/>
      </c>
      <c r="K271"/>
    </row>
    <row r="272" spans="9:11">
      <c r="I272" s="137" t="str">
        <f>IF(ISNUMBER(G101),IF(OR(ISERR(MATCH(G101,'2. Punkte_Prüfung'!$A$6:$A$383,0)),ISNA(MATCH(G101,'2. Punkte_Prüfung'!$A$6:$A$383,0))),"NEIN","JA"),"")</f>
        <v/>
      </c>
      <c r="J272" s="137" t="str">
        <f>IF(ISNUMBER(H219),IF(ISERR(MATCH(H219,'2. Punkte_Prüfung'!$A$6:$A$383,0)),"NEIN","JA"),"")</f>
        <v/>
      </c>
      <c r="K272"/>
    </row>
    <row r="273" spans="9:11">
      <c r="I273" s="137" t="str">
        <f>IF(ISNUMBER(G102),IF(OR(ISERR(MATCH(G102,'2. Punkte_Prüfung'!$A$6:$A$383,0)),ISNA(MATCH(G102,'2. Punkte_Prüfung'!$A$6:$A$383,0))),"NEIN","JA"),"")</f>
        <v/>
      </c>
      <c r="J273" s="137" t="str">
        <f>IF(ISNUMBER(H220),IF(ISERR(MATCH(H220,'2. Punkte_Prüfung'!$A$6:$A$383,0)),"NEIN","JA"),"")</f>
        <v/>
      </c>
      <c r="K273"/>
    </row>
    <row r="274" spans="9:11">
      <c r="I274" s="137" t="str">
        <f>IF(ISNUMBER(G103),IF(OR(ISERR(MATCH(G103,'2. Punkte_Prüfung'!$A$6:$A$383,0)),ISNA(MATCH(G103,'2. Punkte_Prüfung'!$A$6:$A$383,0))),"NEIN","JA"),"")</f>
        <v/>
      </c>
      <c r="J274" s="137" t="str">
        <f>IF(ISNUMBER(H221),IF(ISERR(MATCH(H221,'2. Punkte_Prüfung'!$A$6:$A$383,0)),"NEIN","JA"),"")</f>
        <v/>
      </c>
      <c r="K274"/>
    </row>
    <row r="275" spans="9:11">
      <c r="I275" s="137" t="str">
        <f>IF(ISNUMBER(G104),IF(OR(ISERR(MATCH(G104,'2. Punkte_Prüfung'!$A$6:$A$383,0)),ISNA(MATCH(G104,'2. Punkte_Prüfung'!$A$6:$A$383,0))),"NEIN","JA"),"")</f>
        <v/>
      </c>
      <c r="J275" s="137" t="str">
        <f>IF(ISNUMBER(H222),IF(ISERR(MATCH(H222,'2. Punkte_Prüfung'!$A$6:$A$383,0)),"NEIN","JA"),"")</f>
        <v/>
      </c>
      <c r="K275"/>
    </row>
    <row r="276" spans="9:11">
      <c r="I276" s="137" t="str">
        <f>IF(ISNUMBER(G105),IF(OR(ISERR(MATCH(G105,'2. Punkte_Prüfung'!$A$6:$A$383,0)),ISNA(MATCH(G105,'2. Punkte_Prüfung'!$A$6:$A$383,0))),"NEIN","JA"),"")</f>
        <v/>
      </c>
      <c r="J276" s="137" t="str">
        <f>IF(ISNUMBER(H223),IF(ISERR(MATCH(H223,'2. Punkte_Prüfung'!$A$6:$A$383,0)),"NEIN","JA"),"")</f>
        <v/>
      </c>
      <c r="K276"/>
    </row>
    <row r="277" spans="9:11">
      <c r="I277" s="137" t="str">
        <f>IF(ISNUMBER(G106),IF(OR(ISERR(MATCH(G106,'2. Punkte_Prüfung'!$A$6:$A$383,0)),ISNA(MATCH(G106,'2. Punkte_Prüfung'!$A$6:$A$383,0))),"NEIN","JA"),"")</f>
        <v/>
      </c>
      <c r="J277" s="137" t="str">
        <f>IF(ISNUMBER(H224),IF(ISERR(MATCH(H224,'2. Punkte_Prüfung'!$A$6:$A$383,0)),"NEIN","JA"),"")</f>
        <v/>
      </c>
      <c r="K277"/>
    </row>
    <row r="278" spans="9:11">
      <c r="I278" s="137" t="str">
        <f>IF(ISNUMBER(G107),IF(OR(ISERR(MATCH(G107,'2. Punkte_Prüfung'!$A$6:$A$383,0)),ISNA(MATCH(G107,'2. Punkte_Prüfung'!$A$6:$A$383,0))),"NEIN","JA"),"")</f>
        <v/>
      </c>
      <c r="J278" s="137" t="str">
        <f>IF(ISNUMBER(H225),IF(ISERR(MATCH(H225,'2. Punkte_Prüfung'!$A$6:$A$383,0)),"NEIN","JA"),"")</f>
        <v/>
      </c>
      <c r="K278"/>
    </row>
    <row r="279" spans="9:11">
      <c r="I279" s="137" t="str">
        <f>IF(ISNUMBER(G108),IF(OR(ISERR(MATCH(G108,'2. Punkte_Prüfung'!$A$6:$A$383,0)),ISNA(MATCH(G108,'2. Punkte_Prüfung'!$A$6:$A$383,0))),"NEIN","JA"),"")</f>
        <v/>
      </c>
      <c r="J279" s="137" t="str">
        <f>IF(ISNUMBER(H226),IF(ISERR(MATCH(H226,'2. Punkte_Prüfung'!$A$6:$A$383,0)),"NEIN","JA"),"")</f>
        <v/>
      </c>
      <c r="K279"/>
    </row>
    <row r="280" spans="9:11">
      <c r="I280" s="137" t="str">
        <f>IF(ISNUMBER(G109),IF(OR(ISERR(MATCH(G109,'2. Punkte_Prüfung'!$A$6:$A$383,0)),ISNA(MATCH(G109,'2. Punkte_Prüfung'!$A$6:$A$383,0))),"NEIN","JA"),"")</f>
        <v/>
      </c>
      <c r="J280" s="137" t="str">
        <f>IF(ISNUMBER(H227),IF(ISERR(MATCH(H227,'2. Punkte_Prüfung'!$A$6:$A$383,0)),"NEIN","JA"),"")</f>
        <v/>
      </c>
      <c r="K280"/>
    </row>
    <row r="281" spans="9:11">
      <c r="I281" s="137" t="str">
        <f>IF(ISNUMBER(G110),IF(OR(ISERR(MATCH(G110,'2. Punkte_Prüfung'!$A$6:$A$383,0)),ISNA(MATCH(G110,'2. Punkte_Prüfung'!$A$6:$A$383,0))),"NEIN","JA"),"")</f>
        <v/>
      </c>
      <c r="J281" s="137" t="str">
        <f>IF(ISNUMBER(H228),IF(ISERR(MATCH(H228,'2. Punkte_Prüfung'!$A$6:$A$383,0)),"NEIN","JA"),"")</f>
        <v/>
      </c>
      <c r="K281"/>
    </row>
    <row r="282" spans="9:11">
      <c r="I282" s="137" t="str">
        <f>IF(ISNUMBER(G111),IF(OR(ISERR(MATCH(G111,'2. Punkte_Prüfung'!$A$6:$A$383,0)),ISNA(MATCH(G111,'2. Punkte_Prüfung'!$A$6:$A$383,0))),"NEIN","JA"),"")</f>
        <v/>
      </c>
      <c r="J282" s="137" t="str">
        <f>IF(ISNUMBER(H229),IF(ISERR(MATCH(H229,'2. Punkte_Prüfung'!$A$6:$A$383,0)),"NEIN","JA"),"")</f>
        <v/>
      </c>
      <c r="K282"/>
    </row>
    <row r="283" spans="9:11">
      <c r="I283" s="137" t="str">
        <f>IF(ISNUMBER(G112),IF(OR(ISERR(MATCH(G112,'2. Punkte_Prüfung'!$A$6:$A$383,0)),ISNA(MATCH(G112,'2. Punkte_Prüfung'!$A$6:$A$383,0))),"NEIN","JA"),"")</f>
        <v/>
      </c>
      <c r="J283" s="137" t="str">
        <f>IF(ISNUMBER(H230),IF(ISERR(MATCH(H230,'2. Punkte_Prüfung'!$A$6:$A$383,0)),"NEIN","JA"),"")</f>
        <v/>
      </c>
      <c r="K283"/>
    </row>
    <row r="284" spans="9:11">
      <c r="I284" s="137" t="str">
        <f>IF(ISNUMBER(G113),IF(OR(ISERR(MATCH(G113,'2. Punkte_Prüfung'!$A$6:$A$383,0)),ISNA(MATCH(G113,'2. Punkte_Prüfung'!$A$6:$A$383,0))),"NEIN","JA"),"")</f>
        <v/>
      </c>
      <c r="J284" s="137" t="str">
        <f>IF(ISNUMBER(H231),IF(ISERR(MATCH(H231,'2. Punkte_Prüfung'!$A$6:$A$383,0)),"NEIN","JA"),"")</f>
        <v/>
      </c>
      <c r="K284"/>
    </row>
    <row r="285" spans="9:11">
      <c r="I285" s="137" t="str">
        <f>IF(ISNUMBER(G114),IF(OR(ISERR(MATCH(G114,'2. Punkte_Prüfung'!$A$6:$A$383,0)),ISNA(MATCH(G114,'2. Punkte_Prüfung'!$A$6:$A$383,0))),"NEIN","JA"),"")</f>
        <v/>
      </c>
      <c r="J285" s="137" t="str">
        <f>IF(ISNUMBER(H232),IF(ISERR(MATCH(H232,'2. Punkte_Prüfung'!$A$6:$A$383,0)),"NEIN","JA"),"")</f>
        <v/>
      </c>
      <c r="K285"/>
    </row>
    <row r="286" spans="9:11">
      <c r="I286" s="137" t="str">
        <f>IF(ISNUMBER(G115),IF(OR(ISERR(MATCH(G115,'2. Punkte_Prüfung'!$A$6:$A$383,0)),ISNA(MATCH(G115,'2. Punkte_Prüfung'!$A$6:$A$383,0))),"NEIN","JA"),"")</f>
        <v/>
      </c>
      <c r="J286" s="137" t="str">
        <f>IF(ISNUMBER(H233),IF(ISERR(MATCH(H233,'2. Punkte_Prüfung'!$A$6:$A$383,0)),"NEIN","JA"),"")</f>
        <v/>
      </c>
      <c r="K286"/>
    </row>
    <row r="287" spans="9:11">
      <c r="I287" s="137" t="str">
        <f>IF(ISNUMBER(G116),IF(OR(ISERR(MATCH(G116,'2. Punkte_Prüfung'!$A$6:$A$383,0)),ISNA(MATCH(G116,'2. Punkte_Prüfung'!$A$6:$A$383,0))),"NEIN","JA"),"")</f>
        <v/>
      </c>
      <c r="J287" s="137" t="str">
        <f>IF(ISNUMBER(H234),IF(ISERR(MATCH(H234,'2. Punkte_Prüfung'!$A$6:$A$383,0)),"NEIN","JA"),"")</f>
        <v/>
      </c>
      <c r="K287"/>
    </row>
    <row r="288" spans="9:11">
      <c r="I288" s="137" t="str">
        <f>IF(ISNUMBER(G117),IF(OR(ISERR(MATCH(G117,'2. Punkte_Prüfung'!$A$6:$A$383,0)),ISNA(MATCH(G117,'2. Punkte_Prüfung'!$A$6:$A$383,0))),"NEIN","JA"),"")</f>
        <v/>
      </c>
      <c r="J288" s="137" t="str">
        <f>IF(ISNUMBER(H235),IF(ISERR(MATCH(H235,'2. Punkte_Prüfung'!$A$6:$A$383,0)),"NEIN","JA"),"")</f>
        <v/>
      </c>
      <c r="K288"/>
    </row>
    <row r="289" spans="9:11">
      <c r="I289" s="137" t="str">
        <f>IF(ISNUMBER(G118),IF(OR(ISERR(MATCH(G118,'2. Punkte_Prüfung'!$A$6:$A$383,0)),ISNA(MATCH(G118,'2. Punkte_Prüfung'!$A$6:$A$383,0))),"NEIN","JA"),"")</f>
        <v/>
      </c>
      <c r="J289" s="137" t="str">
        <f>IF(ISNUMBER(H236),IF(ISERR(MATCH(H236,'2. Punkte_Prüfung'!$A$6:$A$383,0)),"NEIN","JA"),"")</f>
        <v/>
      </c>
      <c r="K289"/>
    </row>
    <row r="290" spans="9:11">
      <c r="I290" s="137" t="str">
        <f>IF(ISNUMBER(G119),IF(OR(ISERR(MATCH(G119,'2. Punkte_Prüfung'!$A$6:$A$383,0)),ISNA(MATCH(G119,'2. Punkte_Prüfung'!$A$6:$A$383,0))),"NEIN","JA"),"")</f>
        <v/>
      </c>
      <c r="J290" s="137" t="str">
        <f>IF(ISNUMBER(H237),IF(ISERR(MATCH(H237,'2. Punkte_Prüfung'!$A$6:$A$383,0)),"NEIN","JA"),"")</f>
        <v/>
      </c>
      <c r="K290"/>
    </row>
    <row r="291" spans="9:11">
      <c r="I291" s="137" t="str">
        <f>IF(ISNUMBER(G120),IF(OR(ISERR(MATCH(G120,'2. Punkte_Prüfung'!$A$6:$A$383,0)),ISNA(MATCH(G120,'2. Punkte_Prüfung'!$A$6:$A$383,0))),"NEIN","JA"),"")</f>
        <v/>
      </c>
      <c r="J291" s="137" t="str">
        <f>IF(ISNUMBER(H238),IF(ISERR(MATCH(H238,'2. Punkte_Prüfung'!$A$6:$A$383,0)),"NEIN","JA"),"")</f>
        <v/>
      </c>
      <c r="K291"/>
    </row>
    <row r="292" spans="9:11">
      <c r="I292" s="137" t="str">
        <f>IF(ISNUMBER(G121),IF(OR(ISERR(MATCH(G121,'2. Punkte_Prüfung'!$A$6:$A$383,0)),ISNA(MATCH(G121,'2. Punkte_Prüfung'!$A$6:$A$383,0))),"NEIN","JA"),"")</f>
        <v/>
      </c>
      <c r="J292" s="137" t="str">
        <f>IF(ISNUMBER(H239),IF(ISERR(MATCH(H239,'2. Punkte_Prüfung'!$A$6:$A$383,0)),"NEIN","JA"),"")</f>
        <v/>
      </c>
      <c r="K292"/>
    </row>
    <row r="293" spans="9:11">
      <c r="I293" s="137" t="str">
        <f>IF(ISNUMBER(G122),IF(OR(ISERR(MATCH(G122,'2. Punkte_Prüfung'!$A$6:$A$383,0)),ISNA(MATCH(G122,'2. Punkte_Prüfung'!$A$6:$A$383,0))),"NEIN","JA"),"")</f>
        <v/>
      </c>
      <c r="J293" s="137" t="str">
        <f>IF(ISNUMBER(H240),IF(ISERR(MATCH(H240,'2. Punkte_Prüfung'!$A$6:$A$383,0)),"NEIN","JA"),"")</f>
        <v/>
      </c>
      <c r="K293"/>
    </row>
    <row r="294" spans="9:11">
      <c r="I294" s="137" t="str">
        <f>IF(ISNUMBER(G123),IF(OR(ISERR(MATCH(G123,'2. Punkte_Prüfung'!$A$6:$A$383,0)),ISNA(MATCH(G123,'2. Punkte_Prüfung'!$A$6:$A$383,0))),"NEIN","JA"),"")</f>
        <v/>
      </c>
      <c r="J294" s="137" t="str">
        <f>IF(ISNUMBER(H241),IF(ISERR(MATCH(H241,'2. Punkte_Prüfung'!$A$6:$A$383,0)),"NEIN","JA"),"")</f>
        <v/>
      </c>
      <c r="K294"/>
    </row>
    <row r="295" spans="9:11">
      <c r="I295" s="137" t="str">
        <f>IF(ISNUMBER(G124),IF(OR(ISERR(MATCH(G124,'2. Punkte_Prüfung'!$A$6:$A$383,0)),ISNA(MATCH(G124,'2. Punkte_Prüfung'!$A$6:$A$383,0))),"NEIN","JA"),"")</f>
        <v/>
      </c>
      <c r="J295" s="137" t="str">
        <f>IF(ISNUMBER(H242),IF(ISERR(MATCH(H242,'2. Punkte_Prüfung'!$A$6:$A$383,0)),"NEIN","JA"),"")</f>
        <v/>
      </c>
      <c r="K295"/>
    </row>
    <row r="296" spans="9:11">
      <c r="I296" s="137" t="str">
        <f>IF(ISNUMBER(G125),IF(OR(ISERR(MATCH(G125,'2. Punkte_Prüfung'!$A$6:$A$383,0)),ISNA(MATCH(G125,'2. Punkte_Prüfung'!$A$6:$A$383,0))),"NEIN","JA"),"")</f>
        <v/>
      </c>
      <c r="J296" s="137" t="str">
        <f>IF(ISNUMBER(H243),IF(ISERR(MATCH(H243,'2. Punkte_Prüfung'!$A$6:$A$383,0)),"NEIN","JA"),"")</f>
        <v/>
      </c>
      <c r="K296"/>
    </row>
    <row r="297" spans="9:11">
      <c r="I297" s="137" t="str">
        <f>IF(ISNUMBER(G126),IF(OR(ISERR(MATCH(G126,'2. Punkte_Prüfung'!$A$6:$A$383,0)),ISNA(MATCH(G126,'2. Punkte_Prüfung'!$A$6:$A$383,0))),"NEIN","JA"),"")</f>
        <v/>
      </c>
      <c r="J297" s="137" t="str">
        <f>IF(ISNUMBER(H244),IF(ISERR(MATCH(H244,'2. Punkte_Prüfung'!$A$6:$A$383,0)),"NEIN","JA"),"")</f>
        <v/>
      </c>
      <c r="K297"/>
    </row>
    <row r="298" spans="9:11">
      <c r="I298" s="137" t="str">
        <f>IF(ISNUMBER(G127),IF(OR(ISERR(MATCH(G127,'2. Punkte_Prüfung'!$A$6:$A$383,0)),ISNA(MATCH(G127,'2. Punkte_Prüfung'!$A$6:$A$383,0))),"NEIN","JA"),"")</f>
        <v/>
      </c>
      <c r="J298" s="137" t="str">
        <f>IF(ISNUMBER(H245),IF(ISERR(MATCH(H245,'2. Punkte_Prüfung'!$A$6:$A$383,0)),"NEIN","JA"),"")</f>
        <v/>
      </c>
      <c r="K298"/>
    </row>
    <row r="299" spans="9:11">
      <c r="I299" s="137" t="str">
        <f>IF(ISNUMBER(G128),IF(OR(ISERR(MATCH(G128,'2. Punkte_Prüfung'!$A$6:$A$383,0)),ISNA(MATCH(G128,'2. Punkte_Prüfung'!$A$6:$A$383,0))),"NEIN","JA"),"")</f>
        <v/>
      </c>
      <c r="J299" s="137" t="str">
        <f>IF(ISNUMBER(H246),IF(ISERR(MATCH(H246,'2. Punkte_Prüfung'!$A$6:$A$383,0)),"NEIN","JA"),"")</f>
        <v/>
      </c>
      <c r="K299"/>
    </row>
    <row r="300" spans="9:11">
      <c r="I300" s="137" t="str">
        <f>IF(ISNUMBER(G129),IF(OR(ISERR(MATCH(G129,'2. Punkte_Prüfung'!$A$6:$A$383,0)),ISNA(MATCH(G129,'2. Punkte_Prüfung'!$A$6:$A$383,0))),"NEIN","JA"),"")</f>
        <v/>
      </c>
      <c r="J300" s="137" t="str">
        <f>IF(ISNUMBER(H247),IF(ISERR(MATCH(H247,'2. Punkte_Prüfung'!$A$6:$A$383,0)),"NEIN","JA"),"")</f>
        <v/>
      </c>
      <c r="K300" s="137"/>
    </row>
    <row r="301" spans="9:11">
      <c r="I301" s="137" t="str">
        <f>IF(ISNUMBER(G130),IF(OR(ISERR(MATCH(G130,'2. Punkte_Prüfung'!$A$6:$A$383,0)),ISNA(MATCH(G130,'2. Punkte_Prüfung'!$A$6:$A$383,0))),"NEIN","JA"),"")</f>
        <v/>
      </c>
      <c r="J301" s="137" t="str">
        <f>IF(ISNUMBER(H248),IF(ISERR(MATCH(H248,'2. Punkte_Prüfung'!$A$6:$A$383,0)),"NEIN","JA"),"")</f>
        <v/>
      </c>
    </row>
    <row r="302" spans="9:11">
      <c r="I302" s="137" t="str">
        <f>IF(ISNUMBER(G131),IF(OR(ISERR(MATCH(G131,'2. Punkte_Prüfung'!$A$6:$A$383,0)),ISNA(MATCH(G131,'2. Punkte_Prüfung'!$A$6:$A$383,0))),"NEIN","JA"),"")</f>
        <v/>
      </c>
      <c r="J302" s="137" t="str">
        <f>IF(ISNUMBER(H249),IF(ISERR(MATCH(H249,'2. Punkte_Prüfung'!$A$6:$A$383,0)),"NEIN","JA"),"")</f>
        <v/>
      </c>
    </row>
    <row r="303" spans="9:11">
      <c r="I303" s="137" t="str">
        <f>IF(ISNUMBER(G132),IF(OR(ISERR(MATCH(G132,'2. Punkte_Prüfung'!$A$6:$A$383,0)),ISNA(MATCH(G132,'2. Punkte_Prüfung'!$A$6:$A$383,0))),"NEIN","JA"),"")</f>
        <v/>
      </c>
      <c r="J303" s="137" t="str">
        <f>IF(ISNUMBER(H250),IF(ISERR(MATCH(H250,'2. Punkte_Prüfung'!$A$6:$A$383,0)),"NEIN","JA"),"")</f>
        <v/>
      </c>
    </row>
    <row r="304" spans="9:11">
      <c r="I304" s="137" t="str">
        <f>IF(ISNUMBER(G133),IF(OR(ISERR(MATCH(G133,'2. Punkte_Prüfung'!$A$6:$A$383,0)),ISNA(MATCH(G133,'2. Punkte_Prüfung'!$A$6:$A$383,0))),"NEIN","JA"),"")</f>
        <v/>
      </c>
      <c r="J304" s="137" t="str">
        <f>IF(ISNUMBER(H251),IF(ISERR(MATCH(H251,'2. Punkte_Prüfung'!$A$6:$A$383,0)),"NEIN","JA"),"")</f>
        <v/>
      </c>
    </row>
    <row r="305" spans="9:10">
      <c r="I305" s="137" t="str">
        <f>IF(ISNUMBER(G134),IF(OR(ISERR(MATCH(G134,'2. Punkte_Prüfung'!$A$6:$A$383,0)),ISNA(MATCH(G134,'2. Punkte_Prüfung'!$A$6:$A$383,0))),"NEIN","JA"),"")</f>
        <v/>
      </c>
      <c r="J305" s="137" t="str">
        <f>IF(ISNUMBER(H252),IF(ISERR(MATCH(H252,'2. Punkte_Prüfung'!$A$6:$A$383,0)),"NEIN","JA"),"")</f>
        <v/>
      </c>
    </row>
    <row r="306" spans="9:10">
      <c r="I306" s="137" t="str">
        <f>IF(ISNUMBER(G135),IF(OR(ISERR(MATCH(G135,'2. Punkte_Prüfung'!$A$6:$A$383,0)),ISNA(MATCH(G135,'2. Punkte_Prüfung'!$A$6:$A$383,0))),"NEIN","JA"),"")</f>
        <v/>
      </c>
      <c r="J306" s="137" t="str">
        <f>IF(ISNUMBER(H253),IF(ISERR(MATCH(H253,'2. Punkte_Prüfung'!$A$6:$A$383,0)),"NEIN","JA"),"")</f>
        <v/>
      </c>
    </row>
    <row r="307" spans="9:10">
      <c r="I307" s="137" t="str">
        <f>IF(ISNUMBER(G136),IF(OR(ISERR(MATCH(G136,'2. Punkte_Prüfung'!$A$6:$A$383,0)),ISNA(MATCH(G136,'2. Punkte_Prüfung'!$A$6:$A$383,0))),"NEIN","JA"),"")</f>
        <v/>
      </c>
      <c r="J307" s="137" t="str">
        <f>IF(ISNUMBER(H254),IF(ISERR(MATCH(H254,'2. Punkte_Prüfung'!$A$6:$A$383,0)),"NEIN","JA"),"")</f>
        <v/>
      </c>
    </row>
    <row r="308" spans="9:10">
      <c r="I308" s="137" t="str">
        <f>IF(ISNUMBER(G137),IF(OR(ISERR(MATCH(G137,'2. Punkte_Prüfung'!$A$6:$A$383,0)),ISNA(MATCH(G137,'2. Punkte_Prüfung'!$A$6:$A$383,0))),"NEIN","JA"),"")</f>
        <v/>
      </c>
      <c r="J308" s="137" t="str">
        <f>IF(ISNUMBER(H255),IF(ISERR(MATCH(H255,'2. Punkte_Prüfung'!$A$6:$A$383,0)),"NEIN","JA"),"")</f>
        <v/>
      </c>
    </row>
    <row r="309" spans="9:10">
      <c r="I309" s="137" t="str">
        <f>IF(ISNUMBER(G138),IF(OR(ISERR(MATCH(G138,'2. Punkte_Prüfung'!$A$6:$A$383,0)),ISNA(MATCH(G138,'2. Punkte_Prüfung'!$A$6:$A$383,0))),"NEIN","JA"),"")</f>
        <v/>
      </c>
      <c r="J309" s="137" t="str">
        <f>IF(ISNUMBER(H256),IF(ISERR(MATCH(H256,'2. Punkte_Prüfung'!$A$6:$A$383,0)),"NEIN","JA"),"")</f>
        <v/>
      </c>
    </row>
    <row r="310" spans="9:10">
      <c r="I310" s="137" t="str">
        <f>IF(ISNUMBER(G139),IF(OR(ISERR(MATCH(G139,'2. Punkte_Prüfung'!$A$6:$A$383,0)),ISNA(MATCH(G139,'2. Punkte_Prüfung'!$A$6:$A$383,0))),"NEIN","JA"),"")</f>
        <v/>
      </c>
      <c r="J310" s="137" t="str">
        <f>IF(ISNUMBER(H257),IF(ISERR(MATCH(H257,'2. Punkte_Prüfung'!$A$6:$A$383,0)),"NEIN","JA"),"")</f>
        <v/>
      </c>
    </row>
    <row r="311" spans="9:10">
      <c r="I311" s="137" t="str">
        <f>IF(ISNUMBER(G140),IF(OR(ISERR(MATCH(G140,'2. Punkte_Prüfung'!$A$6:$A$383,0)),ISNA(MATCH(G140,'2. Punkte_Prüfung'!$A$6:$A$383,0))),"NEIN","JA"),"")</f>
        <v/>
      </c>
      <c r="J311" s="137" t="str">
        <f>IF(ISNUMBER(H258),IF(ISERR(MATCH(H258,'2. Punkte_Prüfung'!$A$6:$A$383,0)),"NEIN","JA"),"")</f>
        <v/>
      </c>
    </row>
    <row r="312" spans="9:10">
      <c r="I312" s="137" t="str">
        <f>IF(ISNUMBER(G141),IF(OR(ISERR(MATCH(G141,'2. Punkte_Prüfung'!$A$6:$A$383,0)),ISNA(MATCH(G141,'2. Punkte_Prüfung'!$A$6:$A$383,0))),"NEIN","JA"),"")</f>
        <v/>
      </c>
      <c r="J312" s="137" t="str">
        <f>IF(ISNUMBER(H259),IF(ISERR(MATCH(H259,'2. Punkte_Prüfung'!$A$6:$A$383,0)),"NEIN","JA"),"")</f>
        <v/>
      </c>
    </row>
    <row r="313" spans="9:10">
      <c r="I313" s="137" t="str">
        <f>IF(ISNUMBER(G142),IF(OR(ISERR(MATCH(G142,'2. Punkte_Prüfung'!$A$6:$A$383,0)),ISNA(MATCH(G142,'2. Punkte_Prüfung'!$A$6:$A$383,0))),"NEIN","JA"),"")</f>
        <v/>
      </c>
      <c r="J313" s="137" t="str">
        <f>IF(ISNUMBER(H260),IF(ISERR(MATCH(H260,'2. Punkte_Prüfung'!$A$6:$A$383,0)),"NEIN","JA"),"")</f>
        <v/>
      </c>
    </row>
    <row r="314" spans="9:10">
      <c r="I314" s="137" t="str">
        <f>IF(ISNUMBER(G143),IF(OR(ISERR(MATCH(G143,'2. Punkte_Prüfung'!$A$6:$A$383,0)),ISNA(MATCH(G143,'2. Punkte_Prüfung'!$A$6:$A$383,0))),"NEIN","JA"),"")</f>
        <v/>
      </c>
      <c r="J314" s="137" t="str">
        <f>IF(ISNUMBER(H261),IF(ISERR(MATCH(H261,'2. Punkte_Prüfung'!$A$6:$A$383,0)),"NEIN","JA"),"")</f>
        <v/>
      </c>
    </row>
    <row r="315" spans="9:10">
      <c r="I315" s="137" t="str">
        <f>IF(ISNUMBER(G144),IF(OR(ISERR(MATCH(G144,'2. Punkte_Prüfung'!$A$6:$A$383,0)),ISNA(MATCH(G144,'2. Punkte_Prüfung'!$A$6:$A$383,0))),"NEIN","JA"),"")</f>
        <v/>
      </c>
      <c r="J315" s="137" t="str">
        <f>IF(ISNUMBER(H262),IF(ISERR(MATCH(H262,'2. Punkte_Prüfung'!$A$6:$A$383,0)),"NEIN","JA"),"")</f>
        <v/>
      </c>
    </row>
    <row r="316" spans="9:10">
      <c r="I316" s="137" t="str">
        <f>IF(ISNUMBER(G145),IF(OR(ISERR(MATCH(G145,'2. Punkte_Prüfung'!$A$6:$A$383,0)),ISNA(MATCH(G145,'2. Punkte_Prüfung'!$A$6:$A$383,0))),"NEIN","JA"),"")</f>
        <v/>
      </c>
      <c r="J316" s="137" t="str">
        <f>IF(ISNUMBER(H263),IF(ISERR(MATCH(H263,'2. Punkte_Prüfung'!$A$6:$A$383,0)),"NEIN","JA"),"")</f>
        <v/>
      </c>
    </row>
    <row r="317" spans="9:10">
      <c r="I317" s="137" t="str">
        <f>IF(ISNUMBER(G146),IF(OR(ISERR(MATCH(G146,'2. Punkte_Prüfung'!$A$6:$A$383,0)),ISNA(MATCH(G146,'2. Punkte_Prüfung'!$A$6:$A$383,0))),"NEIN","JA"),"")</f>
        <v/>
      </c>
      <c r="J317" s="137" t="str">
        <f>IF(ISNUMBER(H264),IF(ISERR(MATCH(H264,'2. Punkte_Prüfung'!$A$6:$A$383,0)),"NEIN","JA"),"")</f>
        <v/>
      </c>
    </row>
    <row r="318" spans="9:10">
      <c r="I318" s="137" t="str">
        <f>IF(ISNUMBER(G147),IF(OR(ISERR(MATCH(G147,'2. Punkte_Prüfung'!$A$6:$A$383,0)),ISNA(MATCH(G147,'2. Punkte_Prüfung'!$A$6:$A$383,0))),"NEIN","JA"),"")</f>
        <v/>
      </c>
      <c r="J318" s="137" t="str">
        <f>IF(ISNUMBER(H265),IF(ISERR(MATCH(H265,'2. Punkte_Prüfung'!$A$6:$A$383,0)),"NEIN","JA"),"")</f>
        <v/>
      </c>
    </row>
    <row r="319" spans="9:10">
      <c r="I319" s="137" t="str">
        <f>IF(ISNUMBER(G148),IF(OR(ISERR(MATCH(G148,'2. Punkte_Prüfung'!$A$6:$A$383,0)),ISNA(MATCH(G148,'2. Punkte_Prüfung'!$A$6:$A$383,0))),"NEIN","JA"),"")</f>
        <v/>
      </c>
      <c r="J319" s="137" t="str">
        <f>IF(ISNUMBER(H266),IF(ISERR(MATCH(H266,'2. Punkte_Prüfung'!$A$6:$A$383,0)),"NEIN","JA"),"")</f>
        <v/>
      </c>
    </row>
    <row r="320" spans="9:10">
      <c r="I320" s="137" t="str">
        <f>IF(ISNUMBER(G149),IF(OR(ISERR(MATCH(G149,'2. Punkte_Prüfung'!$A$6:$A$383,0)),ISNA(MATCH(G149,'2. Punkte_Prüfung'!$A$6:$A$383,0))),"NEIN","JA"),"")</f>
        <v/>
      </c>
      <c r="J320" s="137" t="str">
        <f>IF(ISNUMBER(H267),IF(ISERR(MATCH(H267,'2. Punkte_Prüfung'!$A$6:$A$383,0)),"NEIN","JA"),"")</f>
        <v/>
      </c>
    </row>
    <row r="321" spans="9:10">
      <c r="I321" s="137" t="str">
        <f>IF(ISNUMBER(G150),IF(OR(ISERR(MATCH(G150,'2. Punkte_Prüfung'!$A$6:$A$383,0)),ISNA(MATCH(G150,'2. Punkte_Prüfung'!$A$6:$A$383,0))),"NEIN","JA"),"")</f>
        <v/>
      </c>
      <c r="J321" s="137" t="str">
        <f>IF(ISNUMBER(H268),IF(ISERR(MATCH(H268,'2. Punkte_Prüfung'!$A$6:$A$383,0)),"NEIN","JA"),"")</f>
        <v/>
      </c>
    </row>
    <row r="322" spans="9:10">
      <c r="I322" s="137" t="str">
        <f>IF(ISNUMBER(G151),IF(OR(ISERR(MATCH(G151,'2. Punkte_Prüfung'!$A$6:$A$383,0)),ISNA(MATCH(G151,'2. Punkte_Prüfung'!$A$6:$A$383,0))),"NEIN","JA"),"")</f>
        <v/>
      </c>
      <c r="J322" s="137" t="str">
        <f>IF(ISNUMBER(H269),IF(ISERR(MATCH(H269,'2. Punkte_Prüfung'!$A$6:$A$383,0)),"NEIN","JA"),"")</f>
        <v/>
      </c>
    </row>
    <row r="323" spans="9:10">
      <c r="I323" s="137" t="str">
        <f>IF(ISNUMBER(G152),IF(OR(ISERR(MATCH(G152,'2. Punkte_Prüfung'!$A$6:$A$383,0)),ISNA(MATCH(G152,'2. Punkte_Prüfung'!$A$6:$A$383,0))),"NEIN","JA"),"")</f>
        <v/>
      </c>
      <c r="J323" s="137" t="str">
        <f>IF(ISNUMBER(H270),IF(ISERR(MATCH(H270,'2. Punkte_Prüfung'!$A$6:$A$383,0)),"NEIN","JA"),"")</f>
        <v/>
      </c>
    </row>
    <row r="324" spans="9:10">
      <c r="I324" s="137" t="str">
        <f>IF(ISNUMBER(G153),IF(OR(ISERR(MATCH(G153,'2. Punkte_Prüfung'!$A$6:$A$383,0)),ISNA(MATCH(G153,'2. Punkte_Prüfung'!$A$6:$A$383,0))),"NEIN","JA"),"")</f>
        <v/>
      </c>
      <c r="J324" s="137" t="str">
        <f>IF(ISNUMBER(H271),IF(ISERR(MATCH(H271,'2. Punkte_Prüfung'!$A$6:$A$383,0)),"NEIN","JA"),"")</f>
        <v/>
      </c>
    </row>
    <row r="325" spans="9:10">
      <c r="I325" s="137" t="str">
        <f>IF(ISNUMBER(G154),IF(OR(ISERR(MATCH(G154,'2. Punkte_Prüfung'!$A$6:$A$383,0)),ISNA(MATCH(G154,'2. Punkte_Prüfung'!$A$6:$A$383,0))),"NEIN","JA"),"")</f>
        <v/>
      </c>
      <c r="J325" s="137" t="str">
        <f>IF(ISNUMBER(H272),IF(ISERR(MATCH(H272,'2. Punkte_Prüfung'!$A$6:$A$383,0)),"NEIN","JA"),"")</f>
        <v/>
      </c>
    </row>
    <row r="326" spans="9:10">
      <c r="I326" s="137" t="str">
        <f>IF(ISNUMBER(G155),IF(OR(ISERR(MATCH(G155,'2. Punkte_Prüfung'!$A$6:$A$383,0)),ISNA(MATCH(G155,'2. Punkte_Prüfung'!$A$6:$A$383,0))),"NEIN","JA"),"")</f>
        <v/>
      </c>
      <c r="J326" s="137" t="str">
        <f>IF(ISNUMBER(H273),IF(ISERR(MATCH(H273,'2. Punkte_Prüfung'!$A$6:$A$383,0)),"NEIN","JA"),"")</f>
        <v/>
      </c>
    </row>
    <row r="327" spans="9:10">
      <c r="I327" s="137" t="str">
        <f>IF(ISNUMBER(G156),IF(OR(ISERR(MATCH(G156,'2. Punkte_Prüfung'!$A$6:$A$383,0)),ISNA(MATCH(G156,'2. Punkte_Prüfung'!$A$6:$A$383,0))),"NEIN","JA"),"")</f>
        <v/>
      </c>
      <c r="J327" s="137" t="str">
        <f>IF(ISNUMBER(H274),IF(ISERR(MATCH(H274,'2. Punkte_Prüfung'!$A$6:$A$383,0)),"NEIN","JA"),"")</f>
        <v/>
      </c>
    </row>
    <row r="328" spans="9:10">
      <c r="I328" s="137" t="str">
        <f>IF(ISNUMBER(G157),IF(OR(ISERR(MATCH(G157,'2. Punkte_Prüfung'!$A$6:$A$383,0)),ISNA(MATCH(G157,'2. Punkte_Prüfung'!$A$6:$A$383,0))),"NEIN","JA"),"")</f>
        <v/>
      </c>
      <c r="J328" s="137" t="str">
        <f>IF(ISNUMBER(H275),IF(ISERR(MATCH(H275,'2. Punkte_Prüfung'!$A$6:$A$383,0)),"NEIN","JA"),"")</f>
        <v/>
      </c>
    </row>
    <row r="329" spans="9:10">
      <c r="I329" s="137" t="str">
        <f>IF(ISNUMBER(G158),IF(OR(ISERR(MATCH(G158,'2. Punkte_Prüfung'!$A$6:$A$383,0)),ISNA(MATCH(G158,'2. Punkte_Prüfung'!$A$6:$A$383,0))),"NEIN","JA"),"")</f>
        <v/>
      </c>
      <c r="J329" s="137" t="str">
        <f>IF(ISNUMBER(H276),IF(ISERR(MATCH(H276,'2. Punkte_Prüfung'!$A$6:$A$383,0)),"NEIN","JA"),"")</f>
        <v/>
      </c>
    </row>
    <row r="330" spans="9:10">
      <c r="I330" s="137" t="str">
        <f>IF(ISNUMBER(G159),IF(OR(ISERR(MATCH(G159,'2. Punkte_Prüfung'!$A$6:$A$383,0)),ISNA(MATCH(G159,'2. Punkte_Prüfung'!$A$6:$A$383,0))),"NEIN","JA"),"")</f>
        <v/>
      </c>
      <c r="J330" s="137" t="str">
        <f>IF(ISNUMBER(H277),IF(ISERR(MATCH(H277,'2. Punkte_Prüfung'!$A$6:$A$383,0)),"NEIN","JA"),"")</f>
        <v/>
      </c>
    </row>
    <row r="331" spans="9:10">
      <c r="I331" s="137" t="str">
        <f>IF(ISNUMBER(G160),IF(OR(ISERR(MATCH(G160,'2. Punkte_Prüfung'!$A$6:$A$383,0)),ISNA(MATCH(G160,'2. Punkte_Prüfung'!$A$6:$A$383,0))),"NEIN","JA"),"")</f>
        <v/>
      </c>
      <c r="J331" s="137" t="str">
        <f>IF(ISNUMBER(H278),IF(ISERR(MATCH(H278,'2. Punkte_Prüfung'!$A$6:$A$383,0)),"NEIN","JA"),"")</f>
        <v/>
      </c>
    </row>
    <row r="332" spans="9:10">
      <c r="I332" s="137" t="str">
        <f>IF(ISNUMBER(G161),IF(OR(ISERR(MATCH(G161,'2. Punkte_Prüfung'!$A$6:$A$383,0)),ISNA(MATCH(G161,'2. Punkte_Prüfung'!$A$6:$A$383,0))),"NEIN","JA"),"")</f>
        <v/>
      </c>
      <c r="J332" s="137" t="str">
        <f>IF(ISNUMBER(H279),IF(ISERR(MATCH(H279,'2. Punkte_Prüfung'!$A$6:$A$383,0)),"NEIN","JA"),"")</f>
        <v/>
      </c>
    </row>
    <row r="333" spans="9:10">
      <c r="I333" s="137" t="str">
        <f>IF(ISNUMBER(G162),IF(OR(ISERR(MATCH(G162,'2. Punkte_Prüfung'!$A$6:$A$383,0)),ISNA(MATCH(G162,'2. Punkte_Prüfung'!$A$6:$A$383,0))),"NEIN","JA"),"")</f>
        <v/>
      </c>
      <c r="J333" s="137" t="str">
        <f>IF(ISNUMBER(H280),IF(ISERR(MATCH(H280,'2. Punkte_Prüfung'!$A$6:$A$383,0)),"NEIN","JA"),"")</f>
        <v/>
      </c>
    </row>
    <row r="334" spans="9:10">
      <c r="I334" s="137" t="str">
        <f>IF(ISNUMBER(G163),IF(OR(ISERR(MATCH(G163,'2. Punkte_Prüfung'!$A$6:$A$383,0)),ISNA(MATCH(G163,'2. Punkte_Prüfung'!$A$6:$A$383,0))),"NEIN","JA"),"")</f>
        <v/>
      </c>
      <c r="J334" s="137" t="str">
        <f>IF(ISNUMBER(H281),IF(ISERR(MATCH(H281,'2. Punkte_Prüfung'!$A$6:$A$383,0)),"NEIN","JA"),"")</f>
        <v/>
      </c>
    </row>
    <row r="335" spans="9:10">
      <c r="I335" s="137" t="str">
        <f>IF(ISNUMBER(G164),IF(OR(ISERR(MATCH(G164,'2. Punkte_Prüfung'!$A$6:$A$383,0)),ISNA(MATCH(G164,'2. Punkte_Prüfung'!$A$6:$A$383,0))),"NEIN","JA"),"")</f>
        <v/>
      </c>
      <c r="J335" s="137" t="str">
        <f>IF(ISNUMBER(H282),IF(ISERR(MATCH(H282,'2. Punkte_Prüfung'!$A$6:$A$383,0)),"NEIN","JA"),"")</f>
        <v/>
      </c>
    </row>
    <row r="336" spans="9:10">
      <c r="I336" s="137" t="str">
        <f>IF(ISNUMBER(G165),IF(OR(ISERR(MATCH(G165,'2. Punkte_Prüfung'!$A$6:$A$383,0)),ISNA(MATCH(G165,'2. Punkte_Prüfung'!$A$6:$A$383,0))),"NEIN","JA"),"")</f>
        <v/>
      </c>
      <c r="J336" s="137" t="str">
        <f>IF(ISNUMBER(H283),IF(ISERR(MATCH(H283,'2. Punkte_Prüfung'!$A$6:$A$383,0)),"NEIN","JA"),"")</f>
        <v/>
      </c>
    </row>
    <row r="337" spans="9:10">
      <c r="I337" s="137" t="str">
        <f>IF(ISNUMBER(G166),IF(OR(ISERR(MATCH(G166,'2. Punkte_Prüfung'!$A$6:$A$383,0)),ISNA(MATCH(G166,'2. Punkte_Prüfung'!$A$6:$A$383,0))),"NEIN","JA"),"")</f>
        <v/>
      </c>
      <c r="J337" s="137" t="str">
        <f>IF(ISNUMBER(H284),IF(ISERR(MATCH(H284,'2. Punkte_Prüfung'!$A$6:$A$383,0)),"NEIN","JA"),"")</f>
        <v/>
      </c>
    </row>
    <row r="338" spans="9:10">
      <c r="I338" s="137" t="str">
        <f>IF(ISNUMBER(G167),IF(OR(ISERR(MATCH(G167,'2. Punkte_Prüfung'!$A$6:$A$383,0)),ISNA(MATCH(G167,'2. Punkte_Prüfung'!$A$6:$A$383,0))),"NEIN","JA"),"")</f>
        <v/>
      </c>
      <c r="J338" s="137" t="str">
        <f>IF(ISNUMBER(H285),IF(ISERR(MATCH(H285,'2. Punkte_Prüfung'!$A$6:$A$383,0)),"NEIN","JA"),"")</f>
        <v/>
      </c>
    </row>
    <row r="339" spans="9:10">
      <c r="I339" s="137" t="str">
        <f>IF(ISNUMBER(G168),IF(OR(ISERR(MATCH(G168,'2. Punkte_Prüfung'!$A$6:$A$383,0)),ISNA(MATCH(G168,'2. Punkte_Prüfung'!$A$6:$A$383,0))),"NEIN","JA"),"")</f>
        <v/>
      </c>
      <c r="J339" s="137" t="str">
        <f>IF(ISNUMBER(H286),IF(ISERR(MATCH(H286,'2. Punkte_Prüfung'!$A$6:$A$383,0)),"NEIN","JA"),"")</f>
        <v/>
      </c>
    </row>
    <row r="340" spans="9:10">
      <c r="I340" s="137" t="str">
        <f>IF(ISNUMBER(G169),IF(OR(ISERR(MATCH(G169,'2. Punkte_Prüfung'!$A$6:$A$383,0)),ISNA(MATCH(G169,'2. Punkte_Prüfung'!$A$6:$A$383,0))),"NEIN","JA"),"")</f>
        <v/>
      </c>
      <c r="J340" s="137" t="str">
        <f>IF(ISNUMBER(H287),IF(ISERR(MATCH(H287,'2. Punkte_Prüfung'!$A$6:$A$383,0)),"NEIN","JA"),"")</f>
        <v/>
      </c>
    </row>
    <row r="341" spans="9:10">
      <c r="I341" s="137" t="str">
        <f>IF(ISNUMBER(G170),IF(OR(ISERR(MATCH(G170,'2. Punkte_Prüfung'!$A$6:$A$383,0)),ISNA(MATCH(G170,'2. Punkte_Prüfung'!$A$6:$A$383,0))),"NEIN","JA"),"")</f>
        <v/>
      </c>
      <c r="J341" s="137" t="str">
        <f>IF(ISNUMBER(H288),IF(ISERR(MATCH(H288,'2. Punkte_Prüfung'!$A$6:$A$383,0)),"NEIN","JA"),"")</f>
        <v/>
      </c>
    </row>
    <row r="342" spans="9:10">
      <c r="I342" s="137" t="str">
        <f>IF(ISNUMBER(G171),IF(OR(ISERR(MATCH(G171,'2. Punkte_Prüfung'!$A$6:$A$383,0)),ISNA(MATCH(G171,'2. Punkte_Prüfung'!$A$6:$A$383,0))),"NEIN","JA"),"")</f>
        <v/>
      </c>
      <c r="J342" s="137" t="str">
        <f>IF(ISNUMBER(H289),IF(ISERR(MATCH(H289,'2. Punkte_Prüfung'!$A$6:$A$383,0)),"NEIN","JA"),"")</f>
        <v/>
      </c>
    </row>
    <row r="343" spans="9:10">
      <c r="I343" s="137" t="str">
        <f>IF(ISNUMBER(G172),IF(OR(ISERR(MATCH(G172,'2. Punkte_Prüfung'!$A$6:$A$383,0)),ISNA(MATCH(G172,'2. Punkte_Prüfung'!$A$6:$A$383,0))),"NEIN","JA"),"")</f>
        <v/>
      </c>
      <c r="J343" s="137" t="str">
        <f>IF(ISNUMBER(H290),IF(ISERR(MATCH(H290,'2. Punkte_Prüfung'!$A$6:$A$383,0)),"NEIN","JA"),"")</f>
        <v/>
      </c>
    </row>
    <row r="344" spans="9:10">
      <c r="I344" s="137" t="str">
        <f>IF(ISNUMBER(G173),IF(OR(ISERR(MATCH(G173,'2. Punkte_Prüfung'!$A$6:$A$383,0)),ISNA(MATCH(G173,'2. Punkte_Prüfung'!$A$6:$A$383,0))),"NEIN","JA"),"")</f>
        <v/>
      </c>
      <c r="J344" s="137" t="str">
        <f>IF(ISNUMBER(H291),IF(ISERR(MATCH(H291,'2. Punkte_Prüfung'!$A$6:$A$383,0)),"NEIN","JA"),"")</f>
        <v/>
      </c>
    </row>
    <row r="345" spans="9:10">
      <c r="I345" s="137" t="str">
        <f>IF(ISNUMBER(G174),IF(OR(ISERR(MATCH(G174,'2. Punkte_Prüfung'!$A$6:$A$383,0)),ISNA(MATCH(G174,'2. Punkte_Prüfung'!$A$6:$A$383,0))),"NEIN","JA"),"")</f>
        <v/>
      </c>
      <c r="J345" s="137" t="str">
        <f>IF(ISNUMBER(H292),IF(ISERR(MATCH(H292,'2. Punkte_Prüfung'!$A$6:$A$383,0)),"NEIN","JA"),"")</f>
        <v/>
      </c>
    </row>
    <row r="346" spans="9:10">
      <c r="I346" s="137" t="str">
        <f>IF(ISNUMBER(G175),IF(OR(ISERR(MATCH(G175,'2. Punkte_Prüfung'!$A$6:$A$383,0)),ISNA(MATCH(G175,'2. Punkte_Prüfung'!$A$6:$A$383,0))),"NEIN","JA"),"")</f>
        <v/>
      </c>
      <c r="J346" s="137" t="str">
        <f>IF(ISNUMBER(H293),IF(ISERR(MATCH(H293,'2. Punkte_Prüfung'!$A$6:$A$383,0)),"NEIN","JA"),"")</f>
        <v/>
      </c>
    </row>
    <row r="347" spans="9:10">
      <c r="I347" s="137" t="str">
        <f>IF(ISNUMBER(G176),IF(OR(ISERR(MATCH(G176,'2. Punkte_Prüfung'!$A$6:$A$383,0)),ISNA(MATCH(G176,'2. Punkte_Prüfung'!$A$6:$A$383,0))),"NEIN","JA"),"")</f>
        <v/>
      </c>
      <c r="J347" s="137" t="str">
        <f>IF(ISNUMBER(H294),IF(ISERR(MATCH(H294,'2. Punkte_Prüfung'!$A$6:$A$383,0)),"NEIN","JA"),"")</f>
        <v/>
      </c>
    </row>
    <row r="348" spans="9:10">
      <c r="I348" s="137" t="str">
        <f>IF(ISNUMBER(G177),IF(OR(ISERR(MATCH(G177,'2. Punkte_Prüfung'!$A$6:$A$383,0)),ISNA(MATCH(G177,'2. Punkte_Prüfung'!$A$6:$A$383,0))),"NEIN","JA"),"")</f>
        <v/>
      </c>
      <c r="J348" s="137" t="str">
        <f>IF(ISNUMBER(H295),IF(ISERR(MATCH(H295,'2. Punkte_Prüfung'!$A$6:$A$383,0)),"NEIN","JA"),"")</f>
        <v/>
      </c>
    </row>
    <row r="349" spans="9:10">
      <c r="I349" s="137" t="str">
        <f>IF(ISNUMBER(G178),IF(OR(ISERR(MATCH(G178,'2. Punkte_Prüfung'!$A$6:$A$383,0)),ISNA(MATCH(G178,'2. Punkte_Prüfung'!$A$6:$A$383,0))),"NEIN","JA"),"")</f>
        <v/>
      </c>
      <c r="J349" s="137" t="str">
        <f>IF(ISNUMBER(H296),IF(ISERR(MATCH(H296,'2. Punkte_Prüfung'!$A$6:$A$383,0)),"NEIN","JA"),"")</f>
        <v/>
      </c>
    </row>
    <row r="350" spans="9:10">
      <c r="I350" s="137" t="str">
        <f>IF(ISNUMBER(G179),IF(OR(ISERR(MATCH(G179,'2. Punkte_Prüfung'!$A$6:$A$383,0)),ISNA(MATCH(G179,'2. Punkte_Prüfung'!$A$6:$A$383,0))),"NEIN","JA"),"")</f>
        <v/>
      </c>
      <c r="J350" s="137" t="str">
        <f>IF(ISNUMBER(H297),IF(ISERR(MATCH(H297,'2. Punkte_Prüfung'!$A$6:$A$383,0)),"NEIN","JA"),"")</f>
        <v/>
      </c>
    </row>
    <row r="351" spans="9:10">
      <c r="I351" s="137" t="str">
        <f>IF(ISNUMBER(G180),IF(OR(ISERR(MATCH(G180,'2. Punkte_Prüfung'!$A$6:$A$383,0)),ISNA(MATCH(G180,'2. Punkte_Prüfung'!$A$6:$A$383,0))),"NEIN","JA"),"")</f>
        <v/>
      </c>
      <c r="J351" s="137" t="str">
        <f>IF(ISNUMBER(H298),IF(ISERR(MATCH(H298,'2. Punkte_Prüfung'!$A$6:$A$383,0)),"NEIN","JA"),"")</f>
        <v/>
      </c>
    </row>
    <row r="352" spans="9:10">
      <c r="I352" s="137" t="str">
        <f>IF(ISNUMBER(G181),IF(OR(ISERR(MATCH(G181,'2. Punkte_Prüfung'!$A$6:$A$383,0)),ISNA(MATCH(G181,'2. Punkte_Prüfung'!$A$6:$A$383,0))),"NEIN","JA"),"")</f>
        <v/>
      </c>
      <c r="J352" s="137" t="str">
        <f>IF(ISNUMBER(H299),IF(ISERR(MATCH(H299,'2. Punkte_Prüfung'!$A$6:$A$383,0)),"NEIN","JA"),"")</f>
        <v/>
      </c>
    </row>
    <row r="353" spans="9:10">
      <c r="I353" s="137" t="str">
        <f>IF(ISNUMBER(G182),IF(OR(ISERR(MATCH(G182,'2. Punkte_Prüfung'!$A$6:$A$383,0)),ISNA(MATCH(G182,'2. Punkte_Prüfung'!$A$6:$A$383,0))),"NEIN","JA"),"")</f>
        <v/>
      </c>
      <c r="J353" s="137" t="str">
        <f>IF(ISNUMBER(H300),IF(ISERR(MATCH(H300,'2. Punkte_Prüfung'!$A$6:$A$383,0)),"NEIN","JA"),"")</f>
        <v/>
      </c>
    </row>
    <row r="354" spans="9:10">
      <c r="I354" s="137" t="str">
        <f>IF(ISNUMBER(G183),IF(OR(ISERR(MATCH(G183,'2. Punkte_Prüfung'!$A$6:$A$383,0)),ISNA(MATCH(G183,'2. Punkte_Prüfung'!$A$6:$A$383,0))),"NEIN","JA"),"")</f>
        <v/>
      </c>
      <c r="J354" s="137" t="str">
        <f>IF(ISNUMBER(H301),IF(ISERR(MATCH(H301,'2. Punkte_Prüfung'!$A$6:$A$383,0)),"NEIN","JA"),"")</f>
        <v/>
      </c>
    </row>
    <row r="355" spans="9:10">
      <c r="I355" s="137" t="str">
        <f>IF(ISNUMBER(G184),IF(OR(ISERR(MATCH(G184,'2. Punkte_Prüfung'!$A$6:$A$383,0)),ISNA(MATCH(G184,'2. Punkte_Prüfung'!$A$6:$A$383,0))),"NEIN","JA"),"")</f>
        <v/>
      </c>
      <c r="J355" s="137" t="str">
        <f>IF(ISNUMBER(H302),IF(ISERR(MATCH(H302,'2. Punkte_Prüfung'!$A$6:$A$383,0)),"NEIN","JA"),"")</f>
        <v/>
      </c>
    </row>
    <row r="356" spans="9:10">
      <c r="I356" s="137" t="str">
        <f>IF(ISNUMBER(G185),IF(OR(ISERR(MATCH(G185,'2. Punkte_Prüfung'!$A$6:$A$383,0)),ISNA(MATCH(G185,'2. Punkte_Prüfung'!$A$6:$A$383,0))),"NEIN","JA"),"")</f>
        <v/>
      </c>
      <c r="J356" s="137" t="str">
        <f>IF(ISNUMBER(H303),IF(ISERR(MATCH(H303,'2. Punkte_Prüfung'!$A$6:$A$383,0)),"NEIN","JA"),"")</f>
        <v/>
      </c>
    </row>
    <row r="357" spans="9:10">
      <c r="I357" s="137" t="str">
        <f>IF(ISNUMBER(G186),IF(OR(ISERR(MATCH(G186,'2. Punkte_Prüfung'!$A$6:$A$383,0)),ISNA(MATCH(G186,'2. Punkte_Prüfung'!$A$6:$A$383,0))),"NEIN","JA"),"")</f>
        <v/>
      </c>
      <c r="J357" s="137" t="str">
        <f>IF(ISNUMBER(H304),IF(ISERR(MATCH(H304,'2. Punkte_Prüfung'!$A$6:$A$383,0)),"NEIN","JA"),"")</f>
        <v/>
      </c>
    </row>
    <row r="358" spans="9:10">
      <c r="I358" s="137" t="str">
        <f>IF(ISNUMBER(G187),IF(OR(ISERR(MATCH(G187,'2. Punkte_Prüfung'!$A$6:$A$383,0)),ISNA(MATCH(G187,'2. Punkte_Prüfung'!$A$6:$A$383,0))),"NEIN","JA"),"")</f>
        <v/>
      </c>
      <c r="J358" s="137" t="str">
        <f>IF(ISNUMBER(H305),IF(ISERR(MATCH(H305,'2. Punkte_Prüfung'!$A$6:$A$383,0)),"NEIN","JA"),"")</f>
        <v/>
      </c>
    </row>
    <row r="359" spans="9:10">
      <c r="I359" s="137" t="str">
        <f>IF(ISNUMBER(G188),IF(OR(ISERR(MATCH(G188,'2. Punkte_Prüfung'!$A$6:$A$383,0)),ISNA(MATCH(G188,'2. Punkte_Prüfung'!$A$6:$A$383,0))),"NEIN","JA"),"")</f>
        <v/>
      </c>
      <c r="J359" s="137" t="str">
        <f>IF(ISNUMBER(H306),IF(ISERR(MATCH(H306,'2. Punkte_Prüfung'!$A$6:$A$383,0)),"NEIN","JA"),"")</f>
        <v/>
      </c>
    </row>
    <row r="360" spans="9:10">
      <c r="I360" s="137" t="str">
        <f>IF(ISNUMBER(G189),IF(OR(ISERR(MATCH(G189,'2. Punkte_Prüfung'!$A$6:$A$383,0)),ISNA(MATCH(G189,'2. Punkte_Prüfung'!$A$6:$A$383,0))),"NEIN","JA"),"")</f>
        <v/>
      </c>
      <c r="J360" s="137" t="str">
        <f>IF(ISNUMBER(H307),IF(ISERR(MATCH(H307,'2. Punkte_Prüfung'!$A$6:$A$383,0)),"NEIN","JA"),"")</f>
        <v/>
      </c>
    </row>
    <row r="361" spans="9:10">
      <c r="I361" s="137" t="str">
        <f>IF(ISNUMBER(G190),IF(OR(ISERR(MATCH(G190,'2. Punkte_Prüfung'!$A$6:$A$383,0)),ISNA(MATCH(G190,'2. Punkte_Prüfung'!$A$6:$A$383,0))),"NEIN","JA"),"")</f>
        <v/>
      </c>
      <c r="J361" s="137" t="str">
        <f>IF(ISNUMBER(H308),IF(ISERR(MATCH(H308,'2. Punkte_Prüfung'!$A$6:$A$383,0)),"NEIN","JA"),"")</f>
        <v/>
      </c>
    </row>
    <row r="362" spans="9:10">
      <c r="I362" s="137" t="str">
        <f>IF(ISNUMBER(G191),IF(OR(ISERR(MATCH(G191,'2. Punkte_Prüfung'!$A$6:$A$383,0)),ISNA(MATCH(G191,'2. Punkte_Prüfung'!$A$6:$A$383,0))),"NEIN","JA"),"")</f>
        <v/>
      </c>
      <c r="J362" s="137" t="str">
        <f>IF(ISNUMBER(H309),IF(ISERR(MATCH(H309,'2. Punkte_Prüfung'!$A$6:$A$383,0)),"NEIN","JA"),"")</f>
        <v/>
      </c>
    </row>
    <row r="363" spans="9:10">
      <c r="I363" s="137" t="str">
        <f>IF(ISNUMBER(G192),IF(OR(ISERR(MATCH(G192,'2. Punkte_Prüfung'!$A$6:$A$383,0)),ISNA(MATCH(G192,'2. Punkte_Prüfung'!$A$6:$A$383,0))),"NEIN","JA"),"")</f>
        <v/>
      </c>
      <c r="J363" s="137" t="str">
        <f>IF(ISNUMBER(H310),IF(ISERR(MATCH(H310,'2. Punkte_Prüfung'!$A$6:$A$383,0)),"NEIN","JA"),"")</f>
        <v/>
      </c>
    </row>
    <row r="364" spans="9:10">
      <c r="I364" s="137" t="str">
        <f>IF(ISNUMBER(G193),IF(OR(ISERR(MATCH(G193,'2. Punkte_Prüfung'!$A$6:$A$383,0)),ISNA(MATCH(G193,'2. Punkte_Prüfung'!$A$6:$A$383,0))),"NEIN","JA"),"")</f>
        <v/>
      </c>
      <c r="J364" s="137" t="str">
        <f>IF(ISNUMBER(H311),IF(ISERR(MATCH(H311,'2. Punkte_Prüfung'!$A$6:$A$383,0)),"NEIN","JA"),"")</f>
        <v/>
      </c>
    </row>
    <row r="365" spans="9:10">
      <c r="I365" s="137" t="str">
        <f>IF(ISNUMBER(G194),IF(OR(ISERR(MATCH(G194,'2. Punkte_Prüfung'!$A$6:$A$383,0)),ISNA(MATCH(G194,'2. Punkte_Prüfung'!$A$6:$A$383,0))),"NEIN","JA"),"")</f>
        <v/>
      </c>
      <c r="J365" s="137" t="str">
        <f>IF(ISNUMBER(H312),IF(ISERR(MATCH(H312,'2. Punkte_Prüfung'!$A$6:$A$383,0)),"NEIN","JA"),"")</f>
        <v/>
      </c>
    </row>
    <row r="366" spans="9:10">
      <c r="I366" s="137" t="str">
        <f>IF(ISNUMBER(G195),IF(OR(ISERR(MATCH(G195,'2. Punkte_Prüfung'!$A$6:$A$383,0)),ISNA(MATCH(G195,'2. Punkte_Prüfung'!$A$6:$A$383,0))),"NEIN","JA"),"")</f>
        <v/>
      </c>
      <c r="J366" s="137" t="str">
        <f>IF(ISNUMBER(H313),IF(ISERR(MATCH(H313,'2. Punkte_Prüfung'!$A$6:$A$383,0)),"NEIN","JA"),"")</f>
        <v/>
      </c>
    </row>
    <row r="367" spans="9:10">
      <c r="I367" s="137" t="str">
        <f>IF(ISNUMBER(G196),IF(OR(ISERR(MATCH(G196,'2. Punkte_Prüfung'!$A$6:$A$383,0)),ISNA(MATCH(G196,'2. Punkte_Prüfung'!$A$6:$A$383,0))),"NEIN","JA"),"")</f>
        <v/>
      </c>
      <c r="J367" s="137" t="str">
        <f>IF(ISNUMBER(H314),IF(ISERR(MATCH(H314,'2. Punkte_Prüfung'!$A$6:$A$383,0)),"NEIN","JA"),"")</f>
        <v/>
      </c>
    </row>
    <row r="368" spans="9:10">
      <c r="I368" s="137" t="str">
        <f>IF(ISNUMBER(G197),IF(OR(ISERR(MATCH(G197,'2. Punkte_Prüfung'!$A$6:$A$383,0)),ISNA(MATCH(G197,'2. Punkte_Prüfung'!$A$6:$A$383,0))),"NEIN","JA"),"")</f>
        <v/>
      </c>
      <c r="J368" s="137" t="str">
        <f>IF(ISNUMBER(H315),IF(ISERR(MATCH(H315,'2. Punkte_Prüfung'!$A$6:$A$383,0)),"NEIN","JA"),"")</f>
        <v/>
      </c>
    </row>
    <row r="369" spans="9:10">
      <c r="I369" s="137" t="str">
        <f>IF(ISNUMBER(G198),IF(OR(ISERR(MATCH(G198,'2. Punkte_Prüfung'!$A$6:$A$383,0)),ISNA(MATCH(G198,'2. Punkte_Prüfung'!$A$6:$A$383,0))),"NEIN","JA"),"")</f>
        <v/>
      </c>
      <c r="J369" s="137" t="str">
        <f>IF(ISNUMBER(H316),IF(ISERR(MATCH(H316,'2. Punkte_Prüfung'!$A$6:$A$383,0)),"NEIN","JA"),"")</f>
        <v/>
      </c>
    </row>
    <row r="370" spans="9:10">
      <c r="I370" s="137" t="str">
        <f>IF(ISNUMBER(G199),IF(OR(ISERR(MATCH(G199,'2. Punkte_Prüfung'!$A$6:$A$383,0)),ISNA(MATCH(G199,'2. Punkte_Prüfung'!$A$6:$A$383,0))),"NEIN","JA"),"")</f>
        <v/>
      </c>
      <c r="J370" s="137" t="str">
        <f>IF(ISNUMBER(H317),IF(ISERR(MATCH(H317,'2. Punkte_Prüfung'!$A$6:$A$383,0)),"NEIN","JA"),"")</f>
        <v/>
      </c>
    </row>
    <row r="371" spans="9:10">
      <c r="I371" s="137" t="str">
        <f>IF(ISNUMBER(G200),IF(OR(ISERR(MATCH(G200,'2. Punkte_Prüfung'!$A$6:$A$383,0)),ISNA(MATCH(G200,'2. Punkte_Prüfung'!$A$6:$A$383,0))),"NEIN","JA"),"")</f>
        <v/>
      </c>
      <c r="J371" s="137" t="str">
        <f>IF(ISNUMBER(H318),IF(ISERR(MATCH(H318,'2. Punkte_Prüfung'!$A$6:$A$383,0)),"NEIN","JA"),"")</f>
        <v/>
      </c>
    </row>
    <row r="372" spans="9:10">
      <c r="I372" s="137" t="str">
        <f>IF(ISNUMBER(G201),IF(OR(ISERR(MATCH(G201,'2. Punkte_Prüfung'!$A$6:$A$383,0)),ISNA(MATCH(G201,'2. Punkte_Prüfung'!$A$6:$A$383,0))),"NEIN","JA"),"")</f>
        <v/>
      </c>
      <c r="J372" s="137" t="str">
        <f>IF(ISNUMBER(H319),IF(ISERR(MATCH(H319,'2. Punkte_Prüfung'!$A$6:$A$383,0)),"NEIN","JA"),"")</f>
        <v/>
      </c>
    </row>
    <row r="373" spans="9:10">
      <c r="I373" s="137" t="str">
        <f>IF(ISNUMBER(G202),IF(OR(ISERR(MATCH(G202,'2. Punkte_Prüfung'!$A$6:$A$383,0)),ISNA(MATCH(G202,'2. Punkte_Prüfung'!$A$6:$A$383,0))),"NEIN","JA"),"")</f>
        <v/>
      </c>
      <c r="J373" s="137" t="str">
        <f>IF(ISNUMBER(H320),IF(ISERR(MATCH(H320,'2. Punkte_Prüfung'!$A$6:$A$383,0)),"NEIN","JA"),"")</f>
        <v/>
      </c>
    </row>
    <row r="374" spans="9:10">
      <c r="I374" s="137" t="str">
        <f>IF(ISNUMBER(G203),IF(OR(ISERR(MATCH(G203,'2. Punkte_Prüfung'!$A$6:$A$383,0)),ISNA(MATCH(G203,'2. Punkte_Prüfung'!$A$6:$A$383,0))),"NEIN","JA"),"")</f>
        <v/>
      </c>
      <c r="J374" s="137" t="str">
        <f>IF(ISNUMBER(H321),IF(ISERR(MATCH(H321,'2. Punkte_Prüfung'!$A$6:$A$383,0)),"NEIN","JA"),"")</f>
        <v/>
      </c>
    </row>
    <row r="375" spans="9:10">
      <c r="I375" s="137" t="str">
        <f>IF(ISNUMBER(G204),IF(OR(ISERR(MATCH(G204,'2. Punkte_Prüfung'!$A$6:$A$383,0)),ISNA(MATCH(G204,'2. Punkte_Prüfung'!$A$6:$A$383,0))),"NEIN","JA"),"")</f>
        <v/>
      </c>
      <c r="J375" s="137" t="str">
        <f>IF(ISNUMBER(H322),IF(ISERR(MATCH(H322,'2. Punkte_Prüfung'!$A$6:$A$383,0)),"NEIN","JA"),"")</f>
        <v/>
      </c>
    </row>
    <row r="376" spans="9:10">
      <c r="I376" s="137" t="str">
        <f>IF(ISNUMBER(G205),IF(OR(ISERR(MATCH(G205,'2. Punkte_Prüfung'!$A$6:$A$383,0)),ISNA(MATCH(G205,'2. Punkte_Prüfung'!$A$6:$A$383,0))),"NEIN","JA"),"")</f>
        <v/>
      </c>
      <c r="J376" s="137" t="str">
        <f>IF(ISNUMBER(H323),IF(ISERR(MATCH(H323,'2. Punkte_Prüfung'!$A$6:$A$383,0)),"NEIN","JA"),"")</f>
        <v/>
      </c>
    </row>
    <row r="377" spans="9:10">
      <c r="I377" s="137" t="str">
        <f>IF(ISNUMBER(G206),IF(OR(ISERR(MATCH(G206,'2. Punkte_Prüfung'!$A$6:$A$383,0)),ISNA(MATCH(G206,'2. Punkte_Prüfung'!$A$6:$A$383,0))),"NEIN","JA"),"")</f>
        <v/>
      </c>
      <c r="J377" s="137" t="str">
        <f>IF(ISNUMBER(H324),IF(ISERR(MATCH(H324,'2. Punkte_Prüfung'!$A$6:$A$383,0)),"NEIN","JA"),"")</f>
        <v/>
      </c>
    </row>
    <row r="378" spans="9:10">
      <c r="I378" s="137" t="str">
        <f>IF(ISNUMBER(G207),IF(OR(ISERR(MATCH(G207,'2. Punkte_Prüfung'!$A$6:$A$383,0)),ISNA(MATCH(G207,'2. Punkte_Prüfung'!$A$6:$A$383,0))),"NEIN","JA"),"")</f>
        <v/>
      </c>
      <c r="J378" s="137" t="str">
        <f>IF(ISNUMBER(H325),IF(ISERR(MATCH(H325,'2. Punkte_Prüfung'!$A$6:$A$383,0)),"NEIN","JA"),"")</f>
        <v/>
      </c>
    </row>
    <row r="379" spans="9:10">
      <c r="I379" s="137" t="str">
        <f>IF(ISNUMBER(G208),IF(OR(ISERR(MATCH(G208,'2. Punkte_Prüfung'!$A$6:$A$383,0)),ISNA(MATCH(G208,'2. Punkte_Prüfung'!$A$6:$A$383,0))),"NEIN","JA"),"")</f>
        <v/>
      </c>
      <c r="J379" s="137" t="str">
        <f>IF(ISNUMBER(H326),IF(ISERR(MATCH(H326,'2. Punkte_Prüfung'!$A$6:$A$383,0)),"NEIN","JA"),"")</f>
        <v/>
      </c>
    </row>
    <row r="380" spans="9:10">
      <c r="I380" s="137" t="str">
        <f>IF(ISNUMBER(G209),IF(OR(ISERR(MATCH(G209,'2. Punkte_Prüfung'!$A$6:$A$383,0)),ISNA(MATCH(G209,'2. Punkte_Prüfung'!$A$6:$A$383,0))),"NEIN","JA"),"")</f>
        <v/>
      </c>
      <c r="J380" s="137" t="str">
        <f>IF(ISNUMBER(H327),IF(ISERR(MATCH(H327,'2. Punkte_Prüfung'!$A$6:$A$383,0)),"NEIN","JA"),"")</f>
        <v/>
      </c>
    </row>
    <row r="381" spans="9:10">
      <c r="I381" s="137" t="str">
        <f>IF(ISNUMBER(G210),IF(OR(ISERR(MATCH(G210,'2. Punkte_Prüfung'!$A$6:$A$383,0)),ISNA(MATCH(G210,'2. Punkte_Prüfung'!$A$6:$A$383,0))),"NEIN","JA"),"")</f>
        <v/>
      </c>
      <c r="J381" s="137" t="str">
        <f>IF(ISNUMBER(H328),IF(ISERR(MATCH(H328,'2. Punkte_Prüfung'!$A$6:$A$383,0)),"NEIN","JA"),"")</f>
        <v/>
      </c>
    </row>
    <row r="382" spans="9:10">
      <c r="I382" s="137" t="str">
        <f>IF(ISNUMBER(G211),IF(OR(ISERR(MATCH(G211,'2. Punkte_Prüfung'!$A$6:$A$383,0)),ISNA(MATCH(G211,'2. Punkte_Prüfung'!$A$6:$A$383,0))),"NEIN","JA"),"")</f>
        <v/>
      </c>
      <c r="J382" s="137" t="str">
        <f>IF(ISNUMBER(H329),IF(ISERR(MATCH(H329,'2. Punkte_Prüfung'!$A$6:$A$383,0)),"NEIN","JA"),"")</f>
        <v/>
      </c>
    </row>
    <row r="383" spans="9:10">
      <c r="I383" s="137" t="str">
        <f>IF(ISNUMBER(G212),IF(OR(ISERR(MATCH(G212,'2. Punkte_Prüfung'!$A$6:$A$383,0)),ISNA(MATCH(G212,'2. Punkte_Prüfung'!$A$6:$A$383,0))),"NEIN","JA"),"")</f>
        <v/>
      </c>
      <c r="J383" s="137" t="str">
        <f>IF(ISNUMBER(H330),IF(ISERR(MATCH(H330,'2. Punkte_Prüfung'!$A$6:$A$383,0)),"NEIN","JA"),"")</f>
        <v/>
      </c>
    </row>
    <row r="384" spans="9:10">
      <c r="I384" s="137" t="str">
        <f>IF(ISNUMBER(G213),IF(OR(ISERR(MATCH(G213,'2. Punkte_Prüfung'!$A$6:$A$383,0)),ISNA(MATCH(G213,'2. Punkte_Prüfung'!$A$6:$A$383,0))),"NEIN","JA"),"")</f>
        <v/>
      </c>
      <c r="J384" s="137" t="str">
        <f>IF(ISNUMBER(H331),IF(ISERR(MATCH(H331,'2. Punkte_Prüfung'!$A$6:$A$383,0)),"NEIN","JA"),"")</f>
        <v/>
      </c>
    </row>
    <row r="385" spans="9:10">
      <c r="I385" s="137" t="str">
        <f>IF(ISNUMBER(G214),IF(OR(ISERR(MATCH(G214,'2. Punkte_Prüfung'!$A$6:$A$383,0)),ISNA(MATCH(G214,'2. Punkte_Prüfung'!$A$6:$A$383,0))),"NEIN","JA"),"")</f>
        <v/>
      </c>
      <c r="J385" s="137" t="str">
        <f>IF(ISNUMBER(H332),IF(ISERR(MATCH(H332,'2. Punkte_Prüfung'!$A$6:$A$383,0)),"NEIN","JA"),"")</f>
        <v/>
      </c>
    </row>
    <row r="386" spans="9:10">
      <c r="I386" s="137" t="str">
        <f>IF(ISNUMBER(G215),IF(OR(ISERR(MATCH(G215,'2. Punkte_Prüfung'!$A$6:$A$383,0)),ISNA(MATCH(G215,'2. Punkte_Prüfung'!$A$6:$A$383,0))),"NEIN","JA"),"")</f>
        <v/>
      </c>
      <c r="J386" s="137" t="str">
        <f>IF(ISNUMBER(H333),IF(ISERR(MATCH(H333,'2. Punkte_Prüfung'!$A$6:$A$383,0)),"NEIN","JA"),"")</f>
        <v/>
      </c>
    </row>
    <row r="387" spans="9:10">
      <c r="I387" s="137" t="str">
        <f>IF(ISNUMBER(G216),IF(OR(ISERR(MATCH(G216,'2. Punkte_Prüfung'!$A$6:$A$383,0)),ISNA(MATCH(G216,'2. Punkte_Prüfung'!$A$6:$A$383,0))),"NEIN","JA"),"")</f>
        <v/>
      </c>
      <c r="J387" s="137" t="str">
        <f>IF(ISNUMBER(H334),IF(ISERR(MATCH(H334,'2. Punkte_Prüfung'!$A$6:$A$383,0)),"NEIN","JA"),"")</f>
        <v/>
      </c>
    </row>
    <row r="388" spans="9:10">
      <c r="I388" s="137" t="str">
        <f>IF(ISNUMBER(G217),IF(OR(ISERR(MATCH(G217,'2. Punkte_Prüfung'!$A$6:$A$383,0)),ISNA(MATCH(G217,'2. Punkte_Prüfung'!$A$6:$A$383,0))),"NEIN","JA"),"")</f>
        <v/>
      </c>
      <c r="J388" s="137" t="str">
        <f>IF(ISNUMBER(H335),IF(ISERR(MATCH(H335,'2. Punkte_Prüfung'!$A$6:$A$383,0)),"NEIN","JA"),"")</f>
        <v/>
      </c>
    </row>
    <row r="389" spans="9:10">
      <c r="I389" s="137" t="str">
        <f>IF(ISNUMBER(G218),IF(OR(ISERR(MATCH(G218,'2. Punkte_Prüfung'!$A$6:$A$383,0)),ISNA(MATCH(G218,'2. Punkte_Prüfung'!$A$6:$A$383,0))),"NEIN","JA"),"")</f>
        <v/>
      </c>
      <c r="J389" s="137" t="str">
        <f>IF(ISNUMBER(H336),IF(ISERR(MATCH(H336,'2. Punkte_Prüfung'!$A$6:$A$383,0)),"NEIN","JA"),"")</f>
        <v/>
      </c>
    </row>
    <row r="390" spans="9:10">
      <c r="I390" s="137" t="str">
        <f>IF(ISNUMBER(G219),IF(OR(ISERR(MATCH(G219,'2. Punkte_Prüfung'!$A$6:$A$383,0)),ISNA(MATCH(G219,'2. Punkte_Prüfung'!$A$6:$A$383,0))),"NEIN","JA"),"")</f>
        <v/>
      </c>
      <c r="J390" s="137" t="str">
        <f>IF(ISNUMBER(H337),IF(ISERR(MATCH(H337,'2. Punkte_Prüfung'!$A$6:$A$383,0)),"NEIN","JA"),"")</f>
        <v/>
      </c>
    </row>
    <row r="391" spans="9:10">
      <c r="I391" s="137" t="str">
        <f>IF(ISNUMBER(G220),IF(OR(ISERR(MATCH(G220,'2. Punkte_Prüfung'!$A$6:$A$383,0)),ISNA(MATCH(G220,'2. Punkte_Prüfung'!$A$6:$A$383,0))),"NEIN","JA"),"")</f>
        <v/>
      </c>
      <c r="J391" s="137" t="str">
        <f>IF(ISNUMBER(H338),IF(ISERR(MATCH(H338,'2. Punkte_Prüfung'!$A$6:$A$383,0)),"NEIN","JA"),"")</f>
        <v/>
      </c>
    </row>
    <row r="392" spans="9:10">
      <c r="I392" s="137" t="str">
        <f>IF(ISNUMBER(G221),IF(OR(ISERR(MATCH(G221,'2. Punkte_Prüfung'!$A$6:$A$383,0)),ISNA(MATCH(G221,'2. Punkte_Prüfung'!$A$6:$A$383,0))),"NEIN","JA"),"")</f>
        <v/>
      </c>
      <c r="J392" s="137" t="str">
        <f>IF(ISNUMBER(H339),IF(ISERR(MATCH(H339,'2. Punkte_Prüfung'!$A$6:$A$383,0)),"NEIN","JA"),"")</f>
        <v/>
      </c>
    </row>
    <row r="393" spans="9:10">
      <c r="I393" s="137" t="str">
        <f>IF(ISNUMBER(G222),IF(OR(ISERR(MATCH(G222,'2. Punkte_Prüfung'!$A$6:$A$383,0)),ISNA(MATCH(G222,'2. Punkte_Prüfung'!$A$6:$A$383,0))),"NEIN","JA"),"")</f>
        <v/>
      </c>
      <c r="J393" s="137" t="str">
        <f>IF(ISNUMBER(H340),IF(ISERR(MATCH(H340,'2. Punkte_Prüfung'!$A$6:$A$383,0)),"NEIN","JA"),"")</f>
        <v/>
      </c>
    </row>
    <row r="394" spans="9:10">
      <c r="I394" s="137" t="str">
        <f>IF(ISNUMBER(G223),IF(OR(ISERR(MATCH(G223,'2. Punkte_Prüfung'!$A$6:$A$383,0)),ISNA(MATCH(G223,'2. Punkte_Prüfung'!$A$6:$A$383,0))),"NEIN","JA"),"")</f>
        <v/>
      </c>
      <c r="J394" s="137" t="str">
        <f>IF(ISNUMBER(H341),IF(ISERR(MATCH(H341,'2. Punkte_Prüfung'!$A$6:$A$383,0)),"NEIN","JA"),"")</f>
        <v/>
      </c>
    </row>
    <row r="395" spans="9:10">
      <c r="I395" s="137" t="str">
        <f>IF(ISNUMBER(G224),IF(OR(ISERR(MATCH(G224,'2. Punkte_Prüfung'!$A$6:$A$383,0)),ISNA(MATCH(G224,'2. Punkte_Prüfung'!$A$6:$A$383,0))),"NEIN","JA"),"")</f>
        <v/>
      </c>
      <c r="J395" s="137" t="str">
        <f>IF(ISNUMBER(H342),IF(ISERR(MATCH(H342,'2. Punkte_Prüfung'!$A$6:$A$383,0)),"NEIN","JA"),"")</f>
        <v/>
      </c>
    </row>
    <row r="396" spans="9:10">
      <c r="I396" s="137" t="str">
        <f>IF(ISNUMBER(G225),IF(OR(ISERR(MATCH(G225,'2. Punkte_Prüfung'!$A$6:$A$383,0)),ISNA(MATCH(G225,'2. Punkte_Prüfung'!$A$6:$A$383,0))),"NEIN","JA"),"")</f>
        <v/>
      </c>
      <c r="J396" s="137" t="str">
        <f>IF(ISNUMBER(H343),IF(ISERR(MATCH(H343,'2. Punkte_Prüfung'!$A$6:$A$383,0)),"NEIN","JA"),"")</f>
        <v/>
      </c>
    </row>
    <row r="397" spans="9:10">
      <c r="I397" s="137" t="str">
        <f>IF(ISNUMBER(G226),IF(OR(ISERR(MATCH(G226,'2. Punkte_Prüfung'!$A$6:$A$383,0)),ISNA(MATCH(G226,'2. Punkte_Prüfung'!$A$6:$A$383,0))),"NEIN","JA"),"")</f>
        <v/>
      </c>
      <c r="J397" s="137" t="str">
        <f>IF(ISNUMBER(H344),IF(ISERR(MATCH(H344,'2. Punkte_Prüfung'!$A$6:$A$383,0)),"NEIN","JA"),"")</f>
        <v/>
      </c>
    </row>
    <row r="398" spans="9:10">
      <c r="I398" s="137" t="str">
        <f>IF(ISNUMBER(G227),IF(OR(ISERR(MATCH(G227,'2. Punkte_Prüfung'!$A$6:$A$383,0)),ISNA(MATCH(G227,'2. Punkte_Prüfung'!$A$6:$A$383,0))),"NEIN","JA"),"")</f>
        <v/>
      </c>
      <c r="J398" s="137" t="str">
        <f>IF(ISNUMBER(H345),IF(ISERR(MATCH(H345,'2. Punkte_Prüfung'!$A$6:$A$383,0)),"NEIN","JA"),"")</f>
        <v/>
      </c>
    </row>
    <row r="399" spans="9:10">
      <c r="I399" s="137" t="str">
        <f>IF(ISNUMBER(G228),IF(OR(ISERR(MATCH(G228,'2. Punkte_Prüfung'!$A$6:$A$383,0)),ISNA(MATCH(G228,'2. Punkte_Prüfung'!$A$6:$A$383,0))),"NEIN","JA"),"")</f>
        <v/>
      </c>
      <c r="J399" s="137" t="str">
        <f>IF(ISNUMBER(H346),IF(ISERR(MATCH(H346,'2. Punkte_Prüfung'!$A$6:$A$383,0)),"NEIN","JA"),"")</f>
        <v/>
      </c>
    </row>
    <row r="400" spans="9:10">
      <c r="I400" s="137" t="str">
        <f>IF(ISNUMBER(G229),IF(OR(ISERR(MATCH(G229,'2. Punkte_Prüfung'!$A$6:$A$383,0)),ISNA(MATCH(G229,'2. Punkte_Prüfung'!$A$6:$A$383,0))),"NEIN","JA"),"")</f>
        <v/>
      </c>
      <c r="J400" s="137" t="str">
        <f>IF(ISNUMBER(H347),IF(ISERR(MATCH(H347,'2. Punkte_Prüfung'!$A$6:$A$383,0)),"NEIN","JA"),"")</f>
        <v/>
      </c>
    </row>
    <row r="401" spans="9:10">
      <c r="I401" s="137" t="str">
        <f>IF(ISNUMBER(G230),IF(OR(ISERR(MATCH(G230,'2. Punkte_Prüfung'!$A$6:$A$383,0)),ISNA(MATCH(G230,'2. Punkte_Prüfung'!$A$6:$A$383,0))),"NEIN","JA"),"")</f>
        <v/>
      </c>
      <c r="J401" s="137" t="str">
        <f>IF(ISNUMBER(H348),IF(ISERR(MATCH(H348,'2. Punkte_Prüfung'!$A$6:$A$383,0)),"NEIN","JA"),"")</f>
        <v/>
      </c>
    </row>
    <row r="402" spans="9:10">
      <c r="I402" s="137" t="str">
        <f>IF(ISNUMBER(G231),IF(OR(ISERR(MATCH(G231,'2. Punkte_Prüfung'!$A$6:$A$383,0)),ISNA(MATCH(G231,'2. Punkte_Prüfung'!$A$6:$A$383,0))),"NEIN","JA"),"")</f>
        <v/>
      </c>
      <c r="J402" s="137" t="str">
        <f>IF(ISNUMBER(H349),IF(ISERR(MATCH(H349,'2. Punkte_Prüfung'!$A$6:$A$383,0)),"NEIN","JA"),"")</f>
        <v/>
      </c>
    </row>
    <row r="403" spans="9:10">
      <c r="I403" s="137" t="str">
        <f>IF(ISNUMBER(G232),IF(OR(ISERR(MATCH(G232,'2. Punkte_Prüfung'!$A$6:$A$383,0)),ISNA(MATCH(G232,'2. Punkte_Prüfung'!$A$6:$A$383,0))),"NEIN","JA"),"")</f>
        <v/>
      </c>
      <c r="J403" s="137" t="str">
        <f>IF(ISNUMBER(H350),IF(ISERR(MATCH(H350,'2. Punkte_Prüfung'!$A$6:$A$383,0)),"NEIN","JA"),"")</f>
        <v/>
      </c>
    </row>
    <row r="404" spans="9:10">
      <c r="I404" s="137" t="str">
        <f>IF(ISNUMBER(G233),IF(OR(ISERR(MATCH(G233,'2. Punkte_Prüfung'!$A$6:$A$383,0)),ISNA(MATCH(G233,'2. Punkte_Prüfung'!$A$6:$A$383,0))),"NEIN","JA"),"")</f>
        <v/>
      </c>
      <c r="J404" s="137" t="str">
        <f>IF(ISNUMBER(H351),IF(ISERR(MATCH(H351,'2. Punkte_Prüfung'!$A$6:$A$383,0)),"NEIN","JA"),"")</f>
        <v/>
      </c>
    </row>
    <row r="405" spans="9:10">
      <c r="I405" s="137" t="str">
        <f>IF(ISNUMBER(G234),IF(OR(ISERR(MATCH(G234,'2. Punkte_Prüfung'!$A$6:$A$383,0)),ISNA(MATCH(G234,'2. Punkte_Prüfung'!$A$6:$A$383,0))),"NEIN","JA"),"")</f>
        <v/>
      </c>
      <c r="J405" s="137" t="str">
        <f>IF(ISNUMBER(H352),IF(ISERR(MATCH(H352,'2. Punkte_Prüfung'!$A$6:$A$383,0)),"NEIN","JA"),"")</f>
        <v/>
      </c>
    </row>
    <row r="406" spans="9:10">
      <c r="I406" s="137" t="str">
        <f>IF(ISNUMBER(G235),IF(OR(ISERR(MATCH(G235,'2. Punkte_Prüfung'!$A$6:$A$383,0)),ISNA(MATCH(G235,'2. Punkte_Prüfung'!$A$6:$A$383,0))),"NEIN","JA"),"")</f>
        <v/>
      </c>
      <c r="J406" s="137" t="str">
        <f>IF(ISNUMBER(H353),IF(ISERR(MATCH(H353,'2. Punkte_Prüfung'!$A$6:$A$383,0)),"NEIN","JA"),"")</f>
        <v/>
      </c>
    </row>
    <row r="407" spans="9:10">
      <c r="I407" s="137" t="str">
        <f>IF(ISNUMBER(G236),IF(OR(ISERR(MATCH(G236,'2. Punkte_Prüfung'!$A$6:$A$383,0)),ISNA(MATCH(G236,'2. Punkte_Prüfung'!$A$6:$A$383,0))),"NEIN","JA"),"")</f>
        <v/>
      </c>
      <c r="J407" s="137" t="str">
        <f>IF(ISNUMBER(H354),IF(ISERR(MATCH(H354,'2. Punkte_Prüfung'!$A$6:$A$383,0)),"NEIN","JA"),"")</f>
        <v/>
      </c>
    </row>
    <row r="408" spans="9:10">
      <c r="I408" s="137" t="str">
        <f>IF(ISNUMBER(G237),IF(OR(ISERR(MATCH(G237,'2. Punkte_Prüfung'!$A$6:$A$383,0)),ISNA(MATCH(G237,'2. Punkte_Prüfung'!$A$6:$A$383,0))),"NEIN","JA"),"")</f>
        <v/>
      </c>
      <c r="J408" s="137" t="str">
        <f>IF(ISNUMBER(H355),IF(ISERR(MATCH(H355,'2. Punkte_Prüfung'!$A$6:$A$383,0)),"NEIN","JA"),"")</f>
        <v/>
      </c>
    </row>
    <row r="409" spans="9:10">
      <c r="I409" s="137" t="str">
        <f>IF(ISNUMBER(G238),IF(OR(ISERR(MATCH(G238,'2. Punkte_Prüfung'!$A$6:$A$383,0)),ISNA(MATCH(G238,'2. Punkte_Prüfung'!$A$6:$A$383,0))),"NEIN","JA"),"")</f>
        <v/>
      </c>
      <c r="J409" s="137" t="str">
        <f>IF(ISNUMBER(H356),IF(ISERR(MATCH(H356,'2. Punkte_Prüfung'!$A$6:$A$383,0)),"NEIN","JA"),"")</f>
        <v/>
      </c>
    </row>
    <row r="410" spans="9:10">
      <c r="I410" s="137" t="str">
        <f>IF(ISNUMBER(G239),IF(OR(ISERR(MATCH(G239,'2. Punkte_Prüfung'!$A$6:$A$383,0)),ISNA(MATCH(G239,'2. Punkte_Prüfung'!$A$6:$A$383,0))),"NEIN","JA"),"")</f>
        <v/>
      </c>
      <c r="J410" s="137" t="str">
        <f>IF(ISNUMBER(H357),IF(ISERR(MATCH(H357,'2. Punkte_Prüfung'!$A$6:$A$383,0)),"NEIN","JA"),"")</f>
        <v/>
      </c>
    </row>
    <row r="411" spans="9:10">
      <c r="I411" s="137" t="str">
        <f>IF(ISNUMBER(G240),IF(OR(ISERR(MATCH(G240,'2. Punkte_Prüfung'!$A$6:$A$383,0)),ISNA(MATCH(G240,'2. Punkte_Prüfung'!$A$6:$A$383,0))),"NEIN","JA"),"")</f>
        <v/>
      </c>
      <c r="J411" s="137" t="str">
        <f>IF(ISNUMBER(H358),IF(ISERR(MATCH(H358,'2. Punkte_Prüfung'!$A$6:$A$383,0)),"NEIN","JA"),"")</f>
        <v/>
      </c>
    </row>
    <row r="412" spans="9:10">
      <c r="I412" s="137" t="str">
        <f>IF(ISNUMBER(G241),IF(OR(ISERR(MATCH(G241,'2. Punkte_Prüfung'!$A$6:$A$383,0)),ISNA(MATCH(G241,'2. Punkte_Prüfung'!$A$6:$A$383,0))),"NEIN","JA"),"")</f>
        <v/>
      </c>
      <c r="J412" s="137" t="str">
        <f>IF(ISNUMBER(H359),IF(ISERR(MATCH(H359,'2. Punkte_Prüfung'!$A$6:$A$383,0)),"NEIN","JA"),"")</f>
        <v/>
      </c>
    </row>
    <row r="413" spans="9:10">
      <c r="I413" s="137" t="str">
        <f>IF(ISNUMBER(G242),IF(OR(ISERR(MATCH(G242,'2. Punkte_Prüfung'!$A$6:$A$383,0)),ISNA(MATCH(G242,'2. Punkte_Prüfung'!$A$6:$A$383,0))),"NEIN","JA"),"")</f>
        <v/>
      </c>
      <c r="J413" s="137" t="str">
        <f>IF(ISNUMBER(H360),IF(ISERR(MATCH(H360,'2. Punkte_Prüfung'!$A$6:$A$383,0)),"NEIN","JA"),"")</f>
        <v/>
      </c>
    </row>
    <row r="414" spans="9:10">
      <c r="I414" s="137" t="str">
        <f>IF(ISNUMBER(G243),IF(OR(ISERR(MATCH(G243,'2. Punkte_Prüfung'!$A$6:$A$383,0)),ISNA(MATCH(G243,'2. Punkte_Prüfung'!$A$6:$A$383,0))),"NEIN","JA"),"")</f>
        <v/>
      </c>
      <c r="J414" s="137" t="str">
        <f>IF(ISNUMBER(H361),IF(ISERR(MATCH(H361,'2. Punkte_Prüfung'!$A$6:$A$383,0)),"NEIN","JA"),"")</f>
        <v/>
      </c>
    </row>
    <row r="415" spans="9:10">
      <c r="I415" s="137" t="str">
        <f>IF(ISNUMBER(G244),IF(OR(ISERR(MATCH(G244,'2. Punkte_Prüfung'!$A$6:$A$383,0)),ISNA(MATCH(G244,'2. Punkte_Prüfung'!$A$6:$A$383,0))),"NEIN","JA"),"")</f>
        <v/>
      </c>
      <c r="J415" s="137" t="str">
        <f>IF(ISNUMBER(H362),IF(ISERR(MATCH(H362,'2. Punkte_Prüfung'!$A$6:$A$383,0)),"NEIN","JA"),"")</f>
        <v/>
      </c>
    </row>
    <row r="416" spans="9:10">
      <c r="I416" s="137" t="str">
        <f>IF(ISNUMBER(G245),IF(OR(ISERR(MATCH(G245,'2. Punkte_Prüfung'!$A$6:$A$383,0)),ISNA(MATCH(G245,'2. Punkte_Prüfung'!$A$6:$A$383,0))),"NEIN","JA"),"")</f>
        <v/>
      </c>
      <c r="J416" s="137" t="str">
        <f>IF(ISNUMBER(H363),IF(ISERR(MATCH(H363,'2. Punkte_Prüfung'!$A$6:$A$383,0)),"NEIN","JA"),"")</f>
        <v/>
      </c>
    </row>
    <row r="417" spans="9:10">
      <c r="I417" s="137" t="str">
        <f>IF(ISNUMBER(G246),IF(OR(ISERR(MATCH(G246,'2. Punkte_Prüfung'!$A$6:$A$383,0)),ISNA(MATCH(G246,'2. Punkte_Prüfung'!$A$6:$A$383,0))),"NEIN","JA"),"")</f>
        <v/>
      </c>
      <c r="J417" s="137" t="str">
        <f>IF(ISNUMBER(H364),IF(ISERR(MATCH(H364,'2. Punkte_Prüfung'!$A$6:$A$383,0)),"NEIN","JA"),"")</f>
        <v/>
      </c>
    </row>
    <row r="418" spans="9:10">
      <c r="I418" s="137" t="str">
        <f>IF(ISNUMBER(G247),IF(OR(ISERR(MATCH(G247,'2. Punkte_Prüfung'!$A$6:$A$383,0)),ISNA(MATCH(G247,'2. Punkte_Prüfung'!$A$6:$A$383,0))),"NEIN","JA"),"")</f>
        <v/>
      </c>
      <c r="J418" s="137" t="str">
        <f>IF(ISNUMBER(H365),IF(ISERR(MATCH(H365,'2. Punkte_Prüfung'!$A$6:$A$383,0)),"NEIN","JA"),"")</f>
        <v/>
      </c>
    </row>
    <row r="419" spans="9:10">
      <c r="I419" s="137" t="str">
        <f>IF(ISNUMBER(G248),IF(OR(ISERR(MATCH(G248,'2. Punkte_Prüfung'!$A$6:$A$383,0)),ISNA(MATCH(G248,'2. Punkte_Prüfung'!$A$6:$A$383,0))),"NEIN","JA"),"")</f>
        <v/>
      </c>
      <c r="J419" s="137" t="str">
        <f>IF(ISNUMBER(H366),IF(ISERR(MATCH(H366,'2. Punkte_Prüfung'!$A$6:$A$383,0)),"NEIN","JA"),"")</f>
        <v/>
      </c>
    </row>
    <row r="420" spans="9:10">
      <c r="I420" s="137" t="str">
        <f>IF(ISNUMBER(G249),IF(OR(ISERR(MATCH(G249,'2. Punkte_Prüfung'!$A$6:$A$383,0)),ISNA(MATCH(G249,'2. Punkte_Prüfung'!$A$6:$A$383,0))),"NEIN","JA"),"")</f>
        <v/>
      </c>
      <c r="J420" s="137" t="str">
        <f>IF(ISNUMBER(H367),IF(ISERR(MATCH(H367,'2. Punkte_Prüfung'!$A$6:$A$383,0)),"NEIN","JA"),"")</f>
        <v/>
      </c>
    </row>
    <row r="421" spans="9:10">
      <c r="I421" s="137" t="str">
        <f>IF(ISNUMBER(G250),IF(OR(ISERR(MATCH(G250,'2. Punkte_Prüfung'!$A$6:$A$383,0)),ISNA(MATCH(G250,'2. Punkte_Prüfung'!$A$6:$A$383,0))),"NEIN","JA"),"")</f>
        <v/>
      </c>
      <c r="J421" s="137" t="str">
        <f>IF(ISNUMBER(H368),IF(ISERR(MATCH(H368,'2. Punkte_Prüfung'!$A$6:$A$383,0)),"NEIN","JA"),"")</f>
        <v/>
      </c>
    </row>
    <row r="422" spans="9:10">
      <c r="I422" s="137" t="str">
        <f>IF(ISNUMBER(G251),IF(OR(ISERR(MATCH(G251,'2. Punkte_Prüfung'!$A$6:$A$383,0)),ISNA(MATCH(G251,'2. Punkte_Prüfung'!$A$6:$A$383,0))),"NEIN","JA"),"")</f>
        <v/>
      </c>
      <c r="J422" s="137" t="str">
        <f>IF(ISNUMBER(H369),IF(ISERR(MATCH(H369,'2. Punkte_Prüfung'!$A$6:$A$383,0)),"NEIN","JA"),"")</f>
        <v/>
      </c>
    </row>
    <row r="423" spans="9:10">
      <c r="I423" s="137" t="str">
        <f>IF(ISNUMBER(G252),IF(OR(ISERR(MATCH(G252,'2. Punkte_Prüfung'!$A$6:$A$383,0)),ISNA(MATCH(G252,'2. Punkte_Prüfung'!$A$6:$A$383,0))),"NEIN","JA"),"")</f>
        <v/>
      </c>
      <c r="J423" s="137" t="str">
        <f>IF(ISNUMBER(H370),IF(ISERR(MATCH(H370,'2. Punkte_Prüfung'!$A$6:$A$383,0)),"NEIN","JA"),"")</f>
        <v/>
      </c>
    </row>
    <row r="424" spans="9:10">
      <c r="I424" s="137" t="str">
        <f>IF(ISNUMBER(G253),IF(OR(ISERR(MATCH(G253,'2. Punkte_Prüfung'!$A$6:$A$383,0)),ISNA(MATCH(G253,'2. Punkte_Prüfung'!$A$6:$A$383,0))),"NEIN","JA"),"")</f>
        <v/>
      </c>
      <c r="J424" s="137" t="str">
        <f>IF(ISNUMBER(H371),IF(ISERR(MATCH(H371,'2. Punkte_Prüfung'!$A$6:$A$383,0)),"NEIN","JA"),"")</f>
        <v/>
      </c>
    </row>
    <row r="425" spans="9:10">
      <c r="I425" s="137" t="str">
        <f>IF(ISNUMBER(G254),IF(OR(ISERR(MATCH(G254,'2. Punkte_Prüfung'!$A$6:$A$383,0)),ISNA(MATCH(G254,'2. Punkte_Prüfung'!$A$6:$A$383,0))),"NEIN","JA"),"")</f>
        <v/>
      </c>
      <c r="J425" s="137" t="str">
        <f>IF(ISNUMBER(H372),IF(ISERR(MATCH(H372,'2. Punkte_Prüfung'!$A$6:$A$383,0)),"NEIN","JA"),"")</f>
        <v/>
      </c>
    </row>
    <row r="426" spans="9:10">
      <c r="I426" s="137" t="str">
        <f>IF(ISNUMBER(G255),IF(OR(ISERR(MATCH(G255,'2. Punkte_Prüfung'!$A$6:$A$383,0)),ISNA(MATCH(G255,'2. Punkte_Prüfung'!$A$6:$A$383,0))),"NEIN","JA"),"")</f>
        <v/>
      </c>
      <c r="J426" s="137" t="str">
        <f>IF(ISNUMBER(H373),IF(ISERR(MATCH(H373,'2. Punkte_Prüfung'!$A$6:$A$383,0)),"NEIN","JA"),"")</f>
        <v/>
      </c>
    </row>
    <row r="427" spans="9:10">
      <c r="I427" s="137" t="str">
        <f>IF(ISNUMBER(G256),IF(OR(ISERR(MATCH(G256,'2. Punkte_Prüfung'!$A$6:$A$383,0)),ISNA(MATCH(G256,'2. Punkte_Prüfung'!$A$6:$A$383,0))),"NEIN","JA"),"")</f>
        <v/>
      </c>
      <c r="J427" s="137" t="str">
        <f>IF(ISNUMBER(H374),IF(ISERR(MATCH(H374,'2. Punkte_Prüfung'!$A$6:$A$383,0)),"NEIN","JA"),"")</f>
        <v/>
      </c>
    </row>
    <row r="428" spans="9:10">
      <c r="I428" s="137" t="str">
        <f>IF(ISNUMBER(G257),IF(OR(ISERR(MATCH(G257,'2. Punkte_Prüfung'!$A$6:$A$383,0)),ISNA(MATCH(G257,'2. Punkte_Prüfung'!$A$6:$A$383,0))),"NEIN","JA"),"")</f>
        <v/>
      </c>
      <c r="J428" s="137" t="str">
        <f>IF(ISNUMBER(H375),IF(ISERR(MATCH(H375,'2. Punkte_Prüfung'!$A$6:$A$383,0)),"NEIN","JA"),"")</f>
        <v/>
      </c>
    </row>
    <row r="429" spans="9:10">
      <c r="I429" s="137" t="str">
        <f>IF(ISNUMBER(G258),IF(OR(ISERR(MATCH(G258,'2. Punkte_Prüfung'!$A$6:$A$383,0)),ISNA(MATCH(G258,'2. Punkte_Prüfung'!$A$6:$A$383,0))),"NEIN","JA"),"")</f>
        <v/>
      </c>
      <c r="J429" s="137" t="str">
        <f>IF(ISNUMBER(H376),IF(ISERR(MATCH(H376,'2. Punkte_Prüfung'!$A$6:$A$383,0)),"NEIN","JA"),"")</f>
        <v/>
      </c>
    </row>
    <row r="430" spans="9:10">
      <c r="I430" s="137" t="str">
        <f>IF(ISNUMBER(G259),IF(OR(ISERR(MATCH(G259,'2. Punkte_Prüfung'!$A$6:$A$383,0)),ISNA(MATCH(G259,'2. Punkte_Prüfung'!$A$6:$A$383,0))),"NEIN","JA"),"")</f>
        <v/>
      </c>
      <c r="J430" s="137" t="str">
        <f>IF(ISNUMBER(H377),IF(ISERR(MATCH(H377,'2. Punkte_Prüfung'!$A$6:$A$383,0)),"NEIN","JA"),"")</f>
        <v/>
      </c>
    </row>
    <row r="431" spans="9:10">
      <c r="I431" s="137" t="str">
        <f>IF(ISNUMBER(G260),IF(OR(ISERR(MATCH(G260,'2. Punkte_Prüfung'!$A$6:$A$383,0)),ISNA(MATCH(G260,'2. Punkte_Prüfung'!$A$6:$A$383,0))),"NEIN","JA"),"")</f>
        <v/>
      </c>
      <c r="J431" s="137" t="str">
        <f>IF(ISNUMBER(H378),IF(ISERR(MATCH(H378,'2. Punkte_Prüfung'!$A$6:$A$383,0)),"NEIN","JA"),"")</f>
        <v/>
      </c>
    </row>
    <row r="432" spans="9:10">
      <c r="I432" s="137" t="str">
        <f>IF(ISNUMBER(G261),IF(OR(ISERR(MATCH(G261,'2. Punkte_Prüfung'!$A$6:$A$383,0)),ISNA(MATCH(G261,'2. Punkte_Prüfung'!$A$6:$A$383,0))),"NEIN","JA"),"")</f>
        <v/>
      </c>
      <c r="J432" s="137" t="str">
        <f>IF(ISNUMBER(H379),IF(ISERR(MATCH(H379,'2. Punkte_Prüfung'!$A$6:$A$383,0)),"NEIN","JA"),"")</f>
        <v/>
      </c>
    </row>
    <row r="433" spans="9:10">
      <c r="I433" s="137" t="str">
        <f>IF(ISNUMBER(G262),IF(OR(ISERR(MATCH(G262,'2. Punkte_Prüfung'!$A$6:$A$383,0)),ISNA(MATCH(G262,'2. Punkte_Prüfung'!$A$6:$A$383,0))),"NEIN","JA"),"")</f>
        <v/>
      </c>
      <c r="J433" s="137" t="str">
        <f>IF(ISNUMBER(H380),IF(ISERR(MATCH(H380,'2. Punkte_Prüfung'!$A$6:$A$383,0)),"NEIN","JA"),"")</f>
        <v/>
      </c>
    </row>
    <row r="434" spans="9:10">
      <c r="I434" s="137" t="str">
        <f>IF(ISNUMBER(G263),IF(OR(ISERR(MATCH(G263,'2. Punkte_Prüfung'!$A$6:$A$383,0)),ISNA(MATCH(G263,'2. Punkte_Prüfung'!$A$6:$A$383,0))),"NEIN","JA"),"")</f>
        <v/>
      </c>
      <c r="J434" s="137" t="str">
        <f>IF(ISNUMBER(H381),IF(ISERR(MATCH(H381,'2. Punkte_Prüfung'!$A$6:$A$383,0)),"NEIN","JA"),"")</f>
        <v/>
      </c>
    </row>
    <row r="435" spans="9:10">
      <c r="I435" s="137" t="str">
        <f>IF(ISNUMBER(G264),IF(OR(ISERR(MATCH(G264,'2. Punkte_Prüfung'!$A$6:$A$383,0)),ISNA(MATCH(G264,'2. Punkte_Prüfung'!$A$6:$A$383,0))),"NEIN","JA"),"")</f>
        <v/>
      </c>
      <c r="J435" s="137" t="str">
        <f>IF(ISNUMBER(H382),IF(ISERR(MATCH(H382,'2. Punkte_Prüfung'!$A$6:$A$383,0)),"NEIN","JA"),"")</f>
        <v/>
      </c>
    </row>
    <row r="436" spans="9:10">
      <c r="I436" s="137" t="str">
        <f>IF(ISNUMBER(G265),IF(OR(ISERR(MATCH(G265,'2. Punkte_Prüfung'!$A$6:$A$383,0)),ISNA(MATCH(G265,'2. Punkte_Prüfung'!$A$6:$A$383,0))),"NEIN","JA"),"")</f>
        <v/>
      </c>
      <c r="J436" s="137" t="str">
        <f>IF(ISNUMBER(H383),IF(ISERR(MATCH(H383,'2. Punkte_Prüfung'!$A$6:$A$383,0)),"NEIN","JA"),"")</f>
        <v/>
      </c>
    </row>
    <row r="437" spans="9:10">
      <c r="I437" s="137" t="str">
        <f>IF(ISNUMBER(G266),IF(OR(ISERR(MATCH(G266,'2. Punkte_Prüfung'!$A$6:$A$383,0)),ISNA(MATCH(G266,'2. Punkte_Prüfung'!$A$6:$A$383,0))),"NEIN","JA"),"")</f>
        <v/>
      </c>
      <c r="J437" s="137" t="str">
        <f>IF(ISNUMBER(H384),IF(ISERR(MATCH(H384,'2. Punkte_Prüfung'!$A$6:$A$383,0)),"NEIN","JA"),"")</f>
        <v/>
      </c>
    </row>
    <row r="438" spans="9:10">
      <c r="I438" s="137" t="str">
        <f>IF(ISNUMBER(G267),IF(OR(ISERR(MATCH(G267,'2. Punkte_Prüfung'!$A$6:$A$383,0)),ISNA(MATCH(G267,'2. Punkte_Prüfung'!$A$6:$A$383,0))),"NEIN","JA"),"")</f>
        <v/>
      </c>
      <c r="J438" s="137" t="str">
        <f>IF(ISNUMBER(H385),IF(ISERR(MATCH(H385,'2. Punkte_Prüfung'!$A$6:$A$383,0)),"NEIN","JA"),"")</f>
        <v/>
      </c>
    </row>
    <row r="439" spans="9:10">
      <c r="I439" s="137" t="str">
        <f>IF(ISNUMBER(G268),IF(OR(ISERR(MATCH(G268,'2. Punkte_Prüfung'!$A$6:$A$383,0)),ISNA(MATCH(G268,'2. Punkte_Prüfung'!$A$6:$A$383,0))),"NEIN","JA"),"")</f>
        <v/>
      </c>
      <c r="J439" s="137" t="str">
        <f>IF(ISNUMBER(H386),IF(ISERR(MATCH(H386,'2. Punkte_Prüfung'!$A$6:$A$383,0)),"NEIN","JA"),"")</f>
        <v/>
      </c>
    </row>
    <row r="440" spans="9:10">
      <c r="I440" s="137" t="str">
        <f>IF(ISNUMBER(G269),IF(OR(ISERR(MATCH(G269,'2. Punkte_Prüfung'!$A$6:$A$383,0)),ISNA(MATCH(G269,'2. Punkte_Prüfung'!$A$6:$A$383,0))),"NEIN","JA"),"")</f>
        <v/>
      </c>
      <c r="J440" s="137" t="str">
        <f>IF(ISNUMBER(H387),IF(ISERR(MATCH(H387,'2. Punkte_Prüfung'!$A$6:$A$383,0)),"NEIN","JA"),"")</f>
        <v/>
      </c>
    </row>
    <row r="441" spans="9:10">
      <c r="I441" s="137" t="str">
        <f>IF(ISNUMBER(G270),IF(OR(ISERR(MATCH(G270,'2. Punkte_Prüfung'!$A$6:$A$383,0)),ISNA(MATCH(G270,'2. Punkte_Prüfung'!$A$6:$A$383,0))),"NEIN","JA"),"")</f>
        <v/>
      </c>
      <c r="J441" s="137" t="str">
        <f>IF(ISNUMBER(H388),IF(ISERR(MATCH(H388,'2. Punkte_Prüfung'!$A$6:$A$383,0)),"NEIN","JA"),"")</f>
        <v/>
      </c>
    </row>
    <row r="442" spans="9:10">
      <c r="I442" s="137" t="str">
        <f>IF(ISNUMBER(G271),IF(OR(ISERR(MATCH(G271,'2. Punkte_Prüfung'!$A$6:$A$383,0)),ISNA(MATCH(G271,'2. Punkte_Prüfung'!$A$6:$A$383,0))),"NEIN","JA"),"")</f>
        <v/>
      </c>
      <c r="J442" s="137" t="str">
        <f>IF(ISNUMBER(H389),IF(ISERR(MATCH(H389,'2. Punkte_Prüfung'!$A$6:$A$383,0)),"NEIN","JA"),"")</f>
        <v/>
      </c>
    </row>
    <row r="443" spans="9:10">
      <c r="I443" s="137" t="str">
        <f>IF(ISNUMBER(G272),IF(OR(ISERR(MATCH(G272,'2. Punkte_Prüfung'!$A$6:$A$383,0)),ISNA(MATCH(G272,'2. Punkte_Prüfung'!$A$6:$A$383,0))),"NEIN","JA"),"")</f>
        <v/>
      </c>
      <c r="J443" s="137" t="str">
        <f>IF(ISNUMBER(H390),IF(ISERR(MATCH(H390,'2. Punkte_Prüfung'!$A$6:$A$383,0)),"NEIN","JA"),"")</f>
        <v/>
      </c>
    </row>
    <row r="444" spans="9:10">
      <c r="I444" s="137" t="str">
        <f>IF(ISNUMBER(G273),IF(OR(ISERR(MATCH(G273,'2. Punkte_Prüfung'!$A$6:$A$383,0)),ISNA(MATCH(G273,'2. Punkte_Prüfung'!$A$6:$A$383,0))),"NEIN","JA"),"")</f>
        <v/>
      </c>
      <c r="J444" s="137" t="str">
        <f>IF(ISNUMBER(H391),IF(ISERR(MATCH(H391,'2. Punkte_Prüfung'!$A$6:$A$383,0)),"NEIN","JA"),"")</f>
        <v/>
      </c>
    </row>
    <row r="445" spans="9:10">
      <c r="I445" s="137" t="str">
        <f>IF(ISNUMBER(G274),IF(OR(ISERR(MATCH(G274,'2. Punkte_Prüfung'!$A$6:$A$383,0)),ISNA(MATCH(G274,'2. Punkte_Prüfung'!$A$6:$A$383,0))),"NEIN","JA"),"")</f>
        <v/>
      </c>
      <c r="J445" s="137" t="str">
        <f>IF(ISNUMBER(H392),IF(ISERR(MATCH(H392,'2. Punkte_Prüfung'!$A$6:$A$383,0)),"NEIN","JA"),"")</f>
        <v/>
      </c>
    </row>
    <row r="446" spans="9:10">
      <c r="I446" s="137" t="str">
        <f>IF(ISNUMBER(G275),IF(OR(ISERR(MATCH(G275,'2. Punkte_Prüfung'!$A$6:$A$383,0)),ISNA(MATCH(G275,'2. Punkte_Prüfung'!$A$6:$A$383,0))),"NEIN","JA"),"")</f>
        <v/>
      </c>
      <c r="J446" s="137" t="str">
        <f>IF(ISNUMBER(H393),IF(ISERR(MATCH(H393,'2. Punkte_Prüfung'!$A$6:$A$383,0)),"NEIN","JA"),"")</f>
        <v/>
      </c>
    </row>
    <row r="447" spans="9:10">
      <c r="I447" s="137" t="str">
        <f>IF(ISNUMBER(G276),IF(OR(ISERR(MATCH(G276,'2. Punkte_Prüfung'!$A$6:$A$383,0)),ISNA(MATCH(G276,'2. Punkte_Prüfung'!$A$6:$A$383,0))),"NEIN","JA"),"")</f>
        <v/>
      </c>
      <c r="J447" s="137" t="str">
        <f>IF(ISNUMBER(H394),IF(ISERR(MATCH(H394,'2. Punkte_Prüfung'!$A$6:$A$383,0)),"NEIN","JA"),"")</f>
        <v/>
      </c>
    </row>
    <row r="448" spans="9:10">
      <c r="I448" s="137" t="str">
        <f>IF(ISNUMBER(G277),IF(OR(ISERR(MATCH(G277,'2. Punkte_Prüfung'!$A$6:$A$383,0)),ISNA(MATCH(G277,'2. Punkte_Prüfung'!$A$6:$A$383,0))),"NEIN","JA"),"")</f>
        <v/>
      </c>
      <c r="J448" s="137" t="str">
        <f>IF(ISNUMBER(H395),IF(ISERR(MATCH(H395,'2. Punkte_Prüfung'!$A$6:$A$383,0)),"NEIN","JA"),"")</f>
        <v/>
      </c>
    </row>
    <row r="449" spans="9:10">
      <c r="I449" s="137" t="str">
        <f>IF(ISNUMBER(G278),IF(OR(ISERR(MATCH(G278,'2. Punkte_Prüfung'!$A$6:$A$383,0)),ISNA(MATCH(G278,'2. Punkte_Prüfung'!$A$6:$A$383,0))),"NEIN","JA"),"")</f>
        <v/>
      </c>
      <c r="J449" s="137" t="str">
        <f>IF(ISNUMBER(H396),IF(ISERR(MATCH(H396,'2. Punkte_Prüfung'!$A$6:$A$383,0)),"NEIN","JA"),"")</f>
        <v/>
      </c>
    </row>
    <row r="450" spans="9:10">
      <c r="I450" s="137" t="str">
        <f>IF(ISNUMBER(G279),IF(OR(ISERR(MATCH(G279,'2. Punkte_Prüfung'!$A$6:$A$383,0)),ISNA(MATCH(G279,'2. Punkte_Prüfung'!$A$6:$A$383,0))),"NEIN","JA"),"")</f>
        <v/>
      </c>
      <c r="J450" s="137" t="str">
        <f>IF(ISNUMBER(H397),IF(ISERR(MATCH(H397,'2. Punkte_Prüfung'!$A$6:$A$383,0)),"NEIN","JA"),"")</f>
        <v/>
      </c>
    </row>
    <row r="451" spans="9:10">
      <c r="I451" s="137" t="str">
        <f>IF(ISNUMBER(G280),IF(OR(ISERR(MATCH(G280,'2. Punkte_Prüfung'!$A$6:$A$383,0)),ISNA(MATCH(G280,'2. Punkte_Prüfung'!$A$6:$A$383,0))),"NEIN","JA"),"")</f>
        <v/>
      </c>
      <c r="J451" s="137" t="str">
        <f>IF(ISNUMBER(H398),IF(ISERR(MATCH(H398,'2. Punkte_Prüfung'!$A$6:$A$383,0)),"NEIN","JA"),"")</f>
        <v/>
      </c>
    </row>
    <row r="452" spans="9:10">
      <c r="I452" s="137" t="str">
        <f>IF(ISNUMBER(G281),IF(OR(ISERR(MATCH(G281,'2. Punkte_Prüfung'!$A$6:$A$383,0)),ISNA(MATCH(G281,'2. Punkte_Prüfung'!$A$6:$A$383,0))),"NEIN","JA"),"")</f>
        <v/>
      </c>
      <c r="J452" s="137" t="str">
        <f>IF(ISNUMBER(H399),IF(ISERR(MATCH(H399,'2. Punkte_Prüfung'!$A$6:$A$383,0)),"NEIN","JA"),"")</f>
        <v/>
      </c>
    </row>
    <row r="453" spans="9:10">
      <c r="I453" s="137" t="str">
        <f>IF(ISNUMBER(G282),IF(OR(ISERR(MATCH(G282,'2. Punkte_Prüfung'!$A$6:$A$383,0)),ISNA(MATCH(G282,'2. Punkte_Prüfung'!$A$6:$A$383,0))),"NEIN","JA"),"")</f>
        <v/>
      </c>
      <c r="J453" s="137" t="str">
        <f>IF(ISNUMBER(H400),IF(ISERR(MATCH(H400,'2. Punkte_Prüfung'!$A$6:$A$383,0)),"NEIN","JA"),"")</f>
        <v/>
      </c>
    </row>
    <row r="454" spans="9:10">
      <c r="I454" s="137" t="str">
        <f>IF(ISNUMBER(G283),IF(OR(ISERR(MATCH(G283,'2. Punkte_Prüfung'!$A$6:$A$383,0)),ISNA(MATCH(G283,'2. Punkte_Prüfung'!$A$6:$A$383,0))),"NEIN","JA"),"")</f>
        <v/>
      </c>
      <c r="J454" s="137" t="str">
        <f>IF(ISNUMBER(H401),IF(ISERR(MATCH(H401,'2. Punkte_Prüfung'!$A$6:$A$383,0)),"NEIN","JA"),"")</f>
        <v/>
      </c>
    </row>
    <row r="455" spans="9:10">
      <c r="I455" s="137" t="str">
        <f>IF(ISNUMBER(G284),IF(OR(ISERR(MATCH(G284,'2. Punkte_Prüfung'!$A$6:$A$383,0)),ISNA(MATCH(G284,'2. Punkte_Prüfung'!$A$6:$A$383,0))),"NEIN","JA"),"")</f>
        <v/>
      </c>
      <c r="J455" s="137" t="str">
        <f>IF(ISNUMBER(H402),IF(ISERR(MATCH(H402,'2. Punkte_Prüfung'!$A$6:$A$383,0)),"NEIN","JA"),"")</f>
        <v/>
      </c>
    </row>
    <row r="456" spans="9:10">
      <c r="I456" s="137" t="str">
        <f>IF(ISNUMBER(G285),IF(OR(ISERR(MATCH(G285,'2. Punkte_Prüfung'!$A$6:$A$383,0)),ISNA(MATCH(G285,'2. Punkte_Prüfung'!$A$6:$A$383,0))),"NEIN","JA"),"")</f>
        <v/>
      </c>
      <c r="J456" s="137" t="str">
        <f>IF(ISNUMBER(H403),IF(ISERR(MATCH(H403,'2. Punkte_Prüfung'!$A$6:$A$383,0)),"NEIN","JA"),"")</f>
        <v/>
      </c>
    </row>
    <row r="457" spans="9:10">
      <c r="I457" s="137" t="str">
        <f>IF(ISNUMBER(G286),IF(OR(ISERR(MATCH(G286,'2. Punkte_Prüfung'!$A$6:$A$383,0)),ISNA(MATCH(G286,'2. Punkte_Prüfung'!$A$6:$A$383,0))),"NEIN","JA"),"")</f>
        <v/>
      </c>
      <c r="J457" s="137" t="str">
        <f>IF(ISNUMBER(H404),IF(ISERR(MATCH(H404,'2. Punkte_Prüfung'!$A$6:$A$383,0)),"NEIN","JA"),"")</f>
        <v/>
      </c>
    </row>
    <row r="458" spans="9:10">
      <c r="I458" s="137" t="str">
        <f>IF(ISNUMBER(G287),IF(OR(ISERR(MATCH(G287,'2. Punkte_Prüfung'!$A$6:$A$383,0)),ISNA(MATCH(G287,'2. Punkte_Prüfung'!$A$6:$A$383,0))),"NEIN","JA"),"")</f>
        <v/>
      </c>
      <c r="J458" s="137" t="str">
        <f>IF(ISNUMBER(H405),IF(ISERR(MATCH(H405,'2. Punkte_Prüfung'!$A$6:$A$383,0)),"NEIN","JA"),"")</f>
        <v/>
      </c>
    </row>
    <row r="459" spans="9:10">
      <c r="I459" s="137" t="str">
        <f>IF(ISNUMBER(G288),IF(OR(ISERR(MATCH(G288,'2. Punkte_Prüfung'!$A$6:$A$383,0)),ISNA(MATCH(G288,'2. Punkte_Prüfung'!$A$6:$A$383,0))),"NEIN","JA"),"")</f>
        <v/>
      </c>
      <c r="J459" s="137" t="str">
        <f>IF(ISNUMBER(H406),IF(ISERR(MATCH(H406,'2. Punkte_Prüfung'!$A$6:$A$383,0)),"NEIN","JA"),"")</f>
        <v/>
      </c>
    </row>
    <row r="460" spans="9:10">
      <c r="I460" s="137" t="str">
        <f>IF(ISNUMBER(G289),IF(OR(ISERR(MATCH(G289,'2. Punkte_Prüfung'!$A$6:$A$383,0)),ISNA(MATCH(G289,'2. Punkte_Prüfung'!$A$6:$A$383,0))),"NEIN","JA"),"")</f>
        <v/>
      </c>
      <c r="J460" s="137" t="str">
        <f>IF(ISNUMBER(H407),IF(ISERR(MATCH(H407,'2. Punkte_Prüfung'!$A$6:$A$383,0)),"NEIN","JA"),"")</f>
        <v/>
      </c>
    </row>
    <row r="461" spans="9:10">
      <c r="I461" s="137" t="str">
        <f>IF(ISNUMBER(G290),IF(OR(ISERR(MATCH(G290,'2. Punkte_Prüfung'!$A$6:$A$383,0)),ISNA(MATCH(G290,'2. Punkte_Prüfung'!$A$6:$A$383,0))),"NEIN","JA"),"")</f>
        <v/>
      </c>
      <c r="J461" s="137" t="str">
        <f>IF(ISNUMBER(H408),IF(ISERR(MATCH(H408,'2. Punkte_Prüfung'!$A$6:$A$383,0)),"NEIN","JA"),"")</f>
        <v/>
      </c>
    </row>
    <row r="462" spans="9:10">
      <c r="I462" s="137" t="str">
        <f>IF(ISNUMBER(G291),IF(OR(ISERR(MATCH(G291,'2. Punkte_Prüfung'!$A$6:$A$383,0)),ISNA(MATCH(G291,'2. Punkte_Prüfung'!$A$6:$A$383,0))),"NEIN","JA"),"")</f>
        <v/>
      </c>
      <c r="J462" s="137" t="str">
        <f>IF(ISNUMBER(H409),IF(ISERR(MATCH(H409,'2. Punkte_Prüfung'!$A$6:$A$383,0)),"NEIN","JA"),"")</f>
        <v/>
      </c>
    </row>
    <row r="463" spans="9:10">
      <c r="I463" s="137" t="str">
        <f>IF(ISNUMBER(G292),IF(OR(ISERR(MATCH(G292,'2. Punkte_Prüfung'!$A$6:$A$383,0)),ISNA(MATCH(G292,'2. Punkte_Prüfung'!$A$6:$A$383,0))),"NEIN","JA"),"")</f>
        <v/>
      </c>
      <c r="J463" s="137" t="str">
        <f>IF(ISNUMBER(H410),IF(ISERR(MATCH(H410,'2. Punkte_Prüfung'!$A$6:$A$383,0)),"NEIN","JA"),"")</f>
        <v/>
      </c>
    </row>
    <row r="464" spans="9:10">
      <c r="I464" s="137" t="str">
        <f>IF(ISNUMBER(G293),IF(OR(ISERR(MATCH(G293,'2. Punkte_Prüfung'!$A$6:$A$383,0)),ISNA(MATCH(G293,'2. Punkte_Prüfung'!$A$6:$A$383,0))),"NEIN","JA"),"")</f>
        <v/>
      </c>
      <c r="J464" s="137" t="str">
        <f>IF(ISNUMBER(H411),IF(ISERR(MATCH(H411,'2. Punkte_Prüfung'!$A$6:$A$383,0)),"NEIN","JA"),"")</f>
        <v/>
      </c>
    </row>
    <row r="465" spans="9:10">
      <c r="I465" s="137" t="str">
        <f>IF(ISNUMBER(G294),IF(OR(ISERR(MATCH(G294,'2. Punkte_Prüfung'!$A$6:$A$383,0)),ISNA(MATCH(G294,'2. Punkte_Prüfung'!$A$6:$A$383,0))),"NEIN","JA"),"")</f>
        <v/>
      </c>
      <c r="J465" s="137" t="str">
        <f>IF(ISNUMBER(H412),IF(ISERR(MATCH(H412,'2. Punkte_Prüfung'!$A$6:$A$383,0)),"NEIN","JA"),"")</f>
        <v/>
      </c>
    </row>
    <row r="466" spans="9:10">
      <c r="I466" s="137" t="str">
        <f>IF(ISNUMBER(G295),IF(OR(ISERR(MATCH(G295,'2. Punkte_Prüfung'!$A$6:$A$383,0)),ISNA(MATCH(G295,'2. Punkte_Prüfung'!$A$6:$A$383,0))),"NEIN","JA"),"")</f>
        <v/>
      </c>
      <c r="J466" s="137" t="str">
        <f>IF(ISNUMBER(H413),IF(ISERR(MATCH(H413,'2. Punkte_Prüfung'!$A$6:$A$383,0)),"NEIN","JA"),"")</f>
        <v/>
      </c>
    </row>
    <row r="467" spans="9:10">
      <c r="I467" s="137" t="str">
        <f>IF(ISNUMBER(G296),IF(OR(ISERR(MATCH(G296,'2. Punkte_Prüfung'!$A$6:$A$383,0)),ISNA(MATCH(G296,'2. Punkte_Prüfung'!$A$6:$A$383,0))),"NEIN","JA"),"")</f>
        <v/>
      </c>
      <c r="J467" s="137" t="str">
        <f>IF(ISNUMBER(H414),IF(ISERR(MATCH(H414,'2. Punkte_Prüfung'!$A$6:$A$383,0)),"NEIN","JA"),"")</f>
        <v/>
      </c>
    </row>
    <row r="468" spans="9:10">
      <c r="I468" s="137" t="str">
        <f>IF(ISNUMBER(G297),IF(OR(ISERR(MATCH(G297,'2. Punkte_Prüfung'!$A$6:$A$383,0)),ISNA(MATCH(G297,'2. Punkte_Prüfung'!$A$6:$A$383,0))),"NEIN","JA"),"")</f>
        <v/>
      </c>
      <c r="J468" s="137" t="str">
        <f>IF(ISNUMBER(H415),IF(ISERR(MATCH(H415,'2. Punkte_Prüfung'!$A$6:$A$383,0)),"NEIN","JA"),"")</f>
        <v/>
      </c>
    </row>
    <row r="469" spans="9:10">
      <c r="I469" s="137" t="str">
        <f>IF(ISNUMBER(G298),IF(OR(ISERR(MATCH(G298,'2. Punkte_Prüfung'!$A$6:$A$383,0)),ISNA(MATCH(G298,'2. Punkte_Prüfung'!$A$6:$A$383,0))),"NEIN","JA"),"")</f>
        <v/>
      </c>
      <c r="J469" s="137" t="str">
        <f>IF(ISNUMBER(H416),IF(ISERR(MATCH(H416,'2. Punkte_Prüfung'!$A$6:$A$383,0)),"NEIN","JA"),"")</f>
        <v/>
      </c>
    </row>
    <row r="470" spans="9:10">
      <c r="I470" s="137" t="str">
        <f>IF(ISNUMBER(G299),IF(OR(ISERR(MATCH(G299,'2. Punkte_Prüfung'!$A$6:$A$383,0)),ISNA(MATCH(G299,'2. Punkte_Prüfung'!$A$6:$A$383,0))),"NEIN","JA"),"")</f>
        <v/>
      </c>
      <c r="J470" s="137" t="str">
        <f>IF(ISNUMBER(H417),IF(ISERR(MATCH(H417,'2. Punkte_Prüfung'!$A$6:$A$383,0)),"NEIN","JA"),"")</f>
        <v/>
      </c>
    </row>
    <row r="471" spans="9:10">
      <c r="I471" s="137" t="str">
        <f>IF(ISNUMBER(G300),IF(OR(ISERR(MATCH(G300,'2. Punkte_Prüfung'!$A$6:$A$383,0)),ISNA(MATCH(G300,'2. Punkte_Prüfung'!$A$6:$A$383,0))),"NEIN","JA"),"")</f>
        <v/>
      </c>
      <c r="J471" s="137" t="str">
        <f>IF(ISNUMBER(H418),IF(ISERR(MATCH(H418,'2. Punkte_Prüfung'!$A$6:$A$383,0)),"NEIN","JA"),"")</f>
        <v/>
      </c>
    </row>
    <row r="472" spans="9:10">
      <c r="I472" s="137" t="str">
        <f>IF(ISNUMBER(G301),IF(OR(ISERR(MATCH(G301,'2. Punkte_Prüfung'!$A$6:$A$383,0)),ISNA(MATCH(G301,'2. Punkte_Prüfung'!$A$6:$A$383,0))),"NEIN","JA"),"")</f>
        <v/>
      </c>
      <c r="J472" s="137" t="str">
        <f>IF(ISNUMBER(H419),IF(ISERR(MATCH(H419,'2. Punkte_Prüfung'!$A$6:$A$383,0)),"NEIN","JA"),"")</f>
        <v/>
      </c>
    </row>
    <row r="473" spans="9:10">
      <c r="I473" s="137" t="str">
        <f>IF(ISNUMBER(G302),IF(OR(ISERR(MATCH(G302,'2. Punkte_Prüfung'!$A$6:$A$383,0)),ISNA(MATCH(G302,'2. Punkte_Prüfung'!$A$6:$A$383,0))),"NEIN","JA"),"")</f>
        <v/>
      </c>
      <c r="J473" s="137" t="str">
        <f>IF(ISNUMBER(H420),IF(ISERR(MATCH(H420,'2. Punkte_Prüfung'!$A$6:$A$383,0)),"NEIN","JA"),"")</f>
        <v/>
      </c>
    </row>
    <row r="474" spans="9:10">
      <c r="I474" s="137" t="str">
        <f>IF(ISNUMBER(G303),IF(OR(ISERR(MATCH(G303,'2. Punkte_Prüfung'!$A$6:$A$383,0)),ISNA(MATCH(G303,'2. Punkte_Prüfung'!$A$6:$A$383,0))),"NEIN","JA"),"")</f>
        <v/>
      </c>
      <c r="J474" s="137" t="str">
        <f>IF(ISNUMBER(H421),IF(ISERR(MATCH(H421,'2. Punkte_Prüfung'!$A$6:$A$383,0)),"NEIN","JA"),"")</f>
        <v/>
      </c>
    </row>
    <row r="475" spans="9:10">
      <c r="I475" s="137" t="str">
        <f>IF(ISNUMBER(G304),IF(OR(ISERR(MATCH(G304,'2. Punkte_Prüfung'!$A$6:$A$383,0)),ISNA(MATCH(G304,'2. Punkte_Prüfung'!$A$6:$A$383,0))),"NEIN","JA"),"")</f>
        <v/>
      </c>
      <c r="J475" s="137" t="str">
        <f>IF(ISNUMBER(H422),IF(ISERR(MATCH(H422,'2. Punkte_Prüfung'!$A$6:$A$383,0)),"NEIN","JA"),"")</f>
        <v/>
      </c>
    </row>
    <row r="476" spans="9:10">
      <c r="I476" s="137" t="str">
        <f>IF(ISNUMBER(G305),IF(OR(ISERR(MATCH(G305,'2. Punkte_Prüfung'!$A$6:$A$383,0)),ISNA(MATCH(G305,'2. Punkte_Prüfung'!$A$6:$A$383,0))),"NEIN","JA"),"")</f>
        <v/>
      </c>
      <c r="J476" s="137" t="str">
        <f>IF(ISNUMBER(H423),IF(ISERR(MATCH(H423,'2. Punkte_Prüfung'!$A$6:$A$383,0)),"NEIN","JA"),"")</f>
        <v/>
      </c>
    </row>
    <row r="477" spans="9:10">
      <c r="I477" s="137" t="str">
        <f>IF(ISNUMBER(G306),IF(OR(ISERR(MATCH(G306,'2. Punkte_Prüfung'!$A$6:$A$383,0)),ISNA(MATCH(G306,'2. Punkte_Prüfung'!$A$6:$A$383,0))),"NEIN","JA"),"")</f>
        <v/>
      </c>
      <c r="J477" s="137" t="str">
        <f>IF(ISNUMBER(H424),IF(ISERR(MATCH(H424,'2. Punkte_Prüfung'!$A$6:$A$383,0)),"NEIN","JA"),"")</f>
        <v/>
      </c>
    </row>
    <row r="478" spans="9:10">
      <c r="I478" s="137" t="str">
        <f>IF(ISNUMBER(G307),IF(OR(ISERR(MATCH(G307,'2. Punkte_Prüfung'!$A$6:$A$383,0)),ISNA(MATCH(G307,'2. Punkte_Prüfung'!$A$6:$A$383,0))),"NEIN","JA"),"")</f>
        <v/>
      </c>
      <c r="J478" s="137" t="str">
        <f>IF(ISNUMBER(H425),IF(ISERR(MATCH(H425,'2. Punkte_Prüfung'!$A$6:$A$383,0)),"NEIN","JA"),"")</f>
        <v/>
      </c>
    </row>
    <row r="479" spans="9:10">
      <c r="I479" s="137" t="str">
        <f>IF(ISNUMBER(G308),IF(OR(ISERR(MATCH(G308,'2. Punkte_Prüfung'!$A$6:$A$383,0)),ISNA(MATCH(G308,'2. Punkte_Prüfung'!$A$6:$A$383,0))),"NEIN","JA"),"")</f>
        <v/>
      </c>
      <c r="J479" s="137" t="str">
        <f>IF(ISNUMBER(H426),IF(ISERR(MATCH(H426,'2. Punkte_Prüfung'!$A$6:$A$383,0)),"NEIN","JA"),"")</f>
        <v/>
      </c>
    </row>
    <row r="480" spans="9:10">
      <c r="I480" s="137" t="str">
        <f>IF(ISNUMBER(G309),IF(OR(ISERR(MATCH(G309,'2. Punkte_Prüfung'!$A$6:$A$383,0)),ISNA(MATCH(G309,'2. Punkte_Prüfung'!$A$6:$A$383,0))),"NEIN","JA"),"")</f>
        <v/>
      </c>
      <c r="J480" s="137" t="str">
        <f>IF(ISNUMBER(H427),IF(ISERR(MATCH(H427,'2. Punkte_Prüfung'!$A$6:$A$383,0)),"NEIN","JA"),"")</f>
        <v/>
      </c>
    </row>
    <row r="481" spans="9:10">
      <c r="I481" s="137" t="str">
        <f>IF(ISNUMBER(G310),IF(OR(ISERR(MATCH(G310,'2. Punkte_Prüfung'!$A$6:$A$383,0)),ISNA(MATCH(G310,'2. Punkte_Prüfung'!$A$6:$A$383,0))),"NEIN","JA"),"")</f>
        <v/>
      </c>
      <c r="J481" s="137" t="str">
        <f>IF(ISNUMBER(H428),IF(ISERR(MATCH(H428,'2. Punkte_Prüfung'!$A$6:$A$383,0)),"NEIN","JA"),"")</f>
        <v/>
      </c>
    </row>
    <row r="482" spans="9:10">
      <c r="I482" s="137" t="str">
        <f>IF(ISNUMBER(G311),IF(OR(ISERR(MATCH(G311,'2. Punkte_Prüfung'!$A$6:$A$383,0)),ISNA(MATCH(G311,'2. Punkte_Prüfung'!$A$6:$A$383,0))),"NEIN","JA"),"")</f>
        <v/>
      </c>
      <c r="J482" s="137" t="str">
        <f>IF(ISNUMBER(H429),IF(ISERR(MATCH(H429,'2. Punkte_Prüfung'!$A$6:$A$383,0)),"NEIN","JA"),"")</f>
        <v/>
      </c>
    </row>
    <row r="483" spans="9:10">
      <c r="I483" s="137" t="str">
        <f>IF(ISNUMBER(G312),IF(OR(ISERR(MATCH(G312,'2. Punkte_Prüfung'!$A$6:$A$383,0)),ISNA(MATCH(G312,'2. Punkte_Prüfung'!$A$6:$A$383,0))),"NEIN","JA"),"")</f>
        <v/>
      </c>
      <c r="J483" s="137" t="str">
        <f>IF(ISNUMBER(H430),IF(ISERR(MATCH(H430,'2. Punkte_Prüfung'!$A$6:$A$383,0)),"NEIN","JA"),"")</f>
        <v/>
      </c>
    </row>
    <row r="484" spans="9:10">
      <c r="I484" s="137" t="str">
        <f>IF(ISNUMBER(G313),IF(OR(ISERR(MATCH(G313,'2. Punkte_Prüfung'!$A$6:$A$383,0)),ISNA(MATCH(G313,'2. Punkte_Prüfung'!$A$6:$A$383,0))),"NEIN","JA"),"")</f>
        <v/>
      </c>
      <c r="J484" s="137" t="str">
        <f>IF(ISNUMBER(H431),IF(ISERR(MATCH(H431,'2. Punkte_Prüfung'!$A$6:$A$383,0)),"NEIN","JA"),"")</f>
        <v/>
      </c>
    </row>
    <row r="485" spans="9:10">
      <c r="I485" s="137" t="str">
        <f>IF(ISNUMBER(G314),IF(OR(ISERR(MATCH(G314,'2. Punkte_Prüfung'!$A$6:$A$383,0)),ISNA(MATCH(G314,'2. Punkte_Prüfung'!$A$6:$A$383,0))),"NEIN","JA"),"")</f>
        <v/>
      </c>
      <c r="J485" s="137" t="str">
        <f>IF(ISNUMBER(H432),IF(ISERR(MATCH(H432,'2. Punkte_Prüfung'!$A$6:$A$383,0)),"NEIN","JA"),"")</f>
        <v/>
      </c>
    </row>
    <row r="486" spans="9:10">
      <c r="I486" s="137" t="str">
        <f>IF(ISNUMBER(G315),IF(OR(ISERR(MATCH(G315,'2. Punkte_Prüfung'!$A$6:$A$383,0)),ISNA(MATCH(G315,'2. Punkte_Prüfung'!$A$6:$A$383,0))),"NEIN","JA"),"")</f>
        <v/>
      </c>
      <c r="J486" s="137" t="str">
        <f>IF(ISNUMBER(H433),IF(ISERR(MATCH(H433,'2. Punkte_Prüfung'!$A$6:$A$383,0)),"NEIN","JA"),"")</f>
        <v/>
      </c>
    </row>
    <row r="487" spans="9:10">
      <c r="I487" s="137" t="str">
        <f>IF(ISNUMBER(G316),IF(OR(ISERR(MATCH(G316,'2. Punkte_Prüfung'!$A$6:$A$383,0)),ISNA(MATCH(G316,'2. Punkte_Prüfung'!$A$6:$A$383,0))),"NEIN","JA"),"")</f>
        <v/>
      </c>
      <c r="J487" s="137" t="str">
        <f>IF(ISNUMBER(H434),IF(ISERR(MATCH(H434,'2. Punkte_Prüfung'!$A$6:$A$383,0)),"NEIN","JA"),"")</f>
        <v/>
      </c>
    </row>
    <row r="488" spans="9:10">
      <c r="I488" s="137" t="str">
        <f>IF(ISNUMBER(G317),IF(OR(ISERR(MATCH(G317,'2. Punkte_Prüfung'!$A$6:$A$383,0)),ISNA(MATCH(G317,'2. Punkte_Prüfung'!$A$6:$A$383,0))),"NEIN","JA"),"")</f>
        <v/>
      </c>
      <c r="J488" s="137" t="str">
        <f>IF(ISNUMBER(H435),IF(ISERR(MATCH(H435,'2. Punkte_Prüfung'!$A$6:$A$383,0)),"NEIN","JA"),"")</f>
        <v/>
      </c>
    </row>
    <row r="489" spans="9:10">
      <c r="I489" s="137" t="str">
        <f>IF(ISNUMBER(G318),IF(OR(ISERR(MATCH(G318,'2. Punkte_Prüfung'!$A$6:$A$383,0)),ISNA(MATCH(G318,'2. Punkte_Prüfung'!$A$6:$A$383,0))),"NEIN","JA"),"")</f>
        <v/>
      </c>
      <c r="J489" s="137" t="str">
        <f>IF(ISNUMBER(H436),IF(ISERR(MATCH(H436,'2. Punkte_Prüfung'!$A$6:$A$383,0)),"NEIN","JA"),"")</f>
        <v/>
      </c>
    </row>
    <row r="490" spans="9:10">
      <c r="I490" s="137" t="str">
        <f>IF(ISNUMBER(G319),IF(OR(ISERR(MATCH(G319,'2. Punkte_Prüfung'!$A$6:$A$383,0)),ISNA(MATCH(G319,'2. Punkte_Prüfung'!$A$6:$A$383,0))),"NEIN","JA"),"")</f>
        <v/>
      </c>
      <c r="J490" s="137" t="str">
        <f>IF(ISNUMBER(H437),IF(ISERR(MATCH(H437,'2. Punkte_Prüfung'!$A$6:$A$383,0)),"NEIN","JA"),"")</f>
        <v/>
      </c>
    </row>
    <row r="491" spans="9:10">
      <c r="I491" s="137" t="str">
        <f>IF(ISNUMBER(G320),IF(OR(ISERR(MATCH(G320,'2. Punkte_Prüfung'!$A$6:$A$383,0)),ISNA(MATCH(G320,'2. Punkte_Prüfung'!$A$6:$A$383,0))),"NEIN","JA"),"")</f>
        <v/>
      </c>
      <c r="J491" s="137" t="str">
        <f>IF(ISNUMBER(H438),IF(ISERR(MATCH(H438,'2. Punkte_Prüfung'!$A$6:$A$383,0)),"NEIN","JA"),"")</f>
        <v/>
      </c>
    </row>
    <row r="492" spans="9:10">
      <c r="I492" s="137" t="str">
        <f>IF(ISNUMBER(G321),IF(OR(ISERR(MATCH(G321,'2. Punkte_Prüfung'!$A$6:$A$383,0)),ISNA(MATCH(G321,'2. Punkte_Prüfung'!$A$6:$A$383,0))),"NEIN","JA"),"")</f>
        <v/>
      </c>
      <c r="J492" s="137" t="str">
        <f>IF(ISNUMBER(H439),IF(ISERR(MATCH(H439,'2. Punkte_Prüfung'!$A$6:$A$383,0)),"NEIN","JA"),"")</f>
        <v/>
      </c>
    </row>
    <row r="493" spans="9:10">
      <c r="I493" s="137" t="str">
        <f>IF(ISNUMBER(G322),IF(OR(ISERR(MATCH(G322,'2. Punkte_Prüfung'!$A$6:$A$383,0)),ISNA(MATCH(G322,'2. Punkte_Prüfung'!$A$6:$A$383,0))),"NEIN","JA"),"")</f>
        <v/>
      </c>
      <c r="J493" s="137" t="str">
        <f>IF(ISNUMBER(H440),IF(ISERR(MATCH(H440,'2. Punkte_Prüfung'!$A$6:$A$383,0)),"NEIN","JA"),"")</f>
        <v/>
      </c>
    </row>
    <row r="494" spans="9:10">
      <c r="I494" s="137" t="str">
        <f>IF(ISNUMBER(G323),IF(OR(ISERR(MATCH(G323,'2. Punkte_Prüfung'!$A$6:$A$383,0)),ISNA(MATCH(G323,'2. Punkte_Prüfung'!$A$6:$A$383,0))),"NEIN","JA"),"")</f>
        <v/>
      </c>
      <c r="J494" s="137" t="str">
        <f>IF(ISNUMBER(H441),IF(ISERR(MATCH(H441,'2. Punkte_Prüfung'!$A$6:$A$383,0)),"NEIN","JA"),"")</f>
        <v/>
      </c>
    </row>
    <row r="495" spans="9:10">
      <c r="I495" s="137" t="str">
        <f>IF(ISNUMBER(G324),IF(OR(ISERR(MATCH(G324,'2. Punkte_Prüfung'!$A$6:$A$383,0)),ISNA(MATCH(G324,'2. Punkte_Prüfung'!$A$6:$A$383,0))),"NEIN","JA"),"")</f>
        <v/>
      </c>
      <c r="J495" s="137" t="str">
        <f>IF(ISNUMBER(H442),IF(ISERR(MATCH(H442,'2. Punkte_Prüfung'!$A$6:$A$383,0)),"NEIN","JA"),"")</f>
        <v/>
      </c>
    </row>
    <row r="496" spans="9:10">
      <c r="I496" s="137" t="str">
        <f>IF(ISNUMBER(G325),IF(OR(ISERR(MATCH(G325,'2. Punkte_Prüfung'!$A$6:$A$383,0)),ISNA(MATCH(G325,'2. Punkte_Prüfung'!$A$6:$A$383,0))),"NEIN","JA"),"")</f>
        <v/>
      </c>
      <c r="J496" s="137" t="str">
        <f>IF(ISNUMBER(H443),IF(ISERR(MATCH(H443,'2. Punkte_Prüfung'!$A$6:$A$383,0)),"NEIN","JA"),"")</f>
        <v/>
      </c>
    </row>
    <row r="497" spans="9:10">
      <c r="I497" s="137" t="str">
        <f>IF(ISNUMBER(G326),IF(OR(ISERR(MATCH(G326,'2. Punkte_Prüfung'!$A$6:$A$383,0)),ISNA(MATCH(G326,'2. Punkte_Prüfung'!$A$6:$A$383,0))),"NEIN","JA"),"")</f>
        <v/>
      </c>
      <c r="J497" s="137" t="str">
        <f>IF(ISNUMBER(H444),IF(ISERR(MATCH(H444,'2. Punkte_Prüfung'!$A$6:$A$383,0)),"NEIN","JA"),"")</f>
        <v/>
      </c>
    </row>
    <row r="498" spans="9:10">
      <c r="I498" s="137" t="str">
        <f>IF(ISNUMBER(G327),IF(OR(ISERR(MATCH(G327,'2. Punkte_Prüfung'!$A$6:$A$383,0)),ISNA(MATCH(G327,'2. Punkte_Prüfung'!$A$6:$A$383,0))),"NEIN","JA"),"")</f>
        <v/>
      </c>
      <c r="J498" s="137" t="str">
        <f>IF(ISNUMBER(H445),IF(ISERR(MATCH(H445,'2. Punkte_Prüfung'!$A$6:$A$383,0)),"NEIN","JA"),"")</f>
        <v/>
      </c>
    </row>
    <row r="499" spans="9:10">
      <c r="I499" s="137" t="str">
        <f>IF(ISNUMBER(G328),IF(OR(ISERR(MATCH(G328,'2. Punkte_Prüfung'!$A$6:$A$383,0)),ISNA(MATCH(G328,'2. Punkte_Prüfung'!$A$6:$A$383,0))),"NEIN","JA"),"")</f>
        <v/>
      </c>
      <c r="J499" s="137" t="str">
        <f>IF(ISNUMBER(H446),IF(ISERR(MATCH(H446,'2. Punkte_Prüfung'!$A$6:$A$383,0)),"NEIN","JA"),"")</f>
        <v/>
      </c>
    </row>
    <row r="500" spans="9:10">
      <c r="I500" s="137" t="str">
        <f>IF(ISNUMBER(G329),IF(OR(ISERR(MATCH(G329,'2. Punkte_Prüfung'!$A$6:$A$383,0)),ISNA(MATCH(G329,'2. Punkte_Prüfung'!$A$6:$A$383,0))),"NEIN","JA"),"")</f>
        <v/>
      </c>
      <c r="J500" s="137" t="str">
        <f>IF(ISNUMBER(H447),IF(ISERR(MATCH(H447,'2. Punkte_Prüfung'!$A$6:$A$383,0)),"NEIN","JA"),"")</f>
        <v/>
      </c>
    </row>
    <row r="501" spans="9:10">
      <c r="I501" s="137" t="str">
        <f>IF(ISNUMBER(G330),IF(OR(ISERR(MATCH(G330,'2. Punkte_Prüfung'!$A$6:$A$383,0)),ISNA(MATCH(G330,'2. Punkte_Prüfung'!$A$6:$A$383,0))),"NEIN","JA"),"")</f>
        <v/>
      </c>
      <c r="J501" s="137" t="str">
        <f>IF(ISNUMBER(H448),IF(ISERR(MATCH(H448,'2. Punkte_Prüfung'!$A$6:$A$383,0)),"NEIN","JA"),"")</f>
        <v/>
      </c>
    </row>
    <row r="502" spans="9:10">
      <c r="I502" s="137" t="str">
        <f>IF(ISNUMBER(G331),IF(OR(ISERR(MATCH(G331,'2. Punkte_Prüfung'!$A$6:$A$383,0)),ISNA(MATCH(G331,'2. Punkte_Prüfung'!$A$6:$A$383,0))),"NEIN","JA"),"")</f>
        <v/>
      </c>
      <c r="J502" s="137" t="str">
        <f>IF(ISNUMBER(H449),IF(ISERR(MATCH(H449,'2. Punkte_Prüfung'!$A$6:$A$383,0)),"NEIN","JA"),"")</f>
        <v/>
      </c>
    </row>
    <row r="503" spans="9:10">
      <c r="I503" s="137" t="str">
        <f>IF(ISNUMBER(G332),IF(OR(ISERR(MATCH(G332,'2. Punkte_Prüfung'!$A$6:$A$383,0)),ISNA(MATCH(G332,'2. Punkte_Prüfung'!$A$6:$A$383,0))),"NEIN","JA"),"")</f>
        <v/>
      </c>
      <c r="J503" s="137" t="str">
        <f>IF(ISNUMBER(H450),IF(ISERR(MATCH(H450,'2. Punkte_Prüfung'!$A$6:$A$383,0)),"NEIN","JA"),"")</f>
        <v/>
      </c>
    </row>
    <row r="504" spans="9:10">
      <c r="I504" s="137" t="str">
        <f>IF(ISNUMBER(G333),IF(OR(ISERR(MATCH(G333,'2. Punkte_Prüfung'!$A$6:$A$383,0)),ISNA(MATCH(G333,'2. Punkte_Prüfung'!$A$6:$A$383,0))),"NEIN","JA"),"")</f>
        <v/>
      </c>
      <c r="J504" s="137" t="str">
        <f>IF(ISNUMBER(H451),IF(ISERR(MATCH(H451,'2. Punkte_Prüfung'!$A$6:$A$383,0)),"NEIN","JA"),"")</f>
        <v/>
      </c>
    </row>
    <row r="505" spans="9:10">
      <c r="I505" s="137" t="str">
        <f>IF(ISNUMBER(G334),IF(OR(ISERR(MATCH(G334,'2. Punkte_Prüfung'!$A$6:$A$383,0)),ISNA(MATCH(G334,'2. Punkte_Prüfung'!$A$6:$A$383,0))),"NEIN","JA"),"")</f>
        <v/>
      </c>
      <c r="J505" s="137" t="str">
        <f>IF(ISNUMBER(H452),IF(ISERR(MATCH(H452,'2. Punkte_Prüfung'!$A$6:$A$383,0)),"NEIN","JA"),"")</f>
        <v/>
      </c>
    </row>
    <row r="506" spans="9:10">
      <c r="I506" s="137" t="str">
        <f>IF(ISNUMBER(G335),IF(OR(ISERR(MATCH(G335,'2. Punkte_Prüfung'!$A$6:$A$383,0)),ISNA(MATCH(G335,'2. Punkte_Prüfung'!$A$6:$A$383,0))),"NEIN","JA"),"")</f>
        <v/>
      </c>
      <c r="J506" s="137" t="str">
        <f>IF(ISNUMBER(H453),IF(ISERR(MATCH(H453,'2. Punkte_Prüfung'!$A$6:$A$383,0)),"NEIN","JA"),"")</f>
        <v/>
      </c>
    </row>
    <row r="507" spans="9:10">
      <c r="I507" s="137" t="str">
        <f>IF(ISNUMBER(G336),IF(OR(ISERR(MATCH(G336,'2. Punkte_Prüfung'!$A$6:$A$383,0)),ISNA(MATCH(G336,'2. Punkte_Prüfung'!$A$6:$A$383,0))),"NEIN","JA"),"")</f>
        <v/>
      </c>
      <c r="J507" s="137" t="str">
        <f>IF(ISNUMBER(H454),IF(ISERR(MATCH(H454,'2. Punkte_Prüfung'!$A$6:$A$383,0)),"NEIN","JA"),"")</f>
        <v/>
      </c>
    </row>
    <row r="508" spans="9:10">
      <c r="I508" s="137" t="str">
        <f>IF(ISNUMBER(G337),IF(OR(ISERR(MATCH(G337,'2. Punkte_Prüfung'!$A$6:$A$383,0)),ISNA(MATCH(G337,'2. Punkte_Prüfung'!$A$6:$A$383,0))),"NEIN","JA"),"")</f>
        <v/>
      </c>
      <c r="J508" s="137" t="str">
        <f>IF(ISNUMBER(H455),IF(ISERR(MATCH(H455,'2. Punkte_Prüfung'!$A$6:$A$383,0)),"NEIN","JA"),"")</f>
        <v/>
      </c>
    </row>
    <row r="509" spans="9:10">
      <c r="I509" s="137" t="str">
        <f>IF(ISNUMBER(G338),IF(OR(ISERR(MATCH(G338,'2. Punkte_Prüfung'!$A$6:$A$383,0)),ISNA(MATCH(G338,'2. Punkte_Prüfung'!$A$6:$A$383,0))),"NEIN","JA"),"")</f>
        <v/>
      </c>
      <c r="J509" s="137" t="str">
        <f>IF(ISNUMBER(H456),IF(ISERR(MATCH(H456,'2. Punkte_Prüfung'!$A$6:$A$383,0)),"NEIN","JA"),"")</f>
        <v/>
      </c>
    </row>
    <row r="510" spans="9:10">
      <c r="I510" s="137" t="str">
        <f>IF(ISNUMBER(G339),IF(OR(ISERR(MATCH(G339,'2. Punkte_Prüfung'!$A$6:$A$383,0)),ISNA(MATCH(G339,'2. Punkte_Prüfung'!$A$6:$A$383,0))),"NEIN","JA"),"")</f>
        <v/>
      </c>
      <c r="J510" s="137" t="str">
        <f>IF(ISNUMBER(H457),IF(ISERR(MATCH(H457,'2. Punkte_Prüfung'!$A$6:$A$383,0)),"NEIN","JA"),"")</f>
        <v/>
      </c>
    </row>
    <row r="511" spans="9:10">
      <c r="I511" s="137" t="str">
        <f>IF(ISNUMBER(G340),IF(OR(ISERR(MATCH(G340,'2. Punkte_Prüfung'!$A$6:$A$383,0)),ISNA(MATCH(G340,'2. Punkte_Prüfung'!$A$6:$A$383,0))),"NEIN","JA"),"")</f>
        <v/>
      </c>
      <c r="J511" s="137" t="str">
        <f>IF(ISNUMBER(H458),IF(ISERR(MATCH(H458,'2. Punkte_Prüfung'!$A$6:$A$383,0)),"NEIN","JA"),"")</f>
        <v/>
      </c>
    </row>
    <row r="512" spans="9:10">
      <c r="I512" s="137" t="str">
        <f>IF(ISNUMBER(G341),IF(OR(ISERR(MATCH(G341,'2. Punkte_Prüfung'!$A$6:$A$383,0)),ISNA(MATCH(G341,'2. Punkte_Prüfung'!$A$6:$A$383,0))),"NEIN","JA"),"")</f>
        <v/>
      </c>
      <c r="J512" s="137" t="str">
        <f>IF(ISNUMBER(H459),IF(ISERR(MATCH(H459,'2. Punkte_Prüfung'!$A$6:$A$383,0)),"NEIN","JA"),"")</f>
        <v/>
      </c>
    </row>
    <row r="513" spans="9:10">
      <c r="I513" s="137" t="str">
        <f>IF(ISNUMBER(G342),IF(OR(ISERR(MATCH(G342,'2. Punkte_Prüfung'!$A$6:$A$383,0)),ISNA(MATCH(G342,'2. Punkte_Prüfung'!$A$6:$A$383,0))),"NEIN","JA"),"")</f>
        <v/>
      </c>
      <c r="J513" s="137" t="str">
        <f>IF(ISNUMBER(H460),IF(ISERR(MATCH(H460,'2. Punkte_Prüfung'!$A$6:$A$383,0)),"NEIN","JA"),"")</f>
        <v/>
      </c>
    </row>
    <row r="514" spans="9:10">
      <c r="I514" s="137" t="str">
        <f>IF(ISNUMBER(G343),IF(OR(ISERR(MATCH(G343,'2. Punkte_Prüfung'!$A$6:$A$383,0)),ISNA(MATCH(G343,'2. Punkte_Prüfung'!$A$6:$A$383,0))),"NEIN","JA"),"")</f>
        <v/>
      </c>
      <c r="J514" s="137" t="str">
        <f>IF(ISNUMBER(H461),IF(ISERR(MATCH(H461,'2. Punkte_Prüfung'!$A$6:$A$383,0)),"NEIN","JA"),"")</f>
        <v/>
      </c>
    </row>
    <row r="515" spans="9:10">
      <c r="I515" s="137" t="str">
        <f>IF(ISNUMBER(G344),IF(OR(ISERR(MATCH(G344,'2. Punkte_Prüfung'!$A$6:$A$383,0)),ISNA(MATCH(G344,'2. Punkte_Prüfung'!$A$6:$A$383,0))),"NEIN","JA"),"")</f>
        <v/>
      </c>
      <c r="J515" s="137" t="str">
        <f>IF(ISNUMBER(H462),IF(ISERR(MATCH(H462,'2. Punkte_Prüfung'!$A$6:$A$383,0)),"NEIN","JA"),"")</f>
        <v/>
      </c>
    </row>
    <row r="516" spans="9:10">
      <c r="I516" s="137" t="str">
        <f>IF(ISNUMBER(G345),IF(OR(ISERR(MATCH(G345,'2. Punkte_Prüfung'!$A$6:$A$383,0)),ISNA(MATCH(G345,'2. Punkte_Prüfung'!$A$6:$A$383,0))),"NEIN","JA"),"")</f>
        <v/>
      </c>
      <c r="J516" s="137" t="str">
        <f>IF(ISNUMBER(H463),IF(ISERR(MATCH(H463,'2. Punkte_Prüfung'!$A$6:$A$383,0)),"NEIN","JA"),"")</f>
        <v/>
      </c>
    </row>
    <row r="517" spans="9:10">
      <c r="I517" s="137" t="str">
        <f>IF(ISNUMBER(G346),IF(OR(ISERR(MATCH(G346,'2. Punkte_Prüfung'!$A$6:$A$383,0)),ISNA(MATCH(G346,'2. Punkte_Prüfung'!$A$6:$A$383,0))),"NEIN","JA"),"")</f>
        <v/>
      </c>
      <c r="J517" s="137" t="str">
        <f>IF(ISNUMBER(H464),IF(ISERR(MATCH(H464,'2. Punkte_Prüfung'!$A$6:$A$383,0)),"NEIN","JA"),"")</f>
        <v/>
      </c>
    </row>
    <row r="518" spans="9:10">
      <c r="I518" s="137" t="str">
        <f>IF(ISNUMBER(G347),IF(OR(ISERR(MATCH(G347,'2. Punkte_Prüfung'!$A$6:$A$383,0)),ISNA(MATCH(G347,'2. Punkte_Prüfung'!$A$6:$A$383,0))),"NEIN","JA"),"")</f>
        <v/>
      </c>
      <c r="J518" s="137" t="str">
        <f>IF(ISNUMBER(H465),IF(ISERR(MATCH(H465,'2. Punkte_Prüfung'!$A$6:$A$383,0)),"NEIN","JA"),"")</f>
        <v/>
      </c>
    </row>
    <row r="519" spans="9:10">
      <c r="I519" s="137" t="str">
        <f>IF(ISNUMBER(G348),IF(OR(ISERR(MATCH(G348,'2. Punkte_Prüfung'!$A$6:$A$383,0)),ISNA(MATCH(G348,'2. Punkte_Prüfung'!$A$6:$A$383,0))),"NEIN","JA"),"")</f>
        <v/>
      </c>
      <c r="J519" s="137" t="str">
        <f>IF(ISNUMBER(H466),IF(ISERR(MATCH(H466,'2. Punkte_Prüfung'!$A$6:$A$383,0)),"NEIN","JA"),"")</f>
        <v/>
      </c>
    </row>
    <row r="520" spans="9:10">
      <c r="I520" s="137" t="str">
        <f>IF(ISNUMBER(G349),IF(OR(ISERR(MATCH(G349,'2. Punkte_Prüfung'!$A$6:$A$383,0)),ISNA(MATCH(G349,'2. Punkte_Prüfung'!$A$6:$A$383,0))),"NEIN","JA"),"")</f>
        <v/>
      </c>
      <c r="J520" s="137" t="str">
        <f>IF(ISNUMBER(H467),IF(ISERR(MATCH(H467,'2. Punkte_Prüfung'!$A$6:$A$383,0)),"NEIN","JA"),"")</f>
        <v/>
      </c>
    </row>
    <row r="521" spans="9:10">
      <c r="I521" s="137" t="str">
        <f>IF(ISNUMBER(G350),IF(OR(ISERR(MATCH(G350,'2. Punkte_Prüfung'!$A$6:$A$383,0)),ISNA(MATCH(G350,'2. Punkte_Prüfung'!$A$6:$A$383,0))),"NEIN","JA"),"")</f>
        <v/>
      </c>
      <c r="J521" s="137" t="str">
        <f>IF(ISNUMBER(H468),IF(ISERR(MATCH(H468,'2. Punkte_Prüfung'!$A$6:$A$383,0)),"NEIN","JA"),"")</f>
        <v/>
      </c>
    </row>
    <row r="522" spans="9:10">
      <c r="I522" s="137" t="str">
        <f>IF(ISNUMBER(G351),IF(OR(ISERR(MATCH(G351,'2. Punkte_Prüfung'!$A$6:$A$383,0)),ISNA(MATCH(G351,'2. Punkte_Prüfung'!$A$6:$A$383,0))),"NEIN","JA"),"")</f>
        <v/>
      </c>
      <c r="J522" s="137" t="str">
        <f>IF(ISNUMBER(H469),IF(ISERR(MATCH(H469,'2. Punkte_Prüfung'!$A$6:$A$383,0)),"NEIN","JA"),"")</f>
        <v/>
      </c>
    </row>
    <row r="523" spans="9:10">
      <c r="I523" s="137" t="str">
        <f>IF(ISNUMBER(G352),IF(OR(ISERR(MATCH(G352,'2. Punkte_Prüfung'!$A$6:$A$383,0)),ISNA(MATCH(G352,'2. Punkte_Prüfung'!$A$6:$A$383,0))),"NEIN","JA"),"")</f>
        <v/>
      </c>
      <c r="J523" s="137" t="str">
        <f>IF(ISNUMBER(H470),IF(ISERR(MATCH(H470,'2. Punkte_Prüfung'!$A$6:$A$383,0)),"NEIN","JA"),"")</f>
        <v/>
      </c>
    </row>
    <row r="524" spans="9:10">
      <c r="I524" s="137" t="str">
        <f>IF(ISNUMBER(G353),IF(OR(ISERR(MATCH(G353,'2. Punkte_Prüfung'!$A$6:$A$383,0)),ISNA(MATCH(G353,'2. Punkte_Prüfung'!$A$6:$A$383,0))),"NEIN","JA"),"")</f>
        <v/>
      </c>
      <c r="J524" s="137" t="str">
        <f>IF(ISNUMBER(H471),IF(ISERR(MATCH(H471,'2. Punkte_Prüfung'!$A$6:$A$383,0)),"NEIN","JA"),"")</f>
        <v/>
      </c>
    </row>
    <row r="525" spans="9:10">
      <c r="I525" s="137" t="str">
        <f>IF(ISNUMBER(G354),IF(OR(ISERR(MATCH(G354,'2. Punkte_Prüfung'!$A$6:$A$383,0)),ISNA(MATCH(G354,'2. Punkte_Prüfung'!$A$6:$A$383,0))),"NEIN","JA"),"")</f>
        <v/>
      </c>
      <c r="J525" s="137" t="str">
        <f>IF(ISNUMBER(H472),IF(ISERR(MATCH(H472,'2. Punkte_Prüfung'!$A$6:$A$383,0)),"NEIN","JA"),"")</f>
        <v/>
      </c>
    </row>
    <row r="526" spans="9:10">
      <c r="I526" s="137" t="str">
        <f>IF(ISNUMBER(G355),IF(OR(ISERR(MATCH(G355,'2. Punkte_Prüfung'!$A$6:$A$383,0)),ISNA(MATCH(G355,'2. Punkte_Prüfung'!$A$6:$A$383,0))),"NEIN","JA"),"")</f>
        <v/>
      </c>
      <c r="J526" s="137" t="str">
        <f>IF(ISNUMBER(H473),IF(ISERR(MATCH(H473,'2. Punkte_Prüfung'!$A$6:$A$383,0)),"NEIN","JA"),"")</f>
        <v/>
      </c>
    </row>
    <row r="527" spans="9:10">
      <c r="I527" s="137" t="str">
        <f>IF(ISNUMBER(G356),IF(OR(ISERR(MATCH(G356,'2. Punkte_Prüfung'!$A$6:$A$383,0)),ISNA(MATCH(G356,'2. Punkte_Prüfung'!$A$6:$A$383,0))),"NEIN","JA"),"")</f>
        <v/>
      </c>
      <c r="J527" s="137" t="str">
        <f>IF(ISNUMBER(H474),IF(ISERR(MATCH(H474,'2. Punkte_Prüfung'!$A$6:$A$383,0)),"NEIN","JA"),"")</f>
        <v/>
      </c>
    </row>
    <row r="528" spans="9:10">
      <c r="I528" s="137" t="str">
        <f>IF(ISNUMBER(G357),IF(OR(ISERR(MATCH(G357,'2. Punkte_Prüfung'!$A$6:$A$383,0)),ISNA(MATCH(G357,'2. Punkte_Prüfung'!$A$6:$A$383,0))),"NEIN","JA"),"")</f>
        <v/>
      </c>
      <c r="J528" s="137" t="str">
        <f>IF(ISNUMBER(H475),IF(ISERR(MATCH(H475,'2. Punkte_Prüfung'!$A$6:$A$383,0)),"NEIN","JA"),"")</f>
        <v/>
      </c>
    </row>
    <row r="529" spans="9:10">
      <c r="I529" s="137" t="str">
        <f>IF(ISNUMBER(G358),IF(OR(ISERR(MATCH(G358,'2. Punkte_Prüfung'!$A$6:$A$383,0)),ISNA(MATCH(G358,'2. Punkte_Prüfung'!$A$6:$A$383,0))),"NEIN","JA"),"")</f>
        <v/>
      </c>
      <c r="J529" s="137" t="str">
        <f>IF(ISNUMBER(H476),IF(ISERR(MATCH(H476,'2. Punkte_Prüfung'!$A$6:$A$383,0)),"NEIN","JA"),"")</f>
        <v/>
      </c>
    </row>
    <row r="530" spans="9:10">
      <c r="I530" s="137" t="str">
        <f>IF(ISNUMBER(G359),IF(OR(ISERR(MATCH(G359,'2. Punkte_Prüfung'!$A$6:$A$383,0)),ISNA(MATCH(G359,'2. Punkte_Prüfung'!$A$6:$A$383,0))),"NEIN","JA"),"")</f>
        <v/>
      </c>
      <c r="J530" s="137" t="str">
        <f>IF(ISNUMBER(H477),IF(ISERR(MATCH(H477,'2. Punkte_Prüfung'!$A$6:$A$383,0)),"NEIN","JA"),"")</f>
        <v/>
      </c>
    </row>
  </sheetData>
  <mergeCells count="1">
    <mergeCell ref="C1:M1"/>
  </mergeCells>
  <conditionalFormatting sqref="H5:H106 I107:I530 J160:J530">
    <cfRule type="containsText" dxfId="31" priority="1" operator="containsText" text="NEIN">
      <formula>NOT(ISERROR(SEARCH("NEIN",H5)))</formula>
    </cfRule>
    <cfRule type="containsText" dxfId="30" priority="2" operator="containsText" text="JA">
      <formula>NOT(ISERROR(SEARCH("JA",H5)))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8DE4-4BE2-45F2-9942-2940E5F8B9A4}">
  <sheetPr codeName="Tabelle3"/>
  <dimension ref="A1:Z562"/>
  <sheetViews>
    <sheetView topLeftCell="E1" zoomScaleNormal="100" workbookViewId="0">
      <selection activeCell="A7" sqref="A7"/>
    </sheetView>
  </sheetViews>
  <sheetFormatPr baseColWidth="10" defaultRowHeight="12.75"/>
  <cols>
    <col min="1" max="1" width="11.140625" style="2" bestFit="1" customWidth="1"/>
    <col min="2" max="2" width="18.7109375" bestFit="1" customWidth="1"/>
    <col min="3" max="3" width="14.5703125" bestFit="1" customWidth="1"/>
    <col min="4" max="4" width="8.140625" customWidth="1"/>
    <col min="5" max="5" width="12.28515625" customWidth="1"/>
    <col min="6" max="6" width="11.85546875" customWidth="1"/>
    <col min="7" max="8" width="11.42578125" style="6"/>
    <col min="9" max="10" width="11.42578125" style="198"/>
    <col min="11" max="11" width="10.7109375" style="90" bestFit="1" customWidth="1"/>
    <col min="12" max="12" width="9.7109375" customWidth="1"/>
    <col min="14" max="14" width="18" bestFit="1" customWidth="1"/>
    <col min="18" max="18" width="14.28515625" customWidth="1"/>
  </cols>
  <sheetData>
    <row r="1" spans="1:26" ht="13.5" thickBot="1">
      <c r="A1" s="64" t="s">
        <v>38</v>
      </c>
      <c r="I1"/>
      <c r="J1"/>
      <c r="K1"/>
    </row>
    <row r="2" spans="1:26" ht="13.5" thickBot="1">
      <c r="A2" s="65">
        <f>COUNT(Gesamtpunkte[Matr.-Nr.])</f>
        <v>28</v>
      </c>
      <c r="I2"/>
      <c r="J2"/>
      <c r="K2"/>
      <c r="L2" s="94" t="s">
        <v>59</v>
      </c>
      <c r="M2" s="100" t="s">
        <v>39</v>
      </c>
      <c r="Z2" s="10" t="s">
        <v>56</v>
      </c>
    </row>
    <row r="3" spans="1:26">
      <c r="I3"/>
      <c r="J3"/>
      <c r="K3" s="91" t="s">
        <v>63</v>
      </c>
      <c r="L3" s="93">
        <f>COUNTIF($L$6:$L$1048576,2)</f>
        <v>0</v>
      </c>
      <c r="M3" s="101">
        <f>L3/A2</f>
        <v>0</v>
      </c>
      <c r="N3" s="6" t="s">
        <v>47</v>
      </c>
      <c r="Z3" s="6"/>
    </row>
    <row r="4" spans="1:26" ht="13.5" thickBot="1">
      <c r="E4" s="8">
        <f>G4+H4</f>
        <v>90</v>
      </c>
      <c r="F4" s="2"/>
      <c r="G4" s="15">
        <v>45</v>
      </c>
      <c r="H4" s="15">
        <v>45</v>
      </c>
      <c r="I4" s="12"/>
      <c r="J4" s="12"/>
      <c r="K4" s="92">
        <f>COUNTIF(Gesamtpunkte[in QIS],"NEIN")</f>
        <v>0</v>
      </c>
      <c r="L4" s="60">
        <f>COUNTIF($L$6:$L$1048576,3)</f>
        <v>0</v>
      </c>
      <c r="M4" s="102">
        <f>L4/A2</f>
        <v>0</v>
      </c>
      <c r="R4" s="66"/>
      <c r="S4" s="207" t="s">
        <v>20</v>
      </c>
      <c r="T4" s="207"/>
      <c r="U4" s="207" t="s">
        <v>19</v>
      </c>
      <c r="V4" s="207"/>
    </row>
    <row r="5" spans="1:26">
      <c r="A5" s="13" t="s">
        <v>26</v>
      </c>
      <c r="B5" s="13" t="s">
        <v>11</v>
      </c>
      <c r="C5" s="13" t="s">
        <v>12</v>
      </c>
      <c r="D5" s="13" t="s">
        <v>37</v>
      </c>
      <c r="E5" s="13" t="s">
        <v>31</v>
      </c>
      <c r="F5" s="13" t="s">
        <v>32</v>
      </c>
      <c r="G5" s="13" t="s">
        <v>28</v>
      </c>
      <c r="H5" s="13" t="s">
        <v>29</v>
      </c>
      <c r="I5" s="13" t="s">
        <v>35</v>
      </c>
      <c r="J5" s="13" t="s">
        <v>36</v>
      </c>
      <c r="K5" s="13" t="s">
        <v>34</v>
      </c>
      <c r="L5" s="13" t="s">
        <v>58</v>
      </c>
      <c r="N5" s="69" t="s">
        <v>48</v>
      </c>
      <c r="O5" s="69" t="s">
        <v>38</v>
      </c>
      <c r="P5" s="69" t="s">
        <v>39</v>
      </c>
      <c r="R5" s="69" t="s">
        <v>50</v>
      </c>
      <c r="S5" s="69" t="s">
        <v>38</v>
      </c>
      <c r="T5" s="69" t="s">
        <v>39</v>
      </c>
      <c r="U5" s="69" t="s">
        <v>38</v>
      </c>
      <c r="V5" s="69" t="s">
        <v>39</v>
      </c>
    </row>
    <row r="6" spans="1:26">
      <c r="A6" s="2">
        <f>'2a.Detailpunkte'!D4</f>
        <v>3376139</v>
      </c>
      <c r="B6" t="str">
        <f>'2a.Detailpunkte'!E4</f>
        <v>Stud14</v>
      </c>
      <c r="C6" t="str">
        <f>'2a.Detailpunkte'!F4</f>
        <v>Pseudo</v>
      </c>
      <c r="D6" s="63">
        <f>INDEX('3. Notenszenarien'!$I$6:$I$350,MATCH(Gesamtpunkte[[#This Row],[Matr.-Nr.]],'3. Notenszenarien'!$A$6:$A$1048576,0))</f>
        <v>2.2999999999999998</v>
      </c>
      <c r="E6" s="14">
        <f>ROUNDUP(INDEX('2a.Detailpunkte'!$A$4:$A$352,MATCH('2. Punkte_Prüfung'!A6,'2a.Detailpunkte'!$D$4:$D$352,0),1)/5,1)*5</f>
        <v>70.5</v>
      </c>
      <c r="F6" s="61">
        <f>Gesamtpunkte[[#This Row],[Gesamtpunkte ]]/$E$4</f>
        <v>0.78333333333333333</v>
      </c>
      <c r="G6" s="14">
        <f>INDEX('2a.Detailpunkte'!$B$4:$B$352,MATCH('2. Punkte_Prüfung'!A6,'2a.Detailpunkte'!$D$4:$D$352,0),1)</f>
        <v>70.33</v>
      </c>
      <c r="H6" s="14">
        <f>INDEX('2a.Detailpunkte'!$C$4:$C$352,MATCH('2. Punkte_Prüfung'!A6,'2a.Detailpunkte'!$D$4:$D$352,0),1)</f>
        <v>0</v>
      </c>
      <c r="I6" s="197">
        <f>Gesamtpunkte[[#This Row],[Punkte F]]/$G$4</f>
        <v>1.5628888888888888</v>
      </c>
      <c r="J6" s="197">
        <f>Gesamtpunkte[[#This Row],[Punkte I]]/$H$4</f>
        <v>0</v>
      </c>
      <c r="K6" s="95" t="str">
        <f>IF(AND(ISNA(MATCH(Gesamtpunkte[[#This Row],[Matr.-Nr.]],'4. Noteneintrag'!$C$11:$C$1048576,0)),ISNUMBER(Gesamtpunkte[[#This Row],[Matr.-Nr.]])),"NEIN","JA")</f>
        <v>JA</v>
      </c>
      <c r="L6" s="2"/>
      <c r="N6" s="68">
        <v>0</v>
      </c>
      <c r="O6" s="70">
        <f t="array" ref="O6:O24">FREQUENCY(IF(ISNUMBER(E6:E255),E6:E255,""),N6:N24)</f>
        <v>0</v>
      </c>
      <c r="P6" s="71">
        <f>O6/$O$25</f>
        <v>0</v>
      </c>
      <c r="R6" s="67">
        <v>0</v>
      </c>
      <c r="S6" s="72">
        <f t="array" ref="S6:S15">FREQUENCY(IF(ISNUMBER(G6:G255),G6:G255,""),R6:R15)</f>
        <v>0</v>
      </c>
      <c r="T6" s="75" t="e">
        <f>S6/$S$16</f>
        <v>#DIV/0!</v>
      </c>
      <c r="U6" s="72">
        <f t="array" ref="U6:U15">FREQUENCY(IF(ISNUMBER(H6:H255),H6:H255,""),R6:R15)</f>
        <v>28</v>
      </c>
      <c r="V6" s="75">
        <f>U6/$U$16</f>
        <v>1</v>
      </c>
    </row>
    <row r="7" spans="1:26">
      <c r="A7" s="200">
        <f>'2a.Detailpunkte'!D5</f>
        <v>3517558</v>
      </c>
      <c r="B7" t="str">
        <f>'2a.Detailpunkte'!E5</f>
        <v>Stud29</v>
      </c>
      <c r="C7" t="str">
        <f>'2a.Detailpunkte'!F5</f>
        <v>Pseudo</v>
      </c>
      <c r="D7" s="63">
        <f>INDEX('3. Notenszenarien'!$I$6:$I$350,MATCH(Gesamtpunkte[[#This Row],[Matr.-Nr.]],'3. Notenszenarien'!$A$6:$A$1048576,0))</f>
        <v>2.2999999999999998</v>
      </c>
      <c r="E7" s="14">
        <f>ROUNDUP(INDEX('2a.Detailpunkte'!$A$4:$A$352,MATCH('2. Punkte_Prüfung'!A7,'2a.Detailpunkte'!$D$4:$D$352,0),1)/5,1)*5</f>
        <v>68</v>
      </c>
      <c r="F7" s="61">
        <f>Gesamtpunkte[[#This Row],[Gesamtpunkte ]]/$E$4</f>
        <v>0.75555555555555554</v>
      </c>
      <c r="G7" s="14">
        <f>INDEX('2a.Detailpunkte'!$B$4:$B$352,MATCH('2. Punkte_Prüfung'!A7,'2a.Detailpunkte'!$D$4:$D$352,0),1)</f>
        <v>68</v>
      </c>
      <c r="H7" s="14">
        <f>INDEX('2a.Detailpunkte'!$C$4:$C$352,MATCH('2. Punkte_Prüfung'!A7,'2a.Detailpunkte'!$D$4:$D$352,0),1)</f>
        <v>0</v>
      </c>
      <c r="I7" s="197">
        <f>Gesamtpunkte[[#This Row],[Punkte F]]/$G$4</f>
        <v>1.5111111111111111</v>
      </c>
      <c r="J7" s="197">
        <f>Gesamtpunkte[[#This Row],[Punkte I]]/$H$4</f>
        <v>0</v>
      </c>
      <c r="K7" s="95" t="str">
        <f>IF(AND(ISNA(MATCH(Gesamtpunkte[[#This Row],[Matr.-Nr.]],'4. Noteneintrag'!$C$11:$C$1048576,0)),ISNUMBER(Gesamtpunkte[[#This Row],[Matr.-Nr.]])),"NEIN","JA")</f>
        <v>JA</v>
      </c>
      <c r="L7" s="2"/>
      <c r="N7" s="68">
        <v>5</v>
      </c>
      <c r="O7" s="70">
        <v>0</v>
      </c>
      <c r="P7" s="71">
        <f t="shared" ref="P7:P24" si="0">O7/$O$25</f>
        <v>0</v>
      </c>
      <c r="R7" s="67">
        <v>5</v>
      </c>
      <c r="S7" s="72">
        <v>0</v>
      </c>
      <c r="T7" s="75" t="e">
        <f t="shared" ref="T7:T15" si="1">S7/$S$16</f>
        <v>#DIV/0!</v>
      </c>
      <c r="U7" s="72">
        <v>0</v>
      </c>
      <c r="V7" s="75">
        <f t="shared" ref="V7:V15" si="2">U7/$U$16</f>
        <v>0</v>
      </c>
    </row>
    <row r="8" spans="1:26">
      <c r="A8" s="200">
        <f>'2a.Detailpunkte'!D6</f>
        <v>3374601</v>
      </c>
      <c r="B8" t="str">
        <f>'2a.Detailpunkte'!E6</f>
        <v>Stud13</v>
      </c>
      <c r="C8" t="str">
        <f>'2a.Detailpunkte'!F6</f>
        <v>Pseudo</v>
      </c>
      <c r="D8" s="63">
        <f>INDEX('3. Notenszenarien'!$I$6:$I$350,MATCH(Gesamtpunkte[[#This Row],[Matr.-Nr.]],'3. Notenszenarien'!$A$6:$A$1048576,0))</f>
        <v>2.2999999999999998</v>
      </c>
      <c r="E8" s="14">
        <f>ROUNDUP(INDEX('2a.Detailpunkte'!$A$4:$A$352,MATCH('2. Punkte_Prüfung'!A8,'2a.Detailpunkte'!$D$4:$D$352,0),1)/5,1)*5</f>
        <v>71.5</v>
      </c>
      <c r="F8" s="61">
        <f>Gesamtpunkte[[#This Row],[Gesamtpunkte ]]/$E$4</f>
        <v>0.7944444444444444</v>
      </c>
      <c r="G8" s="14">
        <f>INDEX('2a.Detailpunkte'!$B$4:$B$352,MATCH('2. Punkte_Prüfung'!A8,'2a.Detailpunkte'!$D$4:$D$352,0),1)</f>
        <v>71.83</v>
      </c>
      <c r="H8" s="14">
        <f>INDEX('2a.Detailpunkte'!$C$4:$C$352,MATCH('2. Punkte_Prüfung'!A8,'2a.Detailpunkte'!$D$4:$D$352,0),1)</f>
        <v>0</v>
      </c>
      <c r="I8" s="197">
        <f>Gesamtpunkte[[#This Row],[Punkte F]]/$G$4</f>
        <v>1.5962222222222222</v>
      </c>
      <c r="J8" s="197">
        <f>Gesamtpunkte[[#This Row],[Punkte I]]/$H$4</f>
        <v>0</v>
      </c>
      <c r="K8" s="95" t="str">
        <f>IF(AND(ISNA(MATCH(Gesamtpunkte[[#This Row],[Matr.-Nr.]],'4. Noteneintrag'!$C$11:$C$1048576,0)),ISNUMBER(Gesamtpunkte[[#This Row],[Matr.-Nr.]])),"NEIN","JA")</f>
        <v>JA</v>
      </c>
      <c r="L8" s="2"/>
      <c r="N8" s="68">
        <v>10</v>
      </c>
      <c r="O8" s="70">
        <v>0</v>
      </c>
      <c r="P8" s="71">
        <f t="shared" si="0"/>
        <v>0</v>
      </c>
      <c r="R8" s="67">
        <v>10</v>
      </c>
      <c r="S8" s="72">
        <v>0</v>
      </c>
      <c r="T8" s="75" t="e">
        <f t="shared" si="1"/>
        <v>#DIV/0!</v>
      </c>
      <c r="U8" s="72">
        <v>0</v>
      </c>
      <c r="V8" s="75">
        <f t="shared" si="2"/>
        <v>0</v>
      </c>
    </row>
    <row r="9" spans="1:26">
      <c r="A9" s="200">
        <f>'2a.Detailpunkte'!D7</f>
        <v>3516593</v>
      </c>
      <c r="B9" t="str">
        <f>'2a.Detailpunkte'!E7</f>
        <v>Stud28</v>
      </c>
      <c r="C9" t="str">
        <f>'2a.Detailpunkte'!F7</f>
        <v>Pseudo</v>
      </c>
      <c r="D9" s="63">
        <f>INDEX('3. Notenszenarien'!$I$6:$I$350,MATCH(Gesamtpunkte[[#This Row],[Matr.-Nr.]],'3. Notenszenarien'!$A$6:$A$1048576,0))</f>
        <v>1.7</v>
      </c>
      <c r="E9" s="14">
        <f>ROUNDUP(INDEX('2a.Detailpunkte'!$A$4:$A$352,MATCH('2. Punkte_Prüfung'!A9,'2a.Detailpunkte'!$D$4:$D$352,0),1)/5,1)*5</f>
        <v>79</v>
      </c>
      <c r="F9" s="61">
        <f>Gesamtpunkte[[#This Row],[Gesamtpunkte ]]/$E$4</f>
        <v>0.87777777777777777</v>
      </c>
      <c r="G9" s="14">
        <f>INDEX('2a.Detailpunkte'!$B$4:$B$352,MATCH('2. Punkte_Prüfung'!A9,'2a.Detailpunkte'!$D$4:$D$352,0),1)</f>
        <v>78.83</v>
      </c>
      <c r="H9" s="14">
        <f>INDEX('2a.Detailpunkte'!$C$4:$C$352,MATCH('2. Punkte_Prüfung'!A9,'2a.Detailpunkte'!$D$4:$D$352,0),1)</f>
        <v>0</v>
      </c>
      <c r="I9" s="197">
        <f>Gesamtpunkte[[#This Row],[Punkte F]]/$G$4</f>
        <v>1.7517777777777777</v>
      </c>
      <c r="J9" s="197">
        <f>Gesamtpunkte[[#This Row],[Punkte I]]/$H$4</f>
        <v>0</v>
      </c>
      <c r="K9" s="95" t="str">
        <f>IF(AND(ISNA(MATCH(Gesamtpunkte[[#This Row],[Matr.-Nr.]],'4. Noteneintrag'!$C$11:$C$1048576,0)),ISNUMBER(Gesamtpunkte[[#This Row],[Matr.-Nr.]])),"NEIN","JA")</f>
        <v>JA</v>
      </c>
      <c r="L9" s="2"/>
      <c r="N9" s="68">
        <v>15</v>
      </c>
      <c r="O9" s="70">
        <v>0</v>
      </c>
      <c r="P9" s="71">
        <f t="shared" si="0"/>
        <v>0</v>
      </c>
      <c r="R9" s="67">
        <v>15</v>
      </c>
      <c r="S9" s="72">
        <v>0</v>
      </c>
      <c r="T9" s="75" t="e">
        <f t="shared" si="1"/>
        <v>#DIV/0!</v>
      </c>
      <c r="U9" s="72">
        <v>0</v>
      </c>
      <c r="V9" s="75">
        <f t="shared" si="2"/>
        <v>0</v>
      </c>
    </row>
    <row r="10" spans="1:26">
      <c r="A10" s="200">
        <f>'2a.Detailpunkte'!D8</f>
        <v>3474262</v>
      </c>
      <c r="B10" t="str">
        <f>'2a.Detailpunkte'!E8</f>
        <v>Stud17</v>
      </c>
      <c r="C10" t="str">
        <f>'2a.Detailpunkte'!F8</f>
        <v>Pseudo</v>
      </c>
      <c r="D10" s="63">
        <f>INDEX('3. Notenszenarien'!$I$6:$I$350,MATCH(Gesamtpunkte[[#This Row],[Matr.-Nr.]],'3. Notenszenarien'!$A$6:$A$1048576,0))</f>
        <v>2</v>
      </c>
      <c r="E10" s="14">
        <f>ROUNDUP(INDEX('2a.Detailpunkte'!$A$4:$A$352,MATCH('2. Punkte_Prüfung'!A10,'2a.Detailpunkte'!$D$4:$D$352,0),1)/5,1)*5</f>
        <v>74.5</v>
      </c>
      <c r="F10" s="61">
        <f>Gesamtpunkte[[#This Row],[Gesamtpunkte ]]/$E$4</f>
        <v>0.82777777777777772</v>
      </c>
      <c r="G10" s="14">
        <f>INDEX('2a.Detailpunkte'!$B$4:$B$352,MATCH('2. Punkte_Prüfung'!A10,'2a.Detailpunkte'!$D$4:$D$352,0),1)</f>
        <v>74.33</v>
      </c>
      <c r="H10" s="14">
        <f>INDEX('2a.Detailpunkte'!$C$4:$C$352,MATCH('2. Punkte_Prüfung'!A10,'2a.Detailpunkte'!$D$4:$D$352,0),1)</f>
        <v>0</v>
      </c>
      <c r="I10" s="197">
        <f>Gesamtpunkte[[#This Row],[Punkte F]]/$G$4</f>
        <v>1.6517777777777778</v>
      </c>
      <c r="J10" s="197">
        <f>Gesamtpunkte[[#This Row],[Punkte I]]/$H$4</f>
        <v>0</v>
      </c>
      <c r="K10" s="95" t="str">
        <f>IF(AND(ISNA(MATCH(Gesamtpunkte[[#This Row],[Matr.-Nr.]],'4. Noteneintrag'!$C$11:$C$1048576,0)),ISNUMBER(Gesamtpunkte[[#This Row],[Matr.-Nr.]])),"NEIN","JA")</f>
        <v>JA</v>
      </c>
      <c r="L10" s="2"/>
      <c r="N10" s="68">
        <v>20</v>
      </c>
      <c r="O10" s="70">
        <v>0</v>
      </c>
      <c r="P10" s="71">
        <f t="shared" si="0"/>
        <v>0</v>
      </c>
      <c r="R10" s="67">
        <v>20</v>
      </c>
      <c r="S10" s="72">
        <v>0</v>
      </c>
      <c r="T10" s="75" t="e">
        <f t="shared" si="1"/>
        <v>#DIV/0!</v>
      </c>
      <c r="U10" s="72">
        <v>0</v>
      </c>
      <c r="V10" s="75">
        <f t="shared" si="2"/>
        <v>0</v>
      </c>
    </row>
    <row r="11" spans="1:26">
      <c r="A11" s="200">
        <f>'2a.Detailpunkte'!D9</f>
        <v>3474220</v>
      </c>
      <c r="B11" t="str">
        <f>'2a.Detailpunkte'!E9</f>
        <v>Stud16</v>
      </c>
      <c r="C11" t="str">
        <f>'2a.Detailpunkte'!F9</f>
        <v>Pseudo</v>
      </c>
      <c r="D11" s="63">
        <f>INDEX('3. Notenszenarien'!$I$6:$I$350,MATCH(Gesamtpunkte[[#This Row],[Matr.-Nr.]],'3. Notenszenarien'!$A$6:$A$1048576,0))</f>
        <v>2.7</v>
      </c>
      <c r="E11" s="14">
        <f>ROUNDUP(INDEX('2a.Detailpunkte'!$A$4:$A$352,MATCH('2. Punkte_Prüfung'!A11,'2a.Detailpunkte'!$D$4:$D$352,0),1)/5,1)*5</f>
        <v>66.5</v>
      </c>
      <c r="F11" s="61">
        <f>Gesamtpunkte[[#This Row],[Gesamtpunkte ]]/$E$4</f>
        <v>0.73888888888888893</v>
      </c>
      <c r="G11" s="14">
        <f>INDEX('2a.Detailpunkte'!$B$4:$B$352,MATCH('2. Punkte_Prüfung'!A11,'2a.Detailpunkte'!$D$4:$D$352,0),1)</f>
        <v>66.5</v>
      </c>
      <c r="H11" s="14">
        <f>INDEX('2a.Detailpunkte'!$C$4:$C$352,MATCH('2. Punkte_Prüfung'!A11,'2a.Detailpunkte'!$D$4:$D$352,0),1)</f>
        <v>0</v>
      </c>
      <c r="I11" s="197">
        <f>Gesamtpunkte[[#This Row],[Punkte F]]/$G$4</f>
        <v>1.4777777777777779</v>
      </c>
      <c r="J11" s="197">
        <f>Gesamtpunkte[[#This Row],[Punkte I]]/$H$4</f>
        <v>0</v>
      </c>
      <c r="K11" s="95" t="str">
        <f>IF(AND(ISNA(MATCH(Gesamtpunkte[[#This Row],[Matr.-Nr.]],'4. Noteneintrag'!$C$11:$C$1048576,0)),ISNUMBER(Gesamtpunkte[[#This Row],[Matr.-Nr.]])),"NEIN","JA")</f>
        <v>JA</v>
      </c>
      <c r="L11" s="2"/>
      <c r="N11" s="68">
        <v>25</v>
      </c>
      <c r="O11" s="70">
        <v>0</v>
      </c>
      <c r="P11" s="71">
        <f t="shared" si="0"/>
        <v>0</v>
      </c>
      <c r="R11" s="67">
        <v>25</v>
      </c>
      <c r="S11" s="72">
        <v>0</v>
      </c>
      <c r="T11" s="75" t="e">
        <f t="shared" si="1"/>
        <v>#DIV/0!</v>
      </c>
      <c r="U11" s="72">
        <v>0</v>
      </c>
      <c r="V11" s="75">
        <f t="shared" si="2"/>
        <v>0</v>
      </c>
    </row>
    <row r="12" spans="1:26">
      <c r="A12" s="200">
        <f>'2a.Detailpunkte'!D10</f>
        <v>3300459</v>
      </c>
      <c r="B12" t="str">
        <f>'2a.Detailpunkte'!E10</f>
        <v>Stud08</v>
      </c>
      <c r="C12" t="str">
        <f>'2a.Detailpunkte'!F10</f>
        <v>Pseudo</v>
      </c>
      <c r="D12" s="63">
        <f>INDEX('3. Notenszenarien'!$I$6:$I$350,MATCH(Gesamtpunkte[[#This Row],[Matr.-Nr.]],'3. Notenszenarien'!$A$6:$A$1048576,0))</f>
        <v>2.2999999999999998</v>
      </c>
      <c r="E12" s="14">
        <f>ROUNDUP(INDEX('2a.Detailpunkte'!$A$4:$A$352,MATCH('2. Punkte_Prüfung'!A12,'2a.Detailpunkte'!$D$4:$D$352,0),1)/5,1)*5</f>
        <v>71.5</v>
      </c>
      <c r="F12" s="61">
        <f>Gesamtpunkte[[#This Row],[Gesamtpunkte ]]/$E$4</f>
        <v>0.7944444444444444</v>
      </c>
      <c r="G12" s="14">
        <f>INDEX('2a.Detailpunkte'!$B$4:$B$352,MATCH('2. Punkte_Prüfung'!A12,'2a.Detailpunkte'!$D$4:$D$352,0),1)</f>
        <v>72</v>
      </c>
      <c r="H12" s="14">
        <f>INDEX('2a.Detailpunkte'!$C$4:$C$352,MATCH('2. Punkte_Prüfung'!A12,'2a.Detailpunkte'!$D$4:$D$352,0),1)</f>
        <v>0</v>
      </c>
      <c r="I12" s="197">
        <f>Gesamtpunkte[[#This Row],[Punkte F]]/$G$4</f>
        <v>1.6</v>
      </c>
      <c r="J12" s="197">
        <f>Gesamtpunkte[[#This Row],[Punkte I]]/$H$4</f>
        <v>0</v>
      </c>
      <c r="K12" s="95" t="str">
        <f>IF(AND(ISNA(MATCH(Gesamtpunkte[[#This Row],[Matr.-Nr.]],'4. Noteneintrag'!$C$11:$C$1048576,0)),ISNUMBER(Gesamtpunkte[[#This Row],[Matr.-Nr.]])),"NEIN","JA")</f>
        <v>JA</v>
      </c>
      <c r="L12" s="2"/>
      <c r="N12" s="68">
        <v>30</v>
      </c>
      <c r="O12" s="70">
        <v>0</v>
      </c>
      <c r="P12" s="71">
        <f t="shared" si="0"/>
        <v>0</v>
      </c>
      <c r="R12" s="67">
        <v>30</v>
      </c>
      <c r="S12" s="72">
        <v>0</v>
      </c>
      <c r="T12" s="75" t="e">
        <f t="shared" si="1"/>
        <v>#DIV/0!</v>
      </c>
      <c r="U12" s="72">
        <v>0</v>
      </c>
      <c r="V12" s="75">
        <f t="shared" si="2"/>
        <v>0</v>
      </c>
    </row>
    <row r="13" spans="1:26">
      <c r="A13" s="200">
        <f>'2a.Detailpunkte'!D11</f>
        <v>3513448</v>
      </c>
      <c r="B13" t="str">
        <f>'2a.Detailpunkte'!E11</f>
        <v>Stud25</v>
      </c>
      <c r="C13" t="str">
        <f>'2a.Detailpunkte'!F11</f>
        <v>Pseudo</v>
      </c>
      <c r="D13" s="63">
        <f>INDEX('3. Notenszenarien'!$I$6:$I$350,MATCH(Gesamtpunkte[[#This Row],[Matr.-Nr.]],'3. Notenszenarien'!$A$6:$A$1048576,0))</f>
        <v>1.7</v>
      </c>
      <c r="E13" s="14">
        <f>ROUNDUP(INDEX('2a.Detailpunkte'!$A$4:$A$352,MATCH('2. Punkte_Prüfung'!A13,'2a.Detailpunkte'!$D$4:$D$352,0),1)/5,1)*5</f>
        <v>77</v>
      </c>
      <c r="F13" s="61">
        <f>Gesamtpunkte[[#This Row],[Gesamtpunkte ]]/$E$4</f>
        <v>0.85555555555555551</v>
      </c>
      <c r="G13" s="14">
        <f>INDEX('2a.Detailpunkte'!$B$4:$B$352,MATCH('2. Punkte_Prüfung'!A13,'2a.Detailpunkte'!$D$4:$D$352,0),1)</f>
        <v>77</v>
      </c>
      <c r="H13" s="14">
        <f>INDEX('2a.Detailpunkte'!$C$4:$C$352,MATCH('2. Punkte_Prüfung'!A13,'2a.Detailpunkte'!$D$4:$D$352,0),1)</f>
        <v>0</v>
      </c>
      <c r="I13" s="197">
        <f>Gesamtpunkte[[#This Row],[Punkte F]]/$G$4</f>
        <v>1.711111111111111</v>
      </c>
      <c r="J13" s="197">
        <f>Gesamtpunkte[[#This Row],[Punkte I]]/$H$4</f>
        <v>0</v>
      </c>
      <c r="K13" s="95" t="str">
        <f>IF(AND(ISNA(MATCH(Gesamtpunkte[[#This Row],[Matr.-Nr.]],'4. Noteneintrag'!$C$11:$C$1048576,0)),ISNUMBER(Gesamtpunkte[[#This Row],[Matr.-Nr.]])),"NEIN","JA")</f>
        <v>JA</v>
      </c>
      <c r="L13" s="2"/>
      <c r="N13" s="68">
        <v>35</v>
      </c>
      <c r="O13" s="70">
        <v>0</v>
      </c>
      <c r="P13" s="71">
        <f t="shared" si="0"/>
        <v>0</v>
      </c>
      <c r="R13" s="67">
        <v>35</v>
      </c>
      <c r="S13" s="72">
        <v>0</v>
      </c>
      <c r="T13" s="75" t="e">
        <f t="shared" si="1"/>
        <v>#DIV/0!</v>
      </c>
      <c r="U13" s="72">
        <v>0</v>
      </c>
      <c r="V13" s="75">
        <f t="shared" si="2"/>
        <v>0</v>
      </c>
    </row>
    <row r="14" spans="1:26">
      <c r="A14" s="200">
        <f>'2a.Detailpunkte'!D12</f>
        <v>3314377</v>
      </c>
      <c r="B14" t="str">
        <f>'2a.Detailpunkte'!E12</f>
        <v>Stud10</v>
      </c>
      <c r="C14" t="str">
        <f>'2a.Detailpunkte'!F12</f>
        <v>Pseudo</v>
      </c>
      <c r="D14" s="63">
        <f>INDEX('3. Notenszenarien'!$I$6:$I$350,MATCH(Gesamtpunkte[[#This Row],[Matr.-Nr.]],'3. Notenszenarien'!$A$6:$A$1048576,0))</f>
        <v>1.7</v>
      </c>
      <c r="E14" s="14">
        <f>ROUNDUP(INDEX('2a.Detailpunkte'!$A$4:$A$352,MATCH('2. Punkte_Prüfung'!A14,'2a.Detailpunkte'!$D$4:$D$352,0),1)/5,1)*5</f>
        <v>77</v>
      </c>
      <c r="F14" s="61">
        <f>Gesamtpunkte[[#This Row],[Gesamtpunkte ]]/$E$4</f>
        <v>0.85555555555555551</v>
      </c>
      <c r="G14" s="14">
        <f>INDEX('2a.Detailpunkte'!$B$4:$B$352,MATCH('2. Punkte_Prüfung'!A14,'2a.Detailpunkte'!$D$4:$D$352,0),1)</f>
        <v>77</v>
      </c>
      <c r="H14" s="14">
        <f>INDEX('2a.Detailpunkte'!$C$4:$C$352,MATCH('2. Punkte_Prüfung'!A14,'2a.Detailpunkte'!$D$4:$D$352,0),1)</f>
        <v>0</v>
      </c>
      <c r="I14" s="197">
        <f>Gesamtpunkte[[#This Row],[Punkte F]]/$G$4</f>
        <v>1.711111111111111</v>
      </c>
      <c r="J14" s="197">
        <f>Gesamtpunkte[[#This Row],[Punkte I]]/$H$4</f>
        <v>0</v>
      </c>
      <c r="K14" s="95" t="str">
        <f>IF(AND(ISNA(MATCH(Gesamtpunkte[[#This Row],[Matr.-Nr.]],'4. Noteneintrag'!$C$11:$C$1048576,0)),ISNUMBER(Gesamtpunkte[[#This Row],[Matr.-Nr.]])),"NEIN","JA")</f>
        <v>JA</v>
      </c>
      <c r="L14" s="2"/>
      <c r="N14" s="68">
        <v>40</v>
      </c>
      <c r="O14" s="70">
        <v>0</v>
      </c>
      <c r="P14" s="71">
        <f t="shared" si="0"/>
        <v>0</v>
      </c>
      <c r="R14" s="67">
        <v>40</v>
      </c>
      <c r="S14" s="72">
        <v>0</v>
      </c>
      <c r="T14" s="75" t="e">
        <f t="shared" si="1"/>
        <v>#DIV/0!</v>
      </c>
      <c r="U14" s="72">
        <v>0</v>
      </c>
      <c r="V14" s="75">
        <f t="shared" si="2"/>
        <v>0</v>
      </c>
    </row>
    <row r="15" spans="1:26">
      <c r="A15" s="200">
        <f>'2a.Detailpunkte'!D13</f>
        <v>3478653</v>
      </c>
      <c r="B15" t="str">
        <f>'2a.Detailpunkte'!E13</f>
        <v>Stud21</v>
      </c>
      <c r="C15" t="str">
        <f>'2a.Detailpunkte'!F13</f>
        <v>Pseudo</v>
      </c>
      <c r="D15" s="63">
        <f>INDEX('3. Notenszenarien'!$I$6:$I$350,MATCH(Gesamtpunkte[[#This Row],[Matr.-Nr.]],'3. Notenszenarien'!$A$6:$A$1048576,0))</f>
        <v>1.3</v>
      </c>
      <c r="E15" s="14">
        <f>ROUNDUP(INDEX('2a.Detailpunkte'!$A$4:$A$352,MATCH('2. Punkte_Prüfung'!A15,'2a.Detailpunkte'!$D$4:$D$352,0),1)/5,1)*5</f>
        <v>82.5</v>
      </c>
      <c r="F15" s="61">
        <f>Gesamtpunkte[[#This Row],[Gesamtpunkte ]]/$E$4</f>
        <v>0.91666666666666663</v>
      </c>
      <c r="G15" s="14">
        <f>INDEX('2a.Detailpunkte'!$B$4:$B$352,MATCH('2. Punkte_Prüfung'!A15,'2a.Detailpunkte'!$D$4:$D$352,0),1)</f>
        <v>85.5</v>
      </c>
      <c r="H15" s="14">
        <f>INDEX('2a.Detailpunkte'!$C$4:$C$352,MATCH('2. Punkte_Prüfung'!A15,'2a.Detailpunkte'!$D$4:$D$352,0),1)</f>
        <v>0</v>
      </c>
      <c r="I15" s="197">
        <f>Gesamtpunkte[[#This Row],[Punkte F]]/$G$4</f>
        <v>1.9</v>
      </c>
      <c r="J15" s="197">
        <f>Gesamtpunkte[[#This Row],[Punkte I]]/$H$4</f>
        <v>0</v>
      </c>
      <c r="K15" s="95" t="str">
        <f>IF(AND(ISNA(MATCH(Gesamtpunkte[[#This Row],[Matr.-Nr.]],'4. Noteneintrag'!$C$11:$C$1048576,0)),ISNUMBER(Gesamtpunkte[[#This Row],[Matr.-Nr.]])),"NEIN","JA")</f>
        <v>JA</v>
      </c>
      <c r="L15" s="2"/>
      <c r="N15" s="68">
        <v>45</v>
      </c>
      <c r="O15" s="70">
        <v>0</v>
      </c>
      <c r="P15" s="71">
        <f t="shared" si="0"/>
        <v>0</v>
      </c>
      <c r="R15" s="67">
        <v>45</v>
      </c>
      <c r="S15" s="72">
        <v>0</v>
      </c>
      <c r="T15" s="75" t="e">
        <f t="shared" si="1"/>
        <v>#DIV/0!</v>
      </c>
      <c r="U15" s="72">
        <v>0</v>
      </c>
      <c r="V15" s="75">
        <f t="shared" si="2"/>
        <v>0</v>
      </c>
    </row>
    <row r="16" spans="1:26">
      <c r="A16" s="200">
        <f>'2a.Detailpunkte'!D14</f>
        <v>3478426</v>
      </c>
      <c r="B16" t="str">
        <f>'2a.Detailpunkte'!E14</f>
        <v>Stud20</v>
      </c>
      <c r="C16" t="str">
        <f>'2a.Detailpunkte'!F14</f>
        <v>Pseudo</v>
      </c>
      <c r="D16" s="63">
        <f>INDEX('3. Notenszenarien'!$I$6:$I$350,MATCH(Gesamtpunkte[[#This Row],[Matr.-Nr.]],'3. Notenszenarien'!$A$6:$A$1048576,0))</f>
        <v>1.7</v>
      </c>
      <c r="E16" s="14">
        <f>ROUNDUP(INDEX('2a.Detailpunkte'!$A$4:$A$352,MATCH('2. Punkte_Prüfung'!A16,'2a.Detailpunkte'!$D$4:$D$352,0),1)/5,1)*5</f>
        <v>76.5</v>
      </c>
      <c r="F16" s="61">
        <f>Gesamtpunkte[[#This Row],[Gesamtpunkte ]]/$E$4</f>
        <v>0.85</v>
      </c>
      <c r="G16" s="14">
        <f>INDEX('2a.Detailpunkte'!$B$4:$B$352,MATCH('2. Punkte_Prüfung'!A16,'2a.Detailpunkte'!$D$4:$D$352,0),1)</f>
        <v>76.5</v>
      </c>
      <c r="H16" s="14">
        <f>INDEX('2a.Detailpunkte'!$C$4:$C$352,MATCH('2. Punkte_Prüfung'!A16,'2a.Detailpunkte'!$D$4:$D$352,0),1)</f>
        <v>0</v>
      </c>
      <c r="I16" s="197">
        <f>Gesamtpunkte[[#This Row],[Punkte F]]/$G$4</f>
        <v>1.7</v>
      </c>
      <c r="J16" s="197">
        <f>Gesamtpunkte[[#This Row],[Punkte I]]/$H$4</f>
        <v>0</v>
      </c>
      <c r="K16" s="95" t="str">
        <f>IF(AND(ISNA(MATCH(Gesamtpunkte[[#This Row],[Matr.-Nr.]],'4. Noteneintrag'!$C$11:$C$1048576,0)),ISNUMBER(Gesamtpunkte[[#This Row],[Matr.-Nr.]])),"NEIN","JA")</f>
        <v>JA</v>
      </c>
      <c r="L16" s="2"/>
      <c r="N16" s="68">
        <v>50</v>
      </c>
      <c r="O16" s="70">
        <v>0</v>
      </c>
      <c r="P16" s="71">
        <f t="shared" si="0"/>
        <v>0</v>
      </c>
      <c r="R16" s="73" t="s">
        <v>49</v>
      </c>
      <c r="S16" s="73">
        <f>SUM(S6:S15)</f>
        <v>0</v>
      </c>
      <c r="T16" s="74" t="e">
        <f>SUM(T6:T15)</f>
        <v>#DIV/0!</v>
      </c>
      <c r="U16" s="73">
        <f>SUM(U6:U15)</f>
        <v>28</v>
      </c>
      <c r="V16" s="74">
        <f>SUM(V6:V15)</f>
        <v>1</v>
      </c>
    </row>
    <row r="17" spans="1:16">
      <c r="A17" s="200">
        <f>'2a.Detailpunkte'!D15</f>
        <v>3202847</v>
      </c>
      <c r="B17" t="str">
        <f>'2a.Detailpunkte'!E15</f>
        <v>Stud02</v>
      </c>
      <c r="C17" t="str">
        <f>'2a.Detailpunkte'!F15</f>
        <v>Pseudo</v>
      </c>
      <c r="D17" s="63">
        <f>INDEX('3. Notenszenarien'!$I$6:$I$350,MATCH(Gesamtpunkte[[#This Row],[Matr.-Nr.]],'3. Notenszenarien'!$A$6:$A$1048576,0))</f>
        <v>2</v>
      </c>
      <c r="E17" s="14">
        <f>ROUNDUP(INDEX('2a.Detailpunkte'!$A$4:$A$352,MATCH('2. Punkte_Prüfung'!A17,'2a.Detailpunkte'!$D$4:$D$352,0),1)/5,1)*5</f>
        <v>75.5</v>
      </c>
      <c r="F17" s="61">
        <f>Gesamtpunkte[[#This Row],[Gesamtpunkte ]]/$E$4</f>
        <v>0.83888888888888891</v>
      </c>
      <c r="G17" s="14">
        <f>INDEX('2a.Detailpunkte'!$B$4:$B$352,MATCH('2. Punkte_Prüfung'!A17,'2a.Detailpunkte'!$D$4:$D$352,0),1)</f>
        <v>75.5</v>
      </c>
      <c r="H17" s="14">
        <f>INDEX('2a.Detailpunkte'!$C$4:$C$352,MATCH('2. Punkte_Prüfung'!A17,'2a.Detailpunkte'!$D$4:$D$352,0),1)</f>
        <v>0</v>
      </c>
      <c r="I17" s="197">
        <f>Gesamtpunkte[[#This Row],[Punkte F]]/$G$4</f>
        <v>1.6777777777777778</v>
      </c>
      <c r="J17" s="197">
        <f>Gesamtpunkte[[#This Row],[Punkte I]]/$H$4</f>
        <v>0</v>
      </c>
      <c r="K17" s="95" t="str">
        <f>IF(AND(ISNA(MATCH(Gesamtpunkte[[#This Row],[Matr.-Nr.]],'4. Noteneintrag'!$C$11:$C$1048576,0)),ISNUMBER(Gesamtpunkte[[#This Row],[Matr.-Nr.]])),"NEIN","JA")</f>
        <v>JA</v>
      </c>
      <c r="L17" s="2"/>
      <c r="N17" s="68">
        <v>55</v>
      </c>
      <c r="O17" s="70">
        <v>0</v>
      </c>
      <c r="P17" s="71">
        <f t="shared" si="0"/>
        <v>0</v>
      </c>
    </row>
    <row r="18" spans="1:16">
      <c r="A18" s="200">
        <f>'2a.Detailpunkte'!D16</f>
        <v>3472086</v>
      </c>
      <c r="B18" t="str">
        <f>'2a.Detailpunkte'!E16</f>
        <v>Stud15</v>
      </c>
      <c r="C18" t="str">
        <f>'2a.Detailpunkte'!F16</f>
        <v>Pseudo</v>
      </c>
      <c r="D18" s="63">
        <f>INDEX('3. Notenszenarien'!$I$6:$I$350,MATCH(Gesamtpunkte[[#This Row],[Matr.-Nr.]],'3. Notenszenarien'!$A$6:$A$1048576,0))</f>
        <v>2.2999999999999998</v>
      </c>
      <c r="E18" s="14">
        <f>ROUNDUP(INDEX('2a.Detailpunkte'!$A$4:$A$352,MATCH('2. Punkte_Prüfung'!A18,'2a.Detailpunkte'!$D$4:$D$352,0),1)/5,1)*5</f>
        <v>71</v>
      </c>
      <c r="F18" s="61">
        <f>Gesamtpunkte[[#This Row],[Gesamtpunkte ]]/$E$4</f>
        <v>0.78888888888888886</v>
      </c>
      <c r="G18" s="14">
        <f>INDEX('2a.Detailpunkte'!$B$4:$B$352,MATCH('2. Punkte_Prüfung'!A18,'2a.Detailpunkte'!$D$4:$D$352,0),1)</f>
        <v>71</v>
      </c>
      <c r="H18" s="14">
        <f>INDEX('2a.Detailpunkte'!$C$4:$C$352,MATCH('2. Punkte_Prüfung'!A18,'2a.Detailpunkte'!$D$4:$D$352,0),1)</f>
        <v>0</v>
      </c>
      <c r="I18" s="197">
        <f>Gesamtpunkte[[#This Row],[Punkte F]]/$G$4</f>
        <v>1.5777777777777777</v>
      </c>
      <c r="J18" s="197">
        <f>Gesamtpunkte[[#This Row],[Punkte I]]/$H$4</f>
        <v>0</v>
      </c>
      <c r="K18" s="95" t="str">
        <f>IF(AND(ISNA(MATCH(Gesamtpunkte[[#This Row],[Matr.-Nr.]],'4. Noteneintrag'!$C$11:$C$1048576,0)),ISNUMBER(Gesamtpunkte[[#This Row],[Matr.-Nr.]])),"NEIN","JA")</f>
        <v>JA</v>
      </c>
      <c r="L18" s="2"/>
      <c r="N18" s="68">
        <v>60</v>
      </c>
      <c r="O18" s="70">
        <v>0</v>
      </c>
      <c r="P18" s="71">
        <f t="shared" si="0"/>
        <v>0</v>
      </c>
    </row>
    <row r="19" spans="1:16">
      <c r="A19" s="200">
        <f>'2a.Detailpunkte'!D17</f>
        <v>3226049</v>
      </c>
      <c r="B19" t="str">
        <f>'2a.Detailpunkte'!E17</f>
        <v>Stud03</v>
      </c>
      <c r="C19" t="str">
        <f>'2a.Detailpunkte'!F17</f>
        <v>Pseudo</v>
      </c>
      <c r="D19" s="63">
        <f>INDEX('3. Notenszenarien'!$I$6:$I$350,MATCH(Gesamtpunkte[[#This Row],[Matr.-Nr.]],'3. Notenszenarien'!$A$6:$A$1048576,0))</f>
        <v>1</v>
      </c>
      <c r="E19" s="14">
        <f>ROUNDUP(INDEX('2a.Detailpunkte'!$A$4:$A$352,MATCH('2. Punkte_Prüfung'!A19,'2a.Detailpunkte'!$D$4:$D$352,0),1)/5,1)*5</f>
        <v>87</v>
      </c>
      <c r="F19" s="61">
        <f>Gesamtpunkte[[#This Row],[Gesamtpunkte ]]/$E$4</f>
        <v>0.96666666666666667</v>
      </c>
      <c r="G19" s="14">
        <f>INDEX('2a.Detailpunkte'!$B$4:$B$352,MATCH('2. Punkte_Prüfung'!A19,'2a.Detailpunkte'!$D$4:$D$352,0),1)</f>
        <v>87</v>
      </c>
      <c r="H19" s="14">
        <f>INDEX('2a.Detailpunkte'!$C$4:$C$352,MATCH('2. Punkte_Prüfung'!A19,'2a.Detailpunkte'!$D$4:$D$352,0),1)</f>
        <v>0</v>
      </c>
      <c r="I19" s="197">
        <f>Gesamtpunkte[[#This Row],[Punkte F]]/$G$4</f>
        <v>1.9333333333333333</v>
      </c>
      <c r="J19" s="197">
        <f>Gesamtpunkte[[#This Row],[Punkte I]]/$H$4</f>
        <v>0</v>
      </c>
      <c r="K19" s="95" t="str">
        <f>IF(AND(ISNA(MATCH(Gesamtpunkte[[#This Row],[Matr.-Nr.]],'4. Noteneintrag'!$C$11:$C$1048576,0)),ISNUMBER(Gesamtpunkte[[#This Row],[Matr.-Nr.]])),"NEIN","JA")</f>
        <v>JA</v>
      </c>
      <c r="L19" s="2"/>
      <c r="N19" s="68">
        <v>65</v>
      </c>
      <c r="O19" s="70">
        <v>1</v>
      </c>
      <c r="P19" s="71">
        <f t="shared" si="0"/>
        <v>3.5714285714285712E-2</v>
      </c>
    </row>
    <row r="20" spans="1:16">
      <c r="A20" s="200">
        <f>'2a.Detailpunkte'!D18</f>
        <v>3483130</v>
      </c>
      <c r="B20" t="str">
        <f>'2a.Detailpunkte'!E18</f>
        <v>Stud22</v>
      </c>
      <c r="C20" t="str">
        <f>'2a.Detailpunkte'!F18</f>
        <v>Pseudo</v>
      </c>
      <c r="D20" s="63">
        <f>INDEX('3. Notenszenarien'!$I$6:$I$350,MATCH(Gesamtpunkte[[#This Row],[Matr.-Nr.]],'3. Notenszenarien'!$A$6:$A$1048576,0))</f>
        <v>2</v>
      </c>
      <c r="E20" s="14">
        <f>ROUNDUP(INDEX('2a.Detailpunkte'!$A$4:$A$352,MATCH('2. Punkte_Prüfung'!A20,'2a.Detailpunkte'!$D$4:$D$352,0),1)/5,1)*5</f>
        <v>72</v>
      </c>
      <c r="F20" s="61">
        <f>Gesamtpunkte[[#This Row],[Gesamtpunkte ]]/$E$4</f>
        <v>0.8</v>
      </c>
      <c r="G20" s="14">
        <f>INDEX('2a.Detailpunkte'!$B$4:$B$352,MATCH('2. Punkte_Prüfung'!A20,'2a.Detailpunkte'!$D$4:$D$352,0),1)</f>
        <v>72</v>
      </c>
      <c r="H20" s="14">
        <f>INDEX('2a.Detailpunkte'!$C$4:$C$352,MATCH('2. Punkte_Prüfung'!A20,'2a.Detailpunkte'!$D$4:$D$352,0),1)</f>
        <v>0</v>
      </c>
      <c r="I20" s="197">
        <f>Gesamtpunkte[[#This Row],[Punkte F]]/$G$4</f>
        <v>1.6</v>
      </c>
      <c r="J20" s="197">
        <f>Gesamtpunkte[[#This Row],[Punkte I]]/$H$4</f>
        <v>0</v>
      </c>
      <c r="K20" s="95" t="str">
        <f>IF(AND(ISNA(MATCH(Gesamtpunkte[[#This Row],[Matr.-Nr.]],'4. Noteneintrag'!$C$11:$C$1048576,0)),ISNUMBER(Gesamtpunkte[[#This Row],[Matr.-Nr.]])),"NEIN","JA")</f>
        <v>JA</v>
      </c>
      <c r="L20" s="2"/>
      <c r="N20" s="68">
        <v>70</v>
      </c>
      <c r="O20" s="70">
        <v>2</v>
      </c>
      <c r="P20" s="71">
        <f t="shared" si="0"/>
        <v>7.1428571428571425E-2</v>
      </c>
    </row>
    <row r="21" spans="1:16">
      <c r="A21" s="200">
        <f>'2a.Detailpunkte'!D19</f>
        <v>3298408</v>
      </c>
      <c r="B21" t="str">
        <f>'2a.Detailpunkte'!E19</f>
        <v>Stud07</v>
      </c>
      <c r="C21" t="str">
        <f>'2a.Detailpunkte'!F19</f>
        <v>Pseudo</v>
      </c>
      <c r="D21" s="63">
        <f>INDEX('3. Notenszenarien'!$I$6:$I$350,MATCH(Gesamtpunkte[[#This Row],[Matr.-Nr.]],'3. Notenszenarien'!$A$6:$A$1048576,0))</f>
        <v>2</v>
      </c>
      <c r="E21" s="14">
        <f>ROUNDUP(INDEX('2a.Detailpunkte'!$A$4:$A$352,MATCH('2. Punkte_Prüfung'!A21,'2a.Detailpunkte'!$D$4:$D$352,0),1)/5,1)*5</f>
        <v>76</v>
      </c>
      <c r="F21" s="61">
        <f>Gesamtpunkte[[#This Row],[Gesamtpunkte ]]/$E$4</f>
        <v>0.84444444444444444</v>
      </c>
      <c r="G21" s="14">
        <f>INDEX('2a.Detailpunkte'!$B$4:$B$352,MATCH('2. Punkte_Prüfung'!A21,'2a.Detailpunkte'!$D$4:$D$352,0),1)</f>
        <v>76.5</v>
      </c>
      <c r="H21" s="14">
        <f>INDEX('2a.Detailpunkte'!$C$4:$C$352,MATCH('2. Punkte_Prüfung'!A21,'2a.Detailpunkte'!$D$4:$D$352,0),1)</f>
        <v>0</v>
      </c>
      <c r="I21" s="197">
        <f>Gesamtpunkte[[#This Row],[Punkte F]]/$G$4</f>
        <v>1.7</v>
      </c>
      <c r="J21" s="197">
        <f>Gesamtpunkte[[#This Row],[Punkte I]]/$H$4</f>
        <v>0</v>
      </c>
      <c r="K21" s="95" t="str">
        <f>IF(AND(ISNA(MATCH(Gesamtpunkte[[#This Row],[Matr.-Nr.]],'4. Noteneintrag'!$C$11:$C$1048576,0)),ISNUMBER(Gesamtpunkte[[#This Row],[Matr.-Nr.]])),"NEIN","JA")</f>
        <v>JA</v>
      </c>
      <c r="L21" s="2"/>
      <c r="N21" s="68">
        <v>75</v>
      </c>
      <c r="O21" s="70">
        <v>10</v>
      </c>
      <c r="P21" s="71">
        <f t="shared" si="0"/>
        <v>0.35714285714285715</v>
      </c>
    </row>
    <row r="22" spans="1:16">
      <c r="A22" s="200">
        <f>'2a.Detailpunkte'!D20</f>
        <v>3489059</v>
      </c>
      <c r="B22" t="str">
        <f>'2a.Detailpunkte'!E20</f>
        <v>Stud23</v>
      </c>
      <c r="C22" t="str">
        <f>'2a.Detailpunkte'!F20</f>
        <v>Pseudo</v>
      </c>
      <c r="D22" s="63">
        <f>INDEX('3. Notenszenarien'!$I$6:$I$350,MATCH(Gesamtpunkte[[#This Row],[Matr.-Nr.]],'3. Notenszenarien'!$A$6:$A$1048576,0))</f>
        <v>1.7</v>
      </c>
      <c r="E22" s="14">
        <f>ROUNDUP(INDEX('2a.Detailpunkte'!$A$4:$A$352,MATCH('2. Punkte_Prüfung'!A22,'2a.Detailpunkte'!$D$4:$D$352,0),1)/5,1)*5</f>
        <v>76.5</v>
      </c>
      <c r="F22" s="61">
        <f>Gesamtpunkte[[#This Row],[Gesamtpunkte ]]/$E$4</f>
        <v>0.85</v>
      </c>
      <c r="G22" s="14">
        <f>INDEX('2a.Detailpunkte'!$B$4:$B$352,MATCH('2. Punkte_Prüfung'!A22,'2a.Detailpunkte'!$D$4:$D$352,0),1)</f>
        <v>76.33</v>
      </c>
      <c r="H22" s="14">
        <f>INDEX('2a.Detailpunkte'!$C$4:$C$352,MATCH('2. Punkte_Prüfung'!A22,'2a.Detailpunkte'!$D$4:$D$352,0),1)</f>
        <v>0</v>
      </c>
      <c r="I22" s="197">
        <f>Gesamtpunkte[[#This Row],[Punkte F]]/$G$4</f>
        <v>1.6962222222222221</v>
      </c>
      <c r="J22" s="197">
        <f>Gesamtpunkte[[#This Row],[Punkte I]]/$H$4</f>
        <v>0</v>
      </c>
      <c r="K22" s="95" t="str">
        <f>IF(AND(ISNA(MATCH(Gesamtpunkte[[#This Row],[Matr.-Nr.]],'4. Noteneintrag'!$C$11:$C$1048576,0)),ISNUMBER(Gesamtpunkte[[#This Row],[Matr.-Nr.]])),"NEIN","JA")</f>
        <v>JA</v>
      </c>
      <c r="L22" s="2"/>
      <c r="N22" s="68">
        <v>80</v>
      </c>
      <c r="O22" s="70">
        <v>9</v>
      </c>
      <c r="P22" s="71">
        <f t="shared" si="0"/>
        <v>0.32142857142857145</v>
      </c>
    </row>
    <row r="23" spans="1:16">
      <c r="A23" s="200">
        <f>'2a.Detailpunkte'!D21</f>
        <v>3273308</v>
      </c>
      <c r="B23" t="str">
        <f>'2a.Detailpunkte'!E21</f>
        <v>Stud05</v>
      </c>
      <c r="C23" t="str">
        <f>'2a.Detailpunkte'!F21</f>
        <v>Pseudo</v>
      </c>
      <c r="D23" s="63">
        <f>INDEX('3. Notenszenarien'!$I$6:$I$350,MATCH(Gesamtpunkte[[#This Row],[Matr.-Nr.]],'3. Notenszenarien'!$A$6:$A$1048576,0))</f>
        <v>2</v>
      </c>
      <c r="E23" s="14">
        <f>ROUNDUP(INDEX('2a.Detailpunkte'!$A$4:$A$352,MATCH('2. Punkte_Prüfung'!A23,'2a.Detailpunkte'!$D$4:$D$352,0),1)/5,1)*5</f>
        <v>72</v>
      </c>
      <c r="F23" s="61">
        <f>Gesamtpunkte[[#This Row],[Gesamtpunkte ]]/$E$4</f>
        <v>0.8</v>
      </c>
      <c r="G23" s="14">
        <f>INDEX('2a.Detailpunkte'!$B$4:$B$352,MATCH('2. Punkte_Prüfung'!A23,'2a.Detailpunkte'!$D$4:$D$352,0),1)</f>
        <v>71.83</v>
      </c>
      <c r="H23" s="14">
        <f>INDEX('2a.Detailpunkte'!$C$4:$C$352,MATCH('2. Punkte_Prüfung'!A23,'2a.Detailpunkte'!$D$4:$D$352,0),1)</f>
        <v>0</v>
      </c>
      <c r="I23" s="197">
        <f>Gesamtpunkte[[#This Row],[Punkte F]]/$G$4</f>
        <v>1.5962222222222222</v>
      </c>
      <c r="J23" s="197">
        <f>Gesamtpunkte[[#This Row],[Punkte I]]/$H$4</f>
        <v>0</v>
      </c>
      <c r="K23" s="95" t="str">
        <f>IF(AND(ISNA(MATCH(Gesamtpunkte[[#This Row],[Matr.-Nr.]],'4. Noteneintrag'!$C$11:$C$1048576,0)),ISNUMBER(Gesamtpunkte[[#This Row],[Matr.-Nr.]])),"NEIN","JA")</f>
        <v>JA</v>
      </c>
      <c r="L23" s="2"/>
      <c r="N23" s="68">
        <v>85</v>
      </c>
      <c r="O23" s="70">
        <v>5</v>
      </c>
      <c r="P23" s="71">
        <f t="shared" si="0"/>
        <v>0.17857142857142858</v>
      </c>
    </row>
    <row r="24" spans="1:16">
      <c r="A24" s="200">
        <f>'2a.Detailpunkte'!D22</f>
        <v>3361157</v>
      </c>
      <c r="B24" t="str">
        <f>'2a.Detailpunkte'!E22</f>
        <v>Stud12</v>
      </c>
      <c r="C24" t="str">
        <f>'2a.Detailpunkte'!F22</f>
        <v>Pseudo</v>
      </c>
      <c r="D24" s="63">
        <f>INDEX('3. Notenszenarien'!$I$6:$I$350,MATCH(Gesamtpunkte[[#This Row],[Matr.-Nr.]],'3. Notenszenarien'!$A$6:$A$1048576,0))</f>
        <v>1.3</v>
      </c>
      <c r="E24" s="14">
        <f>ROUNDUP(INDEX('2a.Detailpunkte'!$A$4:$A$352,MATCH('2. Punkte_Prüfung'!A24,'2a.Detailpunkte'!$D$4:$D$352,0),1)/5,1)*5</f>
        <v>83</v>
      </c>
      <c r="F24" s="61">
        <f>Gesamtpunkte[[#This Row],[Gesamtpunkte ]]/$E$4</f>
        <v>0.92222222222222228</v>
      </c>
      <c r="G24" s="14">
        <f>INDEX('2a.Detailpunkte'!$B$4:$B$352,MATCH('2. Punkte_Prüfung'!A24,'2a.Detailpunkte'!$D$4:$D$352,0),1)</f>
        <v>83</v>
      </c>
      <c r="H24" s="14">
        <f>INDEX('2a.Detailpunkte'!$C$4:$C$352,MATCH('2. Punkte_Prüfung'!A24,'2a.Detailpunkte'!$D$4:$D$352,0),1)</f>
        <v>0</v>
      </c>
      <c r="I24" s="197">
        <f>Gesamtpunkte[[#This Row],[Punkte F]]/$G$4</f>
        <v>1.8444444444444446</v>
      </c>
      <c r="J24" s="197">
        <f>Gesamtpunkte[[#This Row],[Punkte I]]/$H$4</f>
        <v>0</v>
      </c>
      <c r="K24" s="95" t="str">
        <f>IF(AND(ISNA(MATCH(Gesamtpunkte[[#This Row],[Matr.-Nr.]],'4. Noteneintrag'!$C$11:$C$1048576,0)),ISNUMBER(Gesamtpunkte[[#This Row],[Matr.-Nr.]])),"NEIN","JA")</f>
        <v>JA</v>
      </c>
      <c r="L24" s="2"/>
      <c r="N24" s="68">
        <v>90</v>
      </c>
      <c r="O24" s="70">
        <v>1</v>
      </c>
      <c r="P24" s="71">
        <f t="shared" si="0"/>
        <v>3.5714285714285712E-2</v>
      </c>
    </row>
    <row r="25" spans="1:16">
      <c r="A25" s="200">
        <f>'2a.Detailpunkte'!D23</f>
        <v>3475876</v>
      </c>
      <c r="B25" t="str">
        <f>'2a.Detailpunkte'!E23</f>
        <v>Stud18</v>
      </c>
      <c r="C25" t="str">
        <f>'2a.Detailpunkte'!F23</f>
        <v>Pseudo</v>
      </c>
      <c r="D25" s="63">
        <f>INDEX('3. Notenszenarien'!$I$6:$I$350,MATCH(Gesamtpunkte[[#This Row],[Matr.-Nr.]],'3. Notenszenarien'!$A$6:$A$1048576,0))</f>
        <v>1.3</v>
      </c>
      <c r="E25" s="14">
        <f>ROUNDUP(INDEX('2a.Detailpunkte'!$A$4:$A$352,MATCH('2. Punkte_Prüfung'!A25,'2a.Detailpunkte'!$D$4:$D$352,0),1)/5,1)*5</f>
        <v>83</v>
      </c>
      <c r="F25" s="61">
        <f>Gesamtpunkte[[#This Row],[Gesamtpunkte ]]/$E$4</f>
        <v>0.92222222222222228</v>
      </c>
      <c r="G25" s="14">
        <f>INDEX('2a.Detailpunkte'!$B$4:$B$352,MATCH('2. Punkte_Prüfung'!A25,'2a.Detailpunkte'!$D$4:$D$352,0),1)</f>
        <v>83</v>
      </c>
      <c r="H25" s="14">
        <f>INDEX('2a.Detailpunkte'!$C$4:$C$352,MATCH('2. Punkte_Prüfung'!A25,'2a.Detailpunkte'!$D$4:$D$352,0),1)</f>
        <v>0</v>
      </c>
      <c r="I25" s="197">
        <f>Gesamtpunkte[[#This Row],[Punkte F]]/$G$4</f>
        <v>1.8444444444444446</v>
      </c>
      <c r="J25" s="197">
        <f>Gesamtpunkte[[#This Row],[Punkte I]]/$H$4</f>
        <v>0</v>
      </c>
      <c r="K25" s="95" t="str">
        <f>IF(AND(ISNA(MATCH(Gesamtpunkte[[#This Row],[Matr.-Nr.]],'4. Noteneintrag'!$C$11:$C$1048576,0)),ISNUMBER(Gesamtpunkte[[#This Row],[Matr.-Nr.]])),"NEIN","JA")</f>
        <v>JA</v>
      </c>
      <c r="L25" s="2"/>
      <c r="N25" s="73" t="s">
        <v>49</v>
      </c>
      <c r="O25" s="73">
        <f>SUM(O6:O24)</f>
        <v>28</v>
      </c>
      <c r="P25" s="74">
        <f>SUM(P6:P24)</f>
        <v>1.0000000000000002</v>
      </c>
    </row>
    <row r="26" spans="1:16">
      <c r="A26" s="200">
        <f>'2a.Detailpunkte'!D24</f>
        <v>3513589</v>
      </c>
      <c r="B26" t="str">
        <f>'2a.Detailpunkte'!E24</f>
        <v>Stud26</v>
      </c>
      <c r="C26" t="str">
        <f>'2a.Detailpunkte'!F24</f>
        <v>Pseudo</v>
      </c>
      <c r="D26" s="63">
        <f>INDEX('3. Notenszenarien'!$I$6:$I$350,MATCH(Gesamtpunkte[[#This Row],[Matr.-Nr.]],'3. Notenszenarien'!$A$6:$A$1048576,0))</f>
        <v>2</v>
      </c>
      <c r="E26" s="14">
        <f>ROUNDUP(INDEX('2a.Detailpunkte'!$A$4:$A$352,MATCH('2. Punkte_Prüfung'!A26,'2a.Detailpunkte'!$D$4:$D$352,0),1)/5,1)*5</f>
        <v>73.5</v>
      </c>
      <c r="F26" s="61">
        <f>Gesamtpunkte[[#This Row],[Gesamtpunkte ]]/$E$4</f>
        <v>0.81666666666666665</v>
      </c>
      <c r="G26" s="14">
        <f>INDEX('2a.Detailpunkte'!$B$4:$B$352,MATCH('2. Punkte_Prüfung'!A26,'2a.Detailpunkte'!$D$4:$D$352,0),1)</f>
        <v>73.5</v>
      </c>
      <c r="H26" s="14">
        <f>INDEX('2a.Detailpunkte'!$C$4:$C$352,MATCH('2. Punkte_Prüfung'!A26,'2a.Detailpunkte'!$D$4:$D$352,0),1)</f>
        <v>0</v>
      </c>
      <c r="I26" s="197">
        <f>Gesamtpunkte[[#This Row],[Punkte F]]/$G$4</f>
        <v>1.6333333333333333</v>
      </c>
      <c r="J26" s="197">
        <f>Gesamtpunkte[[#This Row],[Punkte I]]/$H$4</f>
        <v>0</v>
      </c>
      <c r="K26" s="95" t="str">
        <f>IF(AND(ISNA(MATCH(Gesamtpunkte[[#This Row],[Matr.-Nr.]],'4. Noteneintrag'!$C$11:$C$1048576,0)),ISNUMBER(Gesamtpunkte[[#This Row],[Matr.-Nr.]])),"NEIN","JA")</f>
        <v>JA</v>
      </c>
      <c r="L26" s="2"/>
      <c r="N26" s="63"/>
      <c r="O26" s="62"/>
    </row>
    <row r="27" spans="1:16">
      <c r="A27" s="200">
        <f>'2a.Detailpunkte'!D25</f>
        <v>3173903</v>
      </c>
      <c r="B27" t="str">
        <f>'2a.Detailpunkte'!E25</f>
        <v>Stud01</v>
      </c>
      <c r="C27" t="str">
        <f>'2a.Detailpunkte'!F25</f>
        <v>Pseudo</v>
      </c>
      <c r="D27" s="63">
        <f>INDEX('3. Notenszenarien'!$I$6:$I$350,MATCH(Gesamtpunkte[[#This Row],[Matr.-Nr.]],'3. Notenszenarien'!$A$6:$A$1048576,0))</f>
        <v>1.7</v>
      </c>
      <c r="E27" s="14">
        <f>ROUNDUP(INDEX('2a.Detailpunkte'!$A$4:$A$352,MATCH('2. Punkte_Prüfung'!A27,'2a.Detailpunkte'!$D$4:$D$352,0),1)/5,1)*5</f>
        <v>77.5</v>
      </c>
      <c r="F27" s="61">
        <f>Gesamtpunkte[[#This Row],[Gesamtpunkte ]]/$E$4</f>
        <v>0.86111111111111116</v>
      </c>
      <c r="G27" s="14">
        <f>INDEX('2a.Detailpunkte'!$B$4:$B$352,MATCH('2. Punkte_Prüfung'!A27,'2a.Detailpunkte'!$D$4:$D$352,0),1)</f>
        <v>77.5</v>
      </c>
      <c r="H27" s="14">
        <f>INDEX('2a.Detailpunkte'!$C$4:$C$352,MATCH('2. Punkte_Prüfung'!A27,'2a.Detailpunkte'!$D$4:$D$352,0),1)</f>
        <v>0</v>
      </c>
      <c r="I27" s="197">
        <f>Gesamtpunkte[[#This Row],[Punkte F]]/$G$4</f>
        <v>1.7222222222222223</v>
      </c>
      <c r="J27" s="197">
        <f>Gesamtpunkte[[#This Row],[Punkte I]]/$H$4</f>
        <v>0</v>
      </c>
      <c r="K27" s="95" t="str">
        <f>IF(AND(ISNA(MATCH(Gesamtpunkte[[#This Row],[Matr.-Nr.]],'4. Noteneintrag'!$C$11:$C$1048576,0)),ISNUMBER(Gesamtpunkte[[#This Row],[Matr.-Nr.]])),"NEIN","JA")</f>
        <v>JA</v>
      </c>
      <c r="L27" s="2"/>
      <c r="N27" s="63"/>
      <c r="O27" s="62"/>
    </row>
    <row r="28" spans="1:16">
      <c r="A28" s="200">
        <f>'2a.Detailpunkte'!D26</f>
        <v>3312357</v>
      </c>
      <c r="B28" t="str">
        <f>'2a.Detailpunkte'!E26</f>
        <v>Stud09</v>
      </c>
      <c r="C28" t="str">
        <f>'2a.Detailpunkte'!F26</f>
        <v>Pseudo</v>
      </c>
      <c r="D28" s="63">
        <f>INDEX('3. Notenszenarien'!$I$6:$I$350,MATCH(Gesamtpunkte[[#This Row],[Matr.-Nr.]],'3. Notenszenarien'!$A$6:$A$1048576,0))</f>
        <v>1.3</v>
      </c>
      <c r="E28" s="14">
        <f>ROUNDUP(INDEX('2a.Detailpunkte'!$A$4:$A$352,MATCH('2. Punkte_Prüfung'!A28,'2a.Detailpunkte'!$D$4:$D$352,0),1)/5,1)*5</f>
        <v>84</v>
      </c>
      <c r="F28" s="61">
        <f>Gesamtpunkte[[#This Row],[Gesamtpunkte ]]/$E$4</f>
        <v>0.93333333333333335</v>
      </c>
      <c r="G28" s="14">
        <f>INDEX('2a.Detailpunkte'!$B$4:$B$352,MATCH('2. Punkte_Prüfung'!A28,'2a.Detailpunkte'!$D$4:$D$352,0),1)</f>
        <v>84</v>
      </c>
      <c r="H28" s="14">
        <f>INDEX('2a.Detailpunkte'!$C$4:$C$352,MATCH('2. Punkte_Prüfung'!A28,'2a.Detailpunkte'!$D$4:$D$352,0),1)</f>
        <v>0</v>
      </c>
      <c r="I28" s="197">
        <f>Gesamtpunkte[[#This Row],[Punkte F]]/$G$4</f>
        <v>1.8666666666666667</v>
      </c>
      <c r="J28" s="197">
        <f>Gesamtpunkte[[#This Row],[Punkte I]]/$H$4</f>
        <v>0</v>
      </c>
      <c r="K28" s="95" t="str">
        <f>IF(AND(ISNA(MATCH(Gesamtpunkte[[#This Row],[Matr.-Nr.]],'4. Noteneintrag'!$C$11:$C$1048576,0)),ISNUMBER(Gesamtpunkte[[#This Row],[Matr.-Nr.]])),"NEIN","JA")</f>
        <v>JA</v>
      </c>
      <c r="L28" s="2"/>
      <c r="N28" s="63"/>
      <c r="O28" s="62"/>
    </row>
    <row r="29" spans="1:16">
      <c r="A29" s="200">
        <f>'2a.Detailpunkte'!D27</f>
        <v>3269604</v>
      </c>
      <c r="B29" t="str">
        <f>'2a.Detailpunkte'!E27</f>
        <v>Stud04</v>
      </c>
      <c r="C29" t="str">
        <f>'2a.Detailpunkte'!F27</f>
        <v>Pseudo</v>
      </c>
      <c r="D29" s="63">
        <f>INDEX('3. Notenszenarien'!$I$6:$I$350,MATCH(Gesamtpunkte[[#This Row],[Matr.-Nr.]],'3. Notenszenarien'!$A$6:$A$1048576,0))</f>
        <v>1.3</v>
      </c>
      <c r="E29" s="14">
        <f>ROUNDUP(INDEX('2a.Detailpunkte'!$A$4:$A$352,MATCH('2. Punkte_Prüfung'!A29,'2a.Detailpunkte'!$D$4:$D$352,0),1)/5,1)*5</f>
        <v>84.5</v>
      </c>
      <c r="F29" s="61">
        <f>Gesamtpunkte[[#This Row],[Gesamtpunkte ]]/$E$4</f>
        <v>0.93888888888888888</v>
      </c>
      <c r="G29" s="14">
        <f>INDEX('2a.Detailpunkte'!$B$4:$B$352,MATCH('2. Punkte_Prüfung'!A29,'2a.Detailpunkte'!$D$4:$D$352,0),1)</f>
        <v>84.5</v>
      </c>
      <c r="H29" s="14">
        <f>INDEX('2a.Detailpunkte'!$C$4:$C$352,MATCH('2. Punkte_Prüfung'!A29,'2a.Detailpunkte'!$D$4:$D$352,0),1)</f>
        <v>0</v>
      </c>
      <c r="I29" s="197">
        <f>Gesamtpunkte[[#This Row],[Punkte F]]/$G$4</f>
        <v>1.8777777777777778</v>
      </c>
      <c r="J29" s="197">
        <f>Gesamtpunkte[[#This Row],[Punkte I]]/$H$4</f>
        <v>0</v>
      </c>
      <c r="K29" s="95" t="str">
        <f>IF(AND(ISNA(MATCH(Gesamtpunkte[[#This Row],[Matr.-Nr.]],'4. Noteneintrag'!$C$11:$C$1048576,0)),ISNUMBER(Gesamtpunkte[[#This Row],[Matr.-Nr.]])),"NEIN","JA")</f>
        <v>JA</v>
      </c>
      <c r="L29" s="2"/>
      <c r="N29" s="63"/>
      <c r="O29" s="62"/>
    </row>
    <row r="30" spans="1:16">
      <c r="A30" s="200">
        <f>'2a.Detailpunkte'!D28</f>
        <v>3274772</v>
      </c>
      <c r="B30" t="str">
        <f>'2a.Detailpunkte'!E28</f>
        <v>Stud06</v>
      </c>
      <c r="C30" t="str">
        <f>'2a.Detailpunkte'!F28</f>
        <v>Pseudo</v>
      </c>
      <c r="D30" s="63">
        <f>INDEX('3. Notenszenarien'!$I$6:$I$350,MATCH(Gesamtpunkte[[#This Row],[Matr.-Nr.]],'3. Notenszenarien'!$A$6:$A$1048576,0))</f>
        <v>2.2999999999999998</v>
      </c>
      <c r="E30" s="14">
        <f>ROUNDUP(INDEX('2a.Detailpunkte'!$A$4:$A$352,MATCH('2. Punkte_Prüfung'!A30,'2a.Detailpunkte'!$D$4:$D$352,0),1)/5,1)*5</f>
        <v>70.5</v>
      </c>
      <c r="F30" s="61">
        <f>Gesamtpunkte[[#This Row],[Gesamtpunkte ]]/$E$4</f>
        <v>0.78333333333333333</v>
      </c>
      <c r="G30" s="14">
        <f>INDEX('2a.Detailpunkte'!$B$4:$B$352,MATCH('2. Punkte_Prüfung'!A30,'2a.Detailpunkte'!$D$4:$D$352,0),1)</f>
        <v>70.33</v>
      </c>
      <c r="H30" s="14">
        <f>INDEX('2a.Detailpunkte'!$C$4:$C$352,MATCH('2. Punkte_Prüfung'!A30,'2a.Detailpunkte'!$D$4:$D$352,0),1)</f>
        <v>0</v>
      </c>
      <c r="I30" s="197">
        <f>Gesamtpunkte[[#This Row],[Punkte F]]/$G$4</f>
        <v>1.5628888888888888</v>
      </c>
      <c r="J30" s="197">
        <f>Gesamtpunkte[[#This Row],[Punkte I]]/$H$4</f>
        <v>0</v>
      </c>
      <c r="K30" s="95" t="str">
        <f>IF(AND(ISNA(MATCH(Gesamtpunkte[[#This Row],[Matr.-Nr.]],'4. Noteneintrag'!$C$11:$C$1048576,0)),ISNUMBER(Gesamtpunkte[[#This Row],[Matr.-Nr.]])),"NEIN","JA")</f>
        <v>JA</v>
      </c>
      <c r="L30" s="2"/>
      <c r="N30" s="63"/>
      <c r="O30" s="62"/>
    </row>
    <row r="31" spans="1:16">
      <c r="A31" s="200">
        <f>'2a.Detailpunkte'!D29</f>
        <v>3514106</v>
      </c>
      <c r="B31" t="str">
        <f>'2a.Detailpunkte'!E29</f>
        <v>Stud27</v>
      </c>
      <c r="C31" t="str">
        <f>'2a.Detailpunkte'!F29</f>
        <v>Pseudo</v>
      </c>
      <c r="D31" s="63">
        <f>INDEX('3. Notenszenarien'!$I$6:$I$350,MATCH(Gesamtpunkte[[#This Row],[Matr.-Nr.]],'3. Notenszenarien'!$A$6:$A$1048576,0))</f>
        <v>3</v>
      </c>
      <c r="E31" s="14">
        <f>ROUNDUP(INDEX('2a.Detailpunkte'!$A$4:$A$352,MATCH('2. Punkte_Prüfung'!A31,'2a.Detailpunkte'!$D$4:$D$352,0),1)/5,1)*5</f>
        <v>61.499999999999993</v>
      </c>
      <c r="F31" s="61">
        <f>Gesamtpunkte[[#This Row],[Gesamtpunkte ]]/$E$4</f>
        <v>0.68333333333333324</v>
      </c>
      <c r="G31" s="14">
        <f>INDEX('2a.Detailpunkte'!$B$4:$B$352,MATCH('2. Punkte_Prüfung'!A31,'2a.Detailpunkte'!$D$4:$D$352,0),1)</f>
        <v>61.33</v>
      </c>
      <c r="H31" s="14">
        <f>INDEX('2a.Detailpunkte'!$C$4:$C$352,MATCH('2. Punkte_Prüfung'!A31,'2a.Detailpunkte'!$D$4:$D$352,0),1)</f>
        <v>0</v>
      </c>
      <c r="I31" s="197">
        <f>Gesamtpunkte[[#This Row],[Punkte F]]/$G$4</f>
        <v>1.3628888888888888</v>
      </c>
      <c r="J31" s="197">
        <f>Gesamtpunkte[[#This Row],[Punkte I]]/$H$4</f>
        <v>0</v>
      </c>
      <c r="K31" s="95" t="str">
        <f>IF(AND(ISNA(MATCH(Gesamtpunkte[[#This Row],[Matr.-Nr.]],'4. Noteneintrag'!$C$11:$C$1048576,0)),ISNUMBER(Gesamtpunkte[[#This Row],[Matr.-Nr.]])),"NEIN","JA")</f>
        <v>JA</v>
      </c>
      <c r="L31" s="2"/>
      <c r="N31" s="63"/>
      <c r="O31" s="62"/>
    </row>
    <row r="32" spans="1:16">
      <c r="A32" s="200">
        <f>'2a.Detailpunkte'!D30</f>
        <v>3477713</v>
      </c>
      <c r="B32" t="str">
        <f>'2a.Detailpunkte'!E30</f>
        <v>Stud19</v>
      </c>
      <c r="C32" t="str">
        <f>'2a.Detailpunkte'!F30</f>
        <v>Pseudo</v>
      </c>
      <c r="D32" s="63">
        <f>INDEX('3. Notenszenarien'!$I$6:$I$350,MATCH(Gesamtpunkte[[#This Row],[Matr.-Nr.]],'3. Notenszenarien'!$A$6:$A$1048576,0))</f>
        <v>2</v>
      </c>
      <c r="E32" s="14">
        <f>ROUNDUP(INDEX('2a.Detailpunkte'!$A$4:$A$352,MATCH('2. Punkte_Prüfung'!A32,'2a.Detailpunkte'!$D$4:$D$352,0),1)/5,1)*5</f>
        <v>74.5</v>
      </c>
      <c r="F32" s="61">
        <f>Gesamtpunkte[[#This Row],[Gesamtpunkte ]]/$E$4</f>
        <v>0.82777777777777772</v>
      </c>
      <c r="G32" s="14">
        <f>INDEX('2a.Detailpunkte'!$B$4:$B$352,MATCH('2. Punkte_Prüfung'!A32,'2a.Detailpunkte'!$D$4:$D$352,0),1)</f>
        <v>74.33</v>
      </c>
      <c r="H32" s="14">
        <f>INDEX('2a.Detailpunkte'!$C$4:$C$352,MATCH('2. Punkte_Prüfung'!A32,'2a.Detailpunkte'!$D$4:$D$352,0),1)</f>
        <v>0</v>
      </c>
      <c r="I32" s="197">
        <f>Gesamtpunkte[[#This Row],[Punkte F]]/$G$4</f>
        <v>1.6517777777777778</v>
      </c>
      <c r="J32" s="197">
        <f>Gesamtpunkte[[#This Row],[Punkte I]]/$H$4</f>
        <v>0</v>
      </c>
      <c r="K32" s="95" t="str">
        <f>IF(AND(ISNA(MATCH(Gesamtpunkte[[#This Row],[Matr.-Nr.]],'4. Noteneintrag'!$C$11:$C$1048576,0)),ISNUMBER(Gesamtpunkte[[#This Row],[Matr.-Nr.]])),"NEIN","JA")</f>
        <v>JA</v>
      </c>
      <c r="L32" s="2"/>
      <c r="N32" s="63"/>
      <c r="O32" s="62"/>
    </row>
    <row r="33" spans="1:15">
      <c r="A33" s="200">
        <f>'2a.Detailpunkte'!D31</f>
        <v>3491126</v>
      </c>
      <c r="B33" t="e">
        <f>'2a.Detailpunkte'!#REF!</f>
        <v>#REF!</v>
      </c>
      <c r="C33" t="e">
        <f>'2a.Detailpunkte'!#REF!</f>
        <v>#REF!</v>
      </c>
      <c r="D33" s="63">
        <f>INDEX('3. Notenszenarien'!$I$6:$I$350,MATCH(Gesamtpunkte[[#This Row],[Matr.-Nr.]],'3. Notenszenarien'!$A$6:$A$1048576,0))</f>
        <v>1.7</v>
      </c>
      <c r="E33" s="14">
        <f>ROUNDUP(INDEX('2a.Detailpunkte'!$A$4:$A$352,MATCH('2. Punkte_Prüfung'!A33,'2a.Detailpunkte'!$D$4:$D$352,0),1)/5,1)*5</f>
        <v>78</v>
      </c>
      <c r="F33" s="61">
        <f>Gesamtpunkte[[#This Row],[Gesamtpunkte ]]/$E$4</f>
        <v>0.8666666666666667</v>
      </c>
      <c r="G33" s="14">
        <f>INDEX('2a.Detailpunkte'!$B$4:$B$352,MATCH('2. Punkte_Prüfung'!A33,'2a.Detailpunkte'!$D$4:$D$352,0),1)</f>
        <v>78</v>
      </c>
      <c r="H33" s="14">
        <f>INDEX('2a.Detailpunkte'!$C$4:$C$352,MATCH('2. Punkte_Prüfung'!A33,'2a.Detailpunkte'!$D$4:$D$352,0),1)</f>
        <v>0</v>
      </c>
      <c r="I33" s="197">
        <f>Gesamtpunkte[[#This Row],[Punkte F]]/$G$4</f>
        <v>1.7333333333333334</v>
      </c>
      <c r="J33" s="197">
        <f>Gesamtpunkte[[#This Row],[Punkte I]]/$H$4</f>
        <v>0</v>
      </c>
      <c r="K33" s="95" t="str">
        <f>IF(AND(ISNA(MATCH(Gesamtpunkte[[#This Row],[Matr.-Nr.]],'4. Noteneintrag'!$C$11:$C$1048576,0)),ISNUMBER(Gesamtpunkte[[#This Row],[Matr.-Nr.]])),"NEIN","JA")</f>
        <v>JA</v>
      </c>
      <c r="L33" s="2"/>
      <c r="N33" s="63"/>
      <c r="O33" s="62"/>
    </row>
    <row r="34" spans="1:15">
      <c r="A34" s="200" t="e">
        <f>'2a.Detailpunkte'!D32</f>
        <v>#N/A</v>
      </c>
      <c r="B34" t="e">
        <f>'2a.Detailpunkte'!#REF!</f>
        <v>#REF!</v>
      </c>
      <c r="C34" t="e">
        <f>'2a.Detailpunkte'!#REF!</f>
        <v>#REF!</v>
      </c>
      <c r="D34" s="63" t="e">
        <f>INDEX('3. Notenszenarien'!$I$6:$I$350,MATCH(Gesamtpunkte[[#This Row],[Matr.-Nr.]],'3. Notenszenarien'!$A$6:$A$1048576,0))</f>
        <v>#N/A</v>
      </c>
      <c r="E34" s="14" t="e">
        <f>ROUNDUP(INDEX('2a.Detailpunkte'!$A$4:$A$352,MATCH('2. Punkte_Prüfung'!A34,'2a.Detailpunkte'!$D$4:$D$352,0),1)/5,1)*5</f>
        <v>#N/A</v>
      </c>
      <c r="F34" s="61" t="e">
        <f>Gesamtpunkte[[#This Row],[Gesamtpunkte ]]/$E$4</f>
        <v>#N/A</v>
      </c>
      <c r="G34" s="14" t="e">
        <f>INDEX('2a.Detailpunkte'!$B$4:$B$352,MATCH('2. Punkte_Prüfung'!A34,'2a.Detailpunkte'!$D$4:$D$352,0),1)</f>
        <v>#N/A</v>
      </c>
      <c r="H34" s="14" t="e">
        <f>INDEX('2a.Detailpunkte'!$C$4:$C$352,MATCH('2. Punkte_Prüfung'!A34,'2a.Detailpunkte'!$D$4:$D$352,0),1)</f>
        <v>#N/A</v>
      </c>
      <c r="I34" s="197" t="e">
        <f>Gesamtpunkte[[#This Row],[Punkte F]]/$G$4</f>
        <v>#N/A</v>
      </c>
      <c r="J34" s="197" t="e">
        <f>Gesamtpunkte[[#This Row],[Punkte I]]/$H$4</f>
        <v>#N/A</v>
      </c>
      <c r="K34" s="95" t="str">
        <f>IF(AND(ISNA(MATCH(Gesamtpunkte[[#This Row],[Matr.-Nr.]],'4. Noteneintrag'!$C$11:$C$1048576,0)),ISNUMBER(Gesamtpunkte[[#This Row],[Matr.-Nr.]])),"NEIN","JA")</f>
        <v>JA</v>
      </c>
      <c r="L34" s="2"/>
      <c r="N34" s="63"/>
      <c r="O34" s="62"/>
    </row>
    <row r="35" spans="1:15">
      <c r="A35" s="200" t="e">
        <f>'2a.Detailpunkte'!D33</f>
        <v>#N/A</v>
      </c>
      <c r="B35" t="e">
        <f>'2a.Detailpunkte'!#REF!</f>
        <v>#REF!</v>
      </c>
      <c r="C35" t="e">
        <f>'2a.Detailpunkte'!#REF!</f>
        <v>#REF!</v>
      </c>
      <c r="D35" s="63" t="e">
        <f>INDEX('3. Notenszenarien'!$I$6:$I$350,MATCH(Gesamtpunkte[[#This Row],[Matr.-Nr.]],'3. Notenszenarien'!$A$6:$A$1048576,0))</f>
        <v>#N/A</v>
      </c>
      <c r="E35" s="14" t="e">
        <f>ROUNDUP(INDEX('2a.Detailpunkte'!$A$4:$A$352,MATCH('2. Punkte_Prüfung'!A35,'2a.Detailpunkte'!$D$4:$D$352,0),1)/5,1)*5</f>
        <v>#N/A</v>
      </c>
      <c r="F35" s="61" t="e">
        <f>Gesamtpunkte[[#This Row],[Gesamtpunkte ]]/$E$4</f>
        <v>#N/A</v>
      </c>
      <c r="G35" s="14" t="e">
        <f>INDEX('2a.Detailpunkte'!$B$4:$B$352,MATCH('2. Punkte_Prüfung'!A35,'2a.Detailpunkte'!$D$4:$D$352,0),1)</f>
        <v>#N/A</v>
      </c>
      <c r="H35" s="14" t="e">
        <f>INDEX('2a.Detailpunkte'!$C$4:$C$352,MATCH('2. Punkte_Prüfung'!A35,'2a.Detailpunkte'!$D$4:$D$352,0),1)</f>
        <v>#N/A</v>
      </c>
      <c r="I35" s="197" t="e">
        <f>Gesamtpunkte[[#This Row],[Punkte F]]/$G$4</f>
        <v>#N/A</v>
      </c>
      <c r="J35" s="197" t="e">
        <f>Gesamtpunkte[[#This Row],[Punkte I]]/$H$4</f>
        <v>#N/A</v>
      </c>
      <c r="K35" s="95" t="str">
        <f>IF(AND(ISNA(MATCH(Gesamtpunkte[[#This Row],[Matr.-Nr.]],'4. Noteneintrag'!$C$11:$C$1048576,0)),ISNUMBER(Gesamtpunkte[[#This Row],[Matr.-Nr.]])),"NEIN","JA")</f>
        <v>JA</v>
      </c>
      <c r="L35" s="2"/>
      <c r="N35" s="63"/>
      <c r="O35" s="62"/>
    </row>
    <row r="36" spans="1:15">
      <c r="A36" s="200" t="e">
        <f>'2a.Detailpunkte'!D34</f>
        <v>#N/A</v>
      </c>
      <c r="B36" t="e">
        <f>'2a.Detailpunkte'!#REF!</f>
        <v>#REF!</v>
      </c>
      <c r="C36" t="e">
        <f>'2a.Detailpunkte'!#REF!</f>
        <v>#REF!</v>
      </c>
      <c r="D36" s="63" t="e">
        <f>INDEX('3. Notenszenarien'!$I$6:$I$350,MATCH(Gesamtpunkte[[#This Row],[Matr.-Nr.]],'3. Notenszenarien'!$A$6:$A$1048576,0))</f>
        <v>#N/A</v>
      </c>
      <c r="E36" s="14" t="e">
        <f>ROUNDUP(INDEX('2a.Detailpunkte'!$A$4:$A$352,MATCH('2. Punkte_Prüfung'!A36,'2a.Detailpunkte'!$D$4:$D$352,0),1)/5,1)*5</f>
        <v>#N/A</v>
      </c>
      <c r="F36" s="61" t="e">
        <f>Gesamtpunkte[[#This Row],[Gesamtpunkte ]]/$E$4</f>
        <v>#N/A</v>
      </c>
      <c r="G36" s="14" t="e">
        <f>INDEX('2a.Detailpunkte'!$B$4:$B$352,MATCH('2. Punkte_Prüfung'!A36,'2a.Detailpunkte'!$D$4:$D$352,0),1)</f>
        <v>#N/A</v>
      </c>
      <c r="H36" s="14" t="e">
        <f>INDEX('2a.Detailpunkte'!$C$4:$C$352,MATCH('2. Punkte_Prüfung'!A36,'2a.Detailpunkte'!$D$4:$D$352,0),1)</f>
        <v>#N/A</v>
      </c>
      <c r="I36" s="197" t="e">
        <f>Gesamtpunkte[[#This Row],[Punkte F]]/$G$4</f>
        <v>#N/A</v>
      </c>
      <c r="J36" s="197" t="e">
        <f>Gesamtpunkte[[#This Row],[Punkte I]]/$H$4</f>
        <v>#N/A</v>
      </c>
      <c r="K36" s="95" t="str">
        <f>IF(AND(ISNA(MATCH(Gesamtpunkte[[#This Row],[Matr.-Nr.]],'4. Noteneintrag'!$C$11:$C$1048576,0)),ISNUMBER(Gesamtpunkte[[#This Row],[Matr.-Nr.]])),"NEIN","JA")</f>
        <v>JA</v>
      </c>
      <c r="L36" s="2"/>
      <c r="N36" s="63"/>
      <c r="O36" s="62"/>
    </row>
    <row r="37" spans="1:15">
      <c r="A37" s="200" t="e">
        <f>'2a.Detailpunkte'!D35</f>
        <v>#N/A</v>
      </c>
      <c r="B37" t="e">
        <f>'2a.Detailpunkte'!#REF!</f>
        <v>#REF!</v>
      </c>
      <c r="C37" t="e">
        <f>'2a.Detailpunkte'!#REF!</f>
        <v>#REF!</v>
      </c>
      <c r="D37" s="63" t="e">
        <f>INDEX('3. Notenszenarien'!$I$6:$I$350,MATCH(Gesamtpunkte[[#This Row],[Matr.-Nr.]],'3. Notenszenarien'!$A$6:$A$1048576,0))</f>
        <v>#N/A</v>
      </c>
      <c r="E37" s="14" t="e">
        <f>ROUNDUP(INDEX('2a.Detailpunkte'!$A$4:$A$352,MATCH('2. Punkte_Prüfung'!A37,'2a.Detailpunkte'!$D$4:$D$352,0),1)/5,1)*5</f>
        <v>#N/A</v>
      </c>
      <c r="F37" s="61" t="e">
        <f>Gesamtpunkte[[#This Row],[Gesamtpunkte ]]/$E$4</f>
        <v>#N/A</v>
      </c>
      <c r="G37" s="14" t="e">
        <f>INDEX('2a.Detailpunkte'!$B$4:$B$352,MATCH('2. Punkte_Prüfung'!A37,'2a.Detailpunkte'!$D$4:$D$352,0),1)</f>
        <v>#N/A</v>
      </c>
      <c r="H37" s="14" t="e">
        <f>INDEX('2a.Detailpunkte'!$C$4:$C$352,MATCH('2. Punkte_Prüfung'!A37,'2a.Detailpunkte'!$D$4:$D$352,0),1)</f>
        <v>#N/A</v>
      </c>
      <c r="I37" s="197" t="e">
        <f>Gesamtpunkte[[#This Row],[Punkte F]]/$G$4</f>
        <v>#N/A</v>
      </c>
      <c r="J37" s="197" t="e">
        <f>Gesamtpunkte[[#This Row],[Punkte I]]/$H$4</f>
        <v>#N/A</v>
      </c>
      <c r="K37" s="95" t="str">
        <f>IF(AND(ISNA(MATCH(Gesamtpunkte[[#This Row],[Matr.-Nr.]],'4. Noteneintrag'!$C$11:$C$1048576,0)),ISNUMBER(Gesamtpunkte[[#This Row],[Matr.-Nr.]])),"NEIN","JA")</f>
        <v>JA</v>
      </c>
      <c r="L37" s="2"/>
      <c r="N37" s="63"/>
      <c r="O37" s="62"/>
    </row>
    <row r="38" spans="1:15">
      <c r="A38" s="200" t="e">
        <f>'2a.Detailpunkte'!D36</f>
        <v>#N/A</v>
      </c>
      <c r="B38" t="e">
        <f>'2a.Detailpunkte'!#REF!</f>
        <v>#REF!</v>
      </c>
      <c r="C38" t="e">
        <f>'2a.Detailpunkte'!#REF!</f>
        <v>#REF!</v>
      </c>
      <c r="D38" s="63" t="e">
        <f>INDEX('3. Notenszenarien'!$I$6:$I$350,MATCH(Gesamtpunkte[[#This Row],[Matr.-Nr.]],'3. Notenszenarien'!$A$6:$A$1048576,0))</f>
        <v>#N/A</v>
      </c>
      <c r="E38" s="14" t="e">
        <f>ROUNDUP(INDEX('2a.Detailpunkte'!$A$4:$A$352,MATCH('2. Punkte_Prüfung'!A38,'2a.Detailpunkte'!$D$4:$D$352,0),1)/5,1)*5</f>
        <v>#N/A</v>
      </c>
      <c r="F38" s="61" t="e">
        <f>Gesamtpunkte[[#This Row],[Gesamtpunkte ]]/$E$4</f>
        <v>#N/A</v>
      </c>
      <c r="G38" s="14" t="e">
        <f>INDEX('2a.Detailpunkte'!$B$4:$B$352,MATCH('2. Punkte_Prüfung'!A38,'2a.Detailpunkte'!$D$4:$D$352,0),1)</f>
        <v>#N/A</v>
      </c>
      <c r="H38" s="14" t="e">
        <f>INDEX('2a.Detailpunkte'!$C$4:$C$352,MATCH('2. Punkte_Prüfung'!A38,'2a.Detailpunkte'!$D$4:$D$352,0),1)</f>
        <v>#N/A</v>
      </c>
      <c r="I38" s="197" t="e">
        <f>Gesamtpunkte[[#This Row],[Punkte F]]/$G$4</f>
        <v>#N/A</v>
      </c>
      <c r="J38" s="197" t="e">
        <f>Gesamtpunkte[[#This Row],[Punkte I]]/$H$4</f>
        <v>#N/A</v>
      </c>
      <c r="K38" s="95" t="str">
        <f>IF(AND(ISNA(MATCH(Gesamtpunkte[[#This Row],[Matr.-Nr.]],'4. Noteneintrag'!$C$11:$C$1048576,0)),ISNUMBER(Gesamtpunkte[[#This Row],[Matr.-Nr.]])),"NEIN","JA")</f>
        <v>JA</v>
      </c>
      <c r="L38" s="2"/>
      <c r="N38" s="63"/>
      <c r="O38" s="62"/>
    </row>
    <row r="39" spans="1:15">
      <c r="A39" s="200" t="e">
        <f>'2a.Detailpunkte'!D37</f>
        <v>#N/A</v>
      </c>
      <c r="B39" t="e">
        <f>'2a.Detailpunkte'!#REF!</f>
        <v>#REF!</v>
      </c>
      <c r="C39" t="e">
        <f>'2a.Detailpunkte'!#REF!</f>
        <v>#REF!</v>
      </c>
      <c r="D39" s="63" t="e">
        <f>INDEX('3. Notenszenarien'!$I$6:$I$350,MATCH(Gesamtpunkte[[#This Row],[Matr.-Nr.]],'3. Notenszenarien'!$A$6:$A$1048576,0))</f>
        <v>#N/A</v>
      </c>
      <c r="E39" s="14" t="e">
        <f>ROUNDUP(INDEX('2a.Detailpunkte'!$A$4:$A$352,MATCH('2. Punkte_Prüfung'!A39,'2a.Detailpunkte'!$D$4:$D$352,0),1)/5,1)*5</f>
        <v>#N/A</v>
      </c>
      <c r="F39" s="61" t="e">
        <f>Gesamtpunkte[[#This Row],[Gesamtpunkte ]]/$E$4</f>
        <v>#N/A</v>
      </c>
      <c r="G39" s="14" t="e">
        <f>INDEX('2a.Detailpunkte'!$B$4:$B$352,MATCH('2. Punkte_Prüfung'!A39,'2a.Detailpunkte'!$D$4:$D$352,0),1)</f>
        <v>#N/A</v>
      </c>
      <c r="H39" s="14" t="e">
        <f>INDEX('2a.Detailpunkte'!$C$4:$C$352,MATCH('2. Punkte_Prüfung'!A39,'2a.Detailpunkte'!$D$4:$D$352,0),1)</f>
        <v>#N/A</v>
      </c>
      <c r="I39" s="197" t="e">
        <f>Gesamtpunkte[[#This Row],[Punkte F]]/$G$4</f>
        <v>#N/A</v>
      </c>
      <c r="J39" s="197" t="e">
        <f>Gesamtpunkte[[#This Row],[Punkte I]]/$H$4</f>
        <v>#N/A</v>
      </c>
      <c r="K39" s="95" t="str">
        <f>IF(AND(ISNA(MATCH(Gesamtpunkte[[#This Row],[Matr.-Nr.]],'4. Noteneintrag'!$C$11:$C$1048576,0)),ISNUMBER(Gesamtpunkte[[#This Row],[Matr.-Nr.]])),"NEIN","JA")</f>
        <v>JA</v>
      </c>
      <c r="L39" s="2"/>
      <c r="N39" s="63"/>
      <c r="O39" s="62"/>
    </row>
    <row r="40" spans="1:15">
      <c r="A40" s="200" t="e">
        <f>'2a.Detailpunkte'!D38</f>
        <v>#N/A</v>
      </c>
      <c r="B40" t="e">
        <f>'2a.Detailpunkte'!#REF!</f>
        <v>#REF!</v>
      </c>
      <c r="C40" t="e">
        <f>'2a.Detailpunkte'!#REF!</f>
        <v>#REF!</v>
      </c>
      <c r="D40" s="63" t="e">
        <f>INDEX('3. Notenszenarien'!$I$6:$I$350,MATCH(Gesamtpunkte[[#This Row],[Matr.-Nr.]],'3. Notenszenarien'!$A$6:$A$1048576,0))</f>
        <v>#N/A</v>
      </c>
      <c r="E40" s="14" t="e">
        <f>ROUNDUP(INDEX('2a.Detailpunkte'!$A$4:$A$352,MATCH('2. Punkte_Prüfung'!A40,'2a.Detailpunkte'!$D$4:$D$352,0),1)/5,1)*5</f>
        <v>#N/A</v>
      </c>
      <c r="F40" s="61" t="e">
        <f>Gesamtpunkte[[#This Row],[Gesamtpunkte ]]/$E$4</f>
        <v>#N/A</v>
      </c>
      <c r="G40" s="14" t="e">
        <f>INDEX('2a.Detailpunkte'!$B$4:$B$352,MATCH('2. Punkte_Prüfung'!A40,'2a.Detailpunkte'!$D$4:$D$352,0),1)</f>
        <v>#N/A</v>
      </c>
      <c r="H40" s="14" t="e">
        <f>INDEX('2a.Detailpunkte'!$C$4:$C$352,MATCH('2. Punkte_Prüfung'!A40,'2a.Detailpunkte'!$D$4:$D$352,0),1)</f>
        <v>#N/A</v>
      </c>
      <c r="I40" s="197" t="e">
        <f>Gesamtpunkte[[#This Row],[Punkte F]]/$G$4</f>
        <v>#N/A</v>
      </c>
      <c r="J40" s="197" t="e">
        <f>Gesamtpunkte[[#This Row],[Punkte I]]/$H$4</f>
        <v>#N/A</v>
      </c>
      <c r="K40" s="95" t="str">
        <f>IF(AND(ISNA(MATCH(Gesamtpunkte[[#This Row],[Matr.-Nr.]],'4. Noteneintrag'!$C$11:$C$1048576,0)),ISNUMBER(Gesamtpunkte[[#This Row],[Matr.-Nr.]])),"NEIN","JA")</f>
        <v>JA</v>
      </c>
      <c r="L40" s="2"/>
      <c r="N40" s="63"/>
      <c r="O40" s="62"/>
    </row>
    <row r="41" spans="1:15">
      <c r="A41" s="200" t="e">
        <f>'2a.Detailpunkte'!D39</f>
        <v>#N/A</v>
      </c>
      <c r="B41" t="e">
        <f>'2a.Detailpunkte'!#REF!</f>
        <v>#REF!</v>
      </c>
      <c r="C41" t="e">
        <f>'2a.Detailpunkte'!#REF!</f>
        <v>#REF!</v>
      </c>
      <c r="D41" s="63" t="e">
        <f>INDEX('3. Notenszenarien'!$I$6:$I$350,MATCH(Gesamtpunkte[[#This Row],[Matr.-Nr.]],'3. Notenszenarien'!$A$6:$A$1048576,0))</f>
        <v>#N/A</v>
      </c>
      <c r="E41" s="14" t="e">
        <f>ROUNDUP(INDEX('2a.Detailpunkte'!$A$4:$A$352,MATCH('2. Punkte_Prüfung'!A41,'2a.Detailpunkte'!$D$4:$D$352,0),1)/5,1)*5</f>
        <v>#N/A</v>
      </c>
      <c r="F41" s="61" t="e">
        <f>Gesamtpunkte[[#This Row],[Gesamtpunkte ]]/$E$4</f>
        <v>#N/A</v>
      </c>
      <c r="G41" s="14" t="e">
        <f>INDEX('2a.Detailpunkte'!$B$4:$B$352,MATCH('2. Punkte_Prüfung'!A41,'2a.Detailpunkte'!$D$4:$D$352,0),1)</f>
        <v>#N/A</v>
      </c>
      <c r="H41" s="14" t="e">
        <f>INDEX('2a.Detailpunkte'!$C$4:$C$352,MATCH('2. Punkte_Prüfung'!A41,'2a.Detailpunkte'!$D$4:$D$352,0),1)</f>
        <v>#N/A</v>
      </c>
      <c r="I41" s="197" t="e">
        <f>Gesamtpunkte[[#This Row],[Punkte F]]/$G$4</f>
        <v>#N/A</v>
      </c>
      <c r="J41" s="197" t="e">
        <f>Gesamtpunkte[[#This Row],[Punkte I]]/$H$4</f>
        <v>#N/A</v>
      </c>
      <c r="K41" s="95" t="str">
        <f>IF(AND(ISNA(MATCH(Gesamtpunkte[[#This Row],[Matr.-Nr.]],'4. Noteneintrag'!$C$11:$C$1048576,0)),ISNUMBER(Gesamtpunkte[[#This Row],[Matr.-Nr.]])),"NEIN","JA")</f>
        <v>JA</v>
      </c>
      <c r="L41" s="2"/>
      <c r="N41" s="63"/>
      <c r="O41" s="62"/>
    </row>
    <row r="42" spans="1:15">
      <c r="A42" s="200" t="e">
        <f>'2a.Detailpunkte'!D40</f>
        <v>#N/A</v>
      </c>
      <c r="B42" t="e">
        <f>'2a.Detailpunkte'!#REF!</f>
        <v>#REF!</v>
      </c>
      <c r="C42" t="e">
        <f>'2a.Detailpunkte'!#REF!</f>
        <v>#REF!</v>
      </c>
      <c r="D42" s="63" t="e">
        <f>INDEX('3. Notenszenarien'!$I$6:$I$350,MATCH(Gesamtpunkte[[#This Row],[Matr.-Nr.]],'3. Notenszenarien'!$A$6:$A$1048576,0))</f>
        <v>#N/A</v>
      </c>
      <c r="E42" s="14" t="e">
        <f>ROUNDUP(INDEX('2a.Detailpunkte'!$A$4:$A$352,MATCH('2. Punkte_Prüfung'!A42,'2a.Detailpunkte'!$D$4:$D$352,0),1)/5,1)*5</f>
        <v>#N/A</v>
      </c>
      <c r="F42" s="61" t="e">
        <f>Gesamtpunkte[[#This Row],[Gesamtpunkte ]]/$E$4</f>
        <v>#N/A</v>
      </c>
      <c r="G42" s="14" t="e">
        <f>INDEX('2a.Detailpunkte'!$B$4:$B$352,MATCH('2. Punkte_Prüfung'!A42,'2a.Detailpunkte'!$D$4:$D$352,0),1)</f>
        <v>#N/A</v>
      </c>
      <c r="H42" s="14" t="e">
        <f>INDEX('2a.Detailpunkte'!$C$4:$C$352,MATCH('2. Punkte_Prüfung'!A42,'2a.Detailpunkte'!$D$4:$D$352,0),1)</f>
        <v>#N/A</v>
      </c>
      <c r="I42" s="197" t="e">
        <f>Gesamtpunkte[[#This Row],[Punkte F]]/$G$4</f>
        <v>#N/A</v>
      </c>
      <c r="J42" s="197" t="e">
        <f>Gesamtpunkte[[#This Row],[Punkte I]]/$H$4</f>
        <v>#N/A</v>
      </c>
      <c r="K42" s="95" t="str">
        <f>IF(AND(ISNA(MATCH(Gesamtpunkte[[#This Row],[Matr.-Nr.]],'4. Noteneintrag'!$C$11:$C$1048576,0)),ISNUMBER(Gesamtpunkte[[#This Row],[Matr.-Nr.]])),"NEIN","JA")</f>
        <v>JA</v>
      </c>
      <c r="L42" s="2"/>
      <c r="N42" s="63"/>
      <c r="O42" s="62"/>
    </row>
    <row r="43" spans="1:15">
      <c r="A43" s="200" t="e">
        <f>'2a.Detailpunkte'!D41</f>
        <v>#N/A</v>
      </c>
      <c r="B43" t="e">
        <f>'2a.Detailpunkte'!#REF!</f>
        <v>#REF!</v>
      </c>
      <c r="C43" t="e">
        <f>'2a.Detailpunkte'!#REF!</f>
        <v>#REF!</v>
      </c>
      <c r="D43" s="63" t="e">
        <f>INDEX('3. Notenszenarien'!$I$6:$I$350,MATCH(Gesamtpunkte[[#This Row],[Matr.-Nr.]],'3. Notenszenarien'!$A$6:$A$1048576,0))</f>
        <v>#N/A</v>
      </c>
      <c r="E43" s="14" t="e">
        <f>ROUNDUP(INDEX('2a.Detailpunkte'!$A$4:$A$352,MATCH('2. Punkte_Prüfung'!A43,'2a.Detailpunkte'!$D$4:$D$352,0),1)/5,1)*5</f>
        <v>#N/A</v>
      </c>
      <c r="F43" s="61" t="e">
        <f>Gesamtpunkte[[#This Row],[Gesamtpunkte ]]/$E$4</f>
        <v>#N/A</v>
      </c>
      <c r="G43" s="14" t="e">
        <f>INDEX('2a.Detailpunkte'!$B$4:$B$352,MATCH('2. Punkte_Prüfung'!A43,'2a.Detailpunkte'!$D$4:$D$352,0),1)</f>
        <v>#N/A</v>
      </c>
      <c r="H43" s="14" t="e">
        <f>INDEX('2a.Detailpunkte'!$C$4:$C$352,MATCH('2. Punkte_Prüfung'!A43,'2a.Detailpunkte'!$D$4:$D$352,0),1)</f>
        <v>#N/A</v>
      </c>
      <c r="I43" s="197" t="e">
        <f>Gesamtpunkte[[#This Row],[Punkte F]]/$G$4</f>
        <v>#N/A</v>
      </c>
      <c r="J43" s="197" t="e">
        <f>Gesamtpunkte[[#This Row],[Punkte I]]/$H$4</f>
        <v>#N/A</v>
      </c>
      <c r="K43" s="95" t="str">
        <f>IF(AND(ISNA(MATCH(Gesamtpunkte[[#This Row],[Matr.-Nr.]],'4. Noteneintrag'!$C$11:$C$1048576,0)),ISNUMBER(Gesamtpunkte[[#This Row],[Matr.-Nr.]])),"NEIN","JA")</f>
        <v>JA</v>
      </c>
      <c r="L43" s="2"/>
      <c r="N43" s="63"/>
      <c r="O43" s="62"/>
    </row>
    <row r="44" spans="1:15">
      <c r="A44" s="200" t="e">
        <f>'2a.Detailpunkte'!D42</f>
        <v>#N/A</v>
      </c>
      <c r="B44" t="e">
        <f>'2a.Detailpunkte'!#REF!</f>
        <v>#REF!</v>
      </c>
      <c r="C44" t="e">
        <f>'2a.Detailpunkte'!#REF!</f>
        <v>#REF!</v>
      </c>
      <c r="D44" s="63" t="e">
        <f>INDEX('3. Notenszenarien'!$I$6:$I$350,MATCH(Gesamtpunkte[[#This Row],[Matr.-Nr.]],'3. Notenszenarien'!$A$6:$A$1048576,0))</f>
        <v>#N/A</v>
      </c>
      <c r="E44" s="14" t="e">
        <f>ROUNDUP(INDEX('2a.Detailpunkte'!$A$4:$A$352,MATCH('2. Punkte_Prüfung'!A44,'2a.Detailpunkte'!$D$4:$D$352,0),1)/5,1)*5</f>
        <v>#N/A</v>
      </c>
      <c r="F44" s="61" t="e">
        <f>Gesamtpunkte[[#This Row],[Gesamtpunkte ]]/$E$4</f>
        <v>#N/A</v>
      </c>
      <c r="G44" s="14" t="e">
        <f>INDEX('2a.Detailpunkte'!$B$4:$B$352,MATCH('2. Punkte_Prüfung'!A44,'2a.Detailpunkte'!$D$4:$D$352,0),1)</f>
        <v>#N/A</v>
      </c>
      <c r="H44" s="14" t="e">
        <f>INDEX('2a.Detailpunkte'!$C$4:$C$352,MATCH('2. Punkte_Prüfung'!A44,'2a.Detailpunkte'!$D$4:$D$352,0),1)</f>
        <v>#N/A</v>
      </c>
      <c r="I44" s="197" t="e">
        <f>Gesamtpunkte[[#This Row],[Punkte F]]/$G$4</f>
        <v>#N/A</v>
      </c>
      <c r="J44" s="197" t="e">
        <f>Gesamtpunkte[[#This Row],[Punkte I]]/$H$4</f>
        <v>#N/A</v>
      </c>
      <c r="K44" s="95" t="str">
        <f>IF(AND(ISNA(MATCH(Gesamtpunkte[[#This Row],[Matr.-Nr.]],'4. Noteneintrag'!$C$11:$C$1048576,0)),ISNUMBER(Gesamtpunkte[[#This Row],[Matr.-Nr.]])),"NEIN","JA")</f>
        <v>JA</v>
      </c>
      <c r="L44" s="2"/>
      <c r="N44" s="63"/>
      <c r="O44" s="62"/>
    </row>
    <row r="45" spans="1:15">
      <c r="A45" s="200" t="e">
        <f>'2a.Detailpunkte'!D43</f>
        <v>#N/A</v>
      </c>
      <c r="B45" t="e">
        <f>'2a.Detailpunkte'!#REF!</f>
        <v>#REF!</v>
      </c>
      <c r="C45" t="e">
        <f>'2a.Detailpunkte'!#REF!</f>
        <v>#REF!</v>
      </c>
      <c r="D45" s="63" t="e">
        <f>INDEX('3. Notenszenarien'!$I$6:$I$350,MATCH(Gesamtpunkte[[#This Row],[Matr.-Nr.]],'3. Notenszenarien'!$A$6:$A$1048576,0))</f>
        <v>#N/A</v>
      </c>
      <c r="E45" s="14" t="e">
        <f>ROUNDUP(INDEX('2a.Detailpunkte'!$A$4:$A$352,MATCH('2. Punkte_Prüfung'!A45,'2a.Detailpunkte'!$D$4:$D$352,0),1)/5,1)*5</f>
        <v>#N/A</v>
      </c>
      <c r="F45" s="61" t="e">
        <f>Gesamtpunkte[[#This Row],[Gesamtpunkte ]]/$E$4</f>
        <v>#N/A</v>
      </c>
      <c r="G45" s="14" t="e">
        <f>INDEX('2a.Detailpunkte'!$B$4:$B$352,MATCH('2. Punkte_Prüfung'!A45,'2a.Detailpunkte'!$D$4:$D$352,0),1)</f>
        <v>#N/A</v>
      </c>
      <c r="H45" s="14" t="e">
        <f>INDEX('2a.Detailpunkte'!$C$4:$C$352,MATCH('2. Punkte_Prüfung'!A45,'2a.Detailpunkte'!$D$4:$D$352,0),1)</f>
        <v>#N/A</v>
      </c>
      <c r="I45" s="197" t="e">
        <f>Gesamtpunkte[[#This Row],[Punkte F]]/$G$4</f>
        <v>#N/A</v>
      </c>
      <c r="J45" s="197" t="e">
        <f>Gesamtpunkte[[#This Row],[Punkte I]]/$H$4</f>
        <v>#N/A</v>
      </c>
      <c r="K45" s="95" t="str">
        <f>IF(AND(ISNA(MATCH(Gesamtpunkte[[#This Row],[Matr.-Nr.]],'4. Noteneintrag'!$C$11:$C$1048576,0)),ISNUMBER(Gesamtpunkte[[#This Row],[Matr.-Nr.]])),"NEIN","JA")</f>
        <v>JA</v>
      </c>
      <c r="L45" s="2"/>
      <c r="N45" s="63"/>
      <c r="O45" s="62"/>
    </row>
    <row r="46" spans="1:15">
      <c r="A46" s="200" t="e">
        <f>'2a.Detailpunkte'!D44</f>
        <v>#N/A</v>
      </c>
      <c r="B46" t="e">
        <f>'2a.Detailpunkte'!#REF!</f>
        <v>#REF!</v>
      </c>
      <c r="C46" t="e">
        <f>'2a.Detailpunkte'!#REF!</f>
        <v>#REF!</v>
      </c>
      <c r="D46" s="63" t="e">
        <f>INDEX('3. Notenszenarien'!$I$6:$I$350,MATCH(Gesamtpunkte[[#This Row],[Matr.-Nr.]],'3. Notenszenarien'!$A$6:$A$1048576,0))</f>
        <v>#N/A</v>
      </c>
      <c r="E46" s="14" t="e">
        <f>ROUNDUP(INDEX('2a.Detailpunkte'!$A$4:$A$352,MATCH('2. Punkte_Prüfung'!A46,'2a.Detailpunkte'!$D$4:$D$352,0),1)/5,1)*5</f>
        <v>#N/A</v>
      </c>
      <c r="F46" s="61" t="e">
        <f>Gesamtpunkte[[#This Row],[Gesamtpunkte ]]/$E$4</f>
        <v>#N/A</v>
      </c>
      <c r="G46" s="14" t="e">
        <f>INDEX('2a.Detailpunkte'!$B$4:$B$352,MATCH('2. Punkte_Prüfung'!A46,'2a.Detailpunkte'!$D$4:$D$352,0),1)</f>
        <v>#N/A</v>
      </c>
      <c r="H46" s="14" t="e">
        <f>INDEX('2a.Detailpunkte'!$C$4:$C$352,MATCH('2. Punkte_Prüfung'!A46,'2a.Detailpunkte'!$D$4:$D$352,0),1)</f>
        <v>#N/A</v>
      </c>
      <c r="I46" s="197" t="e">
        <f>Gesamtpunkte[[#This Row],[Punkte F]]/$G$4</f>
        <v>#N/A</v>
      </c>
      <c r="J46" s="197" t="e">
        <f>Gesamtpunkte[[#This Row],[Punkte I]]/$H$4</f>
        <v>#N/A</v>
      </c>
      <c r="K46" s="95" t="str">
        <f>IF(AND(ISNA(MATCH(Gesamtpunkte[[#This Row],[Matr.-Nr.]],'4. Noteneintrag'!$C$11:$C$1048576,0)),ISNUMBER(Gesamtpunkte[[#This Row],[Matr.-Nr.]])),"NEIN","JA")</f>
        <v>JA</v>
      </c>
      <c r="L46" s="2"/>
      <c r="N46" s="63"/>
    </row>
    <row r="47" spans="1:15">
      <c r="A47" s="200" t="e">
        <f>'2a.Detailpunkte'!D45</f>
        <v>#N/A</v>
      </c>
      <c r="B47" t="e">
        <f>'2a.Detailpunkte'!#REF!</f>
        <v>#REF!</v>
      </c>
      <c r="C47" t="e">
        <f>'2a.Detailpunkte'!#REF!</f>
        <v>#REF!</v>
      </c>
      <c r="D47" s="63" t="e">
        <f>INDEX('3. Notenszenarien'!$I$6:$I$350,MATCH(Gesamtpunkte[[#This Row],[Matr.-Nr.]],'3. Notenszenarien'!$A$6:$A$1048576,0))</f>
        <v>#N/A</v>
      </c>
      <c r="E47" s="14" t="e">
        <f>ROUNDUP(INDEX('2a.Detailpunkte'!$A$4:$A$352,MATCH('2. Punkte_Prüfung'!A47,'2a.Detailpunkte'!$D$4:$D$352,0),1)/5,1)*5</f>
        <v>#N/A</v>
      </c>
      <c r="F47" s="61" t="e">
        <f>Gesamtpunkte[[#This Row],[Gesamtpunkte ]]/$E$4</f>
        <v>#N/A</v>
      </c>
      <c r="G47" s="14" t="e">
        <f>INDEX('2a.Detailpunkte'!$B$4:$B$352,MATCH('2. Punkte_Prüfung'!A47,'2a.Detailpunkte'!$D$4:$D$352,0),1)</f>
        <v>#N/A</v>
      </c>
      <c r="H47" s="14" t="e">
        <f>INDEX('2a.Detailpunkte'!$C$4:$C$352,MATCH('2. Punkte_Prüfung'!A47,'2a.Detailpunkte'!$D$4:$D$352,0),1)</f>
        <v>#N/A</v>
      </c>
      <c r="I47" s="197" t="e">
        <f>Gesamtpunkte[[#This Row],[Punkte F]]/$G$4</f>
        <v>#N/A</v>
      </c>
      <c r="J47" s="197" t="e">
        <f>Gesamtpunkte[[#This Row],[Punkte I]]/$H$4</f>
        <v>#N/A</v>
      </c>
      <c r="K47" s="95" t="str">
        <f>IF(AND(ISNA(MATCH(Gesamtpunkte[[#This Row],[Matr.-Nr.]],'4. Noteneintrag'!$C$11:$C$1048576,0)),ISNUMBER(Gesamtpunkte[[#This Row],[Matr.-Nr.]])),"NEIN","JA")</f>
        <v>JA</v>
      </c>
      <c r="L47" s="2"/>
      <c r="N47" s="63"/>
    </row>
    <row r="48" spans="1:15">
      <c r="A48" s="200" t="e">
        <f>'2a.Detailpunkte'!D46</f>
        <v>#N/A</v>
      </c>
      <c r="B48" t="e">
        <f>'2a.Detailpunkte'!#REF!</f>
        <v>#REF!</v>
      </c>
      <c r="C48" t="e">
        <f>'2a.Detailpunkte'!#REF!</f>
        <v>#REF!</v>
      </c>
      <c r="D48" s="63" t="e">
        <f>INDEX('3. Notenszenarien'!$I$6:$I$350,MATCH(Gesamtpunkte[[#This Row],[Matr.-Nr.]],'3. Notenszenarien'!$A$6:$A$1048576,0))</f>
        <v>#N/A</v>
      </c>
      <c r="E48" s="14" t="e">
        <f>ROUNDUP(INDEX('2a.Detailpunkte'!$A$4:$A$352,MATCH('2. Punkte_Prüfung'!A48,'2a.Detailpunkte'!$D$4:$D$352,0),1)/5,1)*5</f>
        <v>#N/A</v>
      </c>
      <c r="F48" s="61" t="e">
        <f>Gesamtpunkte[[#This Row],[Gesamtpunkte ]]/$E$4</f>
        <v>#N/A</v>
      </c>
      <c r="G48" s="14" t="e">
        <f>INDEX('2a.Detailpunkte'!$B$4:$B$352,MATCH('2. Punkte_Prüfung'!A48,'2a.Detailpunkte'!$D$4:$D$352,0),1)</f>
        <v>#N/A</v>
      </c>
      <c r="H48" s="14" t="e">
        <f>INDEX('2a.Detailpunkte'!$C$4:$C$352,MATCH('2. Punkte_Prüfung'!A48,'2a.Detailpunkte'!$D$4:$D$352,0),1)</f>
        <v>#N/A</v>
      </c>
      <c r="I48" s="197" t="e">
        <f>Gesamtpunkte[[#This Row],[Punkte F]]/$G$4</f>
        <v>#N/A</v>
      </c>
      <c r="J48" s="197" t="e">
        <f>Gesamtpunkte[[#This Row],[Punkte I]]/$H$4</f>
        <v>#N/A</v>
      </c>
      <c r="K48" s="95" t="str">
        <f>IF(AND(ISNA(MATCH(Gesamtpunkte[[#This Row],[Matr.-Nr.]],'4. Noteneintrag'!$C$11:$C$1048576,0)),ISNUMBER(Gesamtpunkte[[#This Row],[Matr.-Nr.]])),"NEIN","JA")</f>
        <v>JA</v>
      </c>
      <c r="L48" s="2"/>
      <c r="N48" s="63"/>
    </row>
    <row r="49" spans="1:14">
      <c r="A49" s="200" t="e">
        <f>'2a.Detailpunkte'!D47</f>
        <v>#N/A</v>
      </c>
      <c r="B49" t="e">
        <f>'2a.Detailpunkte'!#REF!</f>
        <v>#REF!</v>
      </c>
      <c r="C49" t="e">
        <f>'2a.Detailpunkte'!#REF!</f>
        <v>#REF!</v>
      </c>
      <c r="D49" s="63" t="e">
        <f>INDEX('3. Notenszenarien'!$I$6:$I$350,MATCH(Gesamtpunkte[[#This Row],[Matr.-Nr.]],'3. Notenszenarien'!$A$6:$A$1048576,0))</f>
        <v>#N/A</v>
      </c>
      <c r="E49" s="14" t="e">
        <f>ROUNDUP(INDEX('2a.Detailpunkte'!$A$4:$A$352,MATCH('2. Punkte_Prüfung'!A49,'2a.Detailpunkte'!$D$4:$D$352,0),1)/5,1)*5</f>
        <v>#N/A</v>
      </c>
      <c r="F49" s="61" t="e">
        <f>Gesamtpunkte[[#This Row],[Gesamtpunkte ]]/$E$4</f>
        <v>#N/A</v>
      </c>
      <c r="G49" s="14" t="e">
        <f>INDEX('2a.Detailpunkte'!$B$4:$B$352,MATCH('2. Punkte_Prüfung'!A49,'2a.Detailpunkte'!$D$4:$D$352,0),1)</f>
        <v>#N/A</v>
      </c>
      <c r="H49" s="14" t="e">
        <f>INDEX('2a.Detailpunkte'!$C$4:$C$352,MATCH('2. Punkte_Prüfung'!A49,'2a.Detailpunkte'!$D$4:$D$352,0),1)</f>
        <v>#N/A</v>
      </c>
      <c r="I49" s="197" t="e">
        <f>Gesamtpunkte[[#This Row],[Punkte F]]/$G$4</f>
        <v>#N/A</v>
      </c>
      <c r="J49" s="197" t="e">
        <f>Gesamtpunkte[[#This Row],[Punkte I]]/$H$4</f>
        <v>#N/A</v>
      </c>
      <c r="K49" s="95" t="str">
        <f>IF(AND(ISNA(MATCH(Gesamtpunkte[[#This Row],[Matr.-Nr.]],'4. Noteneintrag'!$C$11:$C$1048576,0)),ISNUMBER(Gesamtpunkte[[#This Row],[Matr.-Nr.]])),"NEIN","JA")</f>
        <v>JA</v>
      </c>
      <c r="L49" s="2"/>
      <c r="N49" s="63"/>
    </row>
    <row r="50" spans="1:14">
      <c r="A50" s="200" t="e">
        <f>'2a.Detailpunkte'!D48</f>
        <v>#N/A</v>
      </c>
      <c r="B50" t="e">
        <f>'2a.Detailpunkte'!#REF!</f>
        <v>#REF!</v>
      </c>
      <c r="C50" t="e">
        <f>'2a.Detailpunkte'!#REF!</f>
        <v>#REF!</v>
      </c>
      <c r="D50" s="63" t="e">
        <f>INDEX('3. Notenszenarien'!$I$6:$I$350,MATCH(Gesamtpunkte[[#This Row],[Matr.-Nr.]],'3. Notenszenarien'!$A$6:$A$1048576,0))</f>
        <v>#N/A</v>
      </c>
      <c r="E50" s="14" t="e">
        <f>ROUNDUP(INDEX('2a.Detailpunkte'!$A$4:$A$352,MATCH('2. Punkte_Prüfung'!A50,'2a.Detailpunkte'!$D$4:$D$352,0),1)/5,1)*5</f>
        <v>#N/A</v>
      </c>
      <c r="F50" s="61" t="e">
        <f>Gesamtpunkte[[#This Row],[Gesamtpunkte ]]/$E$4</f>
        <v>#N/A</v>
      </c>
      <c r="G50" s="14" t="e">
        <f>INDEX('2a.Detailpunkte'!$B$4:$B$352,MATCH('2. Punkte_Prüfung'!A50,'2a.Detailpunkte'!$D$4:$D$352,0),1)</f>
        <v>#N/A</v>
      </c>
      <c r="H50" s="14" t="e">
        <f>INDEX('2a.Detailpunkte'!$C$4:$C$352,MATCH('2. Punkte_Prüfung'!A50,'2a.Detailpunkte'!$D$4:$D$352,0),1)</f>
        <v>#N/A</v>
      </c>
      <c r="I50" s="197" t="e">
        <f>Gesamtpunkte[[#This Row],[Punkte F]]/$G$4</f>
        <v>#N/A</v>
      </c>
      <c r="J50" s="197" t="e">
        <f>Gesamtpunkte[[#This Row],[Punkte I]]/$H$4</f>
        <v>#N/A</v>
      </c>
      <c r="K50" s="95" t="str">
        <f>IF(AND(ISNA(MATCH(Gesamtpunkte[[#This Row],[Matr.-Nr.]],'4. Noteneintrag'!$C$11:$C$1048576,0)),ISNUMBER(Gesamtpunkte[[#This Row],[Matr.-Nr.]])),"NEIN","JA")</f>
        <v>JA</v>
      </c>
      <c r="L50" s="2"/>
      <c r="N50" s="63"/>
    </row>
    <row r="51" spans="1:14">
      <c r="A51" s="200" t="e">
        <f>'2a.Detailpunkte'!D49</f>
        <v>#N/A</v>
      </c>
      <c r="B51" t="e">
        <f>'2a.Detailpunkte'!#REF!</f>
        <v>#REF!</v>
      </c>
      <c r="C51" t="e">
        <f>'2a.Detailpunkte'!#REF!</f>
        <v>#REF!</v>
      </c>
      <c r="D51" s="63" t="e">
        <f>INDEX('3. Notenszenarien'!$I$6:$I$350,MATCH(Gesamtpunkte[[#This Row],[Matr.-Nr.]],'3. Notenszenarien'!$A$6:$A$1048576,0))</f>
        <v>#N/A</v>
      </c>
      <c r="E51" s="14" t="e">
        <f>ROUNDUP(INDEX('2a.Detailpunkte'!$A$4:$A$352,MATCH('2. Punkte_Prüfung'!A51,'2a.Detailpunkte'!$D$4:$D$352,0),1)/5,1)*5</f>
        <v>#N/A</v>
      </c>
      <c r="F51" s="61" t="e">
        <f>Gesamtpunkte[[#This Row],[Gesamtpunkte ]]/$E$4</f>
        <v>#N/A</v>
      </c>
      <c r="G51" s="14" t="e">
        <f>INDEX('2a.Detailpunkte'!$B$4:$B$352,MATCH('2. Punkte_Prüfung'!A51,'2a.Detailpunkte'!$D$4:$D$352,0),1)</f>
        <v>#N/A</v>
      </c>
      <c r="H51" s="14" t="e">
        <f>INDEX('2a.Detailpunkte'!$C$4:$C$352,MATCH('2. Punkte_Prüfung'!A51,'2a.Detailpunkte'!$D$4:$D$352,0),1)</f>
        <v>#N/A</v>
      </c>
      <c r="I51" s="197" t="e">
        <f>Gesamtpunkte[[#This Row],[Punkte F]]/$G$4</f>
        <v>#N/A</v>
      </c>
      <c r="J51" s="197" t="e">
        <f>Gesamtpunkte[[#This Row],[Punkte I]]/$H$4</f>
        <v>#N/A</v>
      </c>
      <c r="K51" s="95" t="str">
        <f>IF(AND(ISNA(MATCH(Gesamtpunkte[[#This Row],[Matr.-Nr.]],'4. Noteneintrag'!$C$11:$C$1048576,0)),ISNUMBER(Gesamtpunkte[[#This Row],[Matr.-Nr.]])),"NEIN","JA")</f>
        <v>JA</v>
      </c>
      <c r="L51" s="2"/>
      <c r="N51" s="63"/>
    </row>
    <row r="52" spans="1:14">
      <c r="A52" s="200" t="e">
        <f>'2a.Detailpunkte'!D50</f>
        <v>#N/A</v>
      </c>
      <c r="B52" t="e">
        <f>'2a.Detailpunkte'!#REF!</f>
        <v>#REF!</v>
      </c>
      <c r="C52" t="e">
        <f>'2a.Detailpunkte'!#REF!</f>
        <v>#REF!</v>
      </c>
      <c r="D52" s="63" t="e">
        <f>INDEX('3. Notenszenarien'!$I$6:$I$350,MATCH(Gesamtpunkte[[#This Row],[Matr.-Nr.]],'3. Notenszenarien'!$A$6:$A$1048576,0))</f>
        <v>#N/A</v>
      </c>
      <c r="E52" s="14" t="e">
        <f>ROUNDUP(INDEX('2a.Detailpunkte'!$A$4:$A$352,MATCH('2. Punkte_Prüfung'!A52,'2a.Detailpunkte'!$D$4:$D$352,0),1)/5,1)*5</f>
        <v>#N/A</v>
      </c>
      <c r="F52" s="61" t="e">
        <f>Gesamtpunkte[[#This Row],[Gesamtpunkte ]]/$E$4</f>
        <v>#N/A</v>
      </c>
      <c r="G52" s="14" t="e">
        <f>INDEX('2a.Detailpunkte'!$B$4:$B$352,MATCH('2. Punkte_Prüfung'!A52,'2a.Detailpunkte'!$D$4:$D$352,0),1)</f>
        <v>#N/A</v>
      </c>
      <c r="H52" s="14" t="e">
        <f>INDEX('2a.Detailpunkte'!$C$4:$C$352,MATCH('2. Punkte_Prüfung'!A52,'2a.Detailpunkte'!$D$4:$D$352,0),1)</f>
        <v>#N/A</v>
      </c>
      <c r="I52" s="197" t="e">
        <f>Gesamtpunkte[[#This Row],[Punkte F]]/$G$4</f>
        <v>#N/A</v>
      </c>
      <c r="J52" s="197" t="e">
        <f>Gesamtpunkte[[#This Row],[Punkte I]]/$H$4</f>
        <v>#N/A</v>
      </c>
      <c r="K52" s="95" t="str">
        <f>IF(AND(ISNA(MATCH(Gesamtpunkte[[#This Row],[Matr.-Nr.]],'4. Noteneintrag'!$C$11:$C$1048576,0)),ISNUMBER(Gesamtpunkte[[#This Row],[Matr.-Nr.]])),"NEIN","JA")</f>
        <v>JA</v>
      </c>
      <c r="L52" s="2"/>
      <c r="N52" s="63"/>
    </row>
    <row r="53" spans="1:14">
      <c r="A53" s="200" t="e">
        <f>'2a.Detailpunkte'!D51</f>
        <v>#N/A</v>
      </c>
      <c r="B53" t="e">
        <f>'2a.Detailpunkte'!#REF!</f>
        <v>#REF!</v>
      </c>
      <c r="C53" t="e">
        <f>'2a.Detailpunkte'!#REF!</f>
        <v>#REF!</v>
      </c>
      <c r="D53" s="63" t="e">
        <f>INDEX('3. Notenszenarien'!$I$6:$I$350,MATCH(Gesamtpunkte[[#This Row],[Matr.-Nr.]],'3. Notenszenarien'!$A$6:$A$1048576,0))</f>
        <v>#N/A</v>
      </c>
      <c r="E53" s="14" t="e">
        <f>ROUNDUP(INDEX('2a.Detailpunkte'!$A$4:$A$352,MATCH('2. Punkte_Prüfung'!A53,'2a.Detailpunkte'!$D$4:$D$352,0),1)/5,1)*5</f>
        <v>#N/A</v>
      </c>
      <c r="F53" s="61" t="e">
        <f>Gesamtpunkte[[#This Row],[Gesamtpunkte ]]/$E$4</f>
        <v>#N/A</v>
      </c>
      <c r="G53" s="14" t="e">
        <f>INDEX('2a.Detailpunkte'!$B$4:$B$352,MATCH('2. Punkte_Prüfung'!A53,'2a.Detailpunkte'!$D$4:$D$352,0),1)</f>
        <v>#N/A</v>
      </c>
      <c r="H53" s="14" t="e">
        <f>INDEX('2a.Detailpunkte'!$C$4:$C$352,MATCH('2. Punkte_Prüfung'!A53,'2a.Detailpunkte'!$D$4:$D$352,0),1)</f>
        <v>#N/A</v>
      </c>
      <c r="I53" s="197" t="e">
        <f>Gesamtpunkte[[#This Row],[Punkte F]]/$G$4</f>
        <v>#N/A</v>
      </c>
      <c r="J53" s="197" t="e">
        <f>Gesamtpunkte[[#This Row],[Punkte I]]/$H$4</f>
        <v>#N/A</v>
      </c>
      <c r="K53" s="95" t="str">
        <f>IF(AND(ISNA(MATCH(Gesamtpunkte[[#This Row],[Matr.-Nr.]],'4. Noteneintrag'!$C$11:$C$1048576,0)),ISNUMBER(Gesamtpunkte[[#This Row],[Matr.-Nr.]])),"NEIN","JA")</f>
        <v>JA</v>
      </c>
      <c r="L53" s="2"/>
      <c r="N53" s="63"/>
    </row>
    <row r="54" spans="1:14">
      <c r="A54" s="200" t="e">
        <f>'2a.Detailpunkte'!D52</f>
        <v>#N/A</v>
      </c>
      <c r="B54" t="e">
        <f>'2a.Detailpunkte'!#REF!</f>
        <v>#REF!</v>
      </c>
      <c r="C54" t="e">
        <f>'2a.Detailpunkte'!#REF!</f>
        <v>#REF!</v>
      </c>
      <c r="D54" s="63" t="e">
        <f>INDEX('3. Notenszenarien'!$I$6:$I$350,MATCH(Gesamtpunkte[[#This Row],[Matr.-Nr.]],'3. Notenszenarien'!$A$6:$A$1048576,0))</f>
        <v>#N/A</v>
      </c>
      <c r="E54" s="14" t="e">
        <f>ROUNDUP(INDEX('2a.Detailpunkte'!$A$4:$A$352,MATCH('2. Punkte_Prüfung'!A54,'2a.Detailpunkte'!$D$4:$D$352,0),1)/5,1)*5</f>
        <v>#N/A</v>
      </c>
      <c r="F54" s="61" t="e">
        <f>Gesamtpunkte[[#This Row],[Gesamtpunkte ]]/$E$4</f>
        <v>#N/A</v>
      </c>
      <c r="G54" s="14" t="e">
        <f>INDEX('2a.Detailpunkte'!$B$4:$B$352,MATCH('2. Punkte_Prüfung'!A54,'2a.Detailpunkte'!$D$4:$D$352,0),1)</f>
        <v>#N/A</v>
      </c>
      <c r="H54" s="14" t="e">
        <f>INDEX('2a.Detailpunkte'!$C$4:$C$352,MATCH('2. Punkte_Prüfung'!A54,'2a.Detailpunkte'!$D$4:$D$352,0),1)</f>
        <v>#N/A</v>
      </c>
      <c r="I54" s="197" t="e">
        <f>Gesamtpunkte[[#This Row],[Punkte F]]/$G$4</f>
        <v>#N/A</v>
      </c>
      <c r="J54" s="197" t="e">
        <f>Gesamtpunkte[[#This Row],[Punkte I]]/$H$4</f>
        <v>#N/A</v>
      </c>
      <c r="K54" s="95" t="str">
        <f>IF(AND(ISNA(MATCH(Gesamtpunkte[[#This Row],[Matr.-Nr.]],'4. Noteneintrag'!$C$11:$C$1048576,0)),ISNUMBER(Gesamtpunkte[[#This Row],[Matr.-Nr.]])),"NEIN","JA")</f>
        <v>JA</v>
      </c>
      <c r="L54" s="2"/>
      <c r="N54" s="63"/>
    </row>
    <row r="55" spans="1:14">
      <c r="A55" s="200" t="e">
        <f>'2a.Detailpunkte'!D53</f>
        <v>#N/A</v>
      </c>
      <c r="B55" t="e">
        <f>'2a.Detailpunkte'!#REF!</f>
        <v>#REF!</v>
      </c>
      <c r="C55" t="e">
        <f>'2a.Detailpunkte'!#REF!</f>
        <v>#REF!</v>
      </c>
      <c r="D55" s="63" t="e">
        <f>INDEX('3. Notenszenarien'!$I$6:$I$350,MATCH(Gesamtpunkte[[#This Row],[Matr.-Nr.]],'3. Notenszenarien'!$A$6:$A$1048576,0))</f>
        <v>#N/A</v>
      </c>
      <c r="E55" s="14" t="e">
        <f>ROUNDUP(INDEX('2a.Detailpunkte'!$A$4:$A$352,MATCH('2. Punkte_Prüfung'!A55,'2a.Detailpunkte'!$D$4:$D$352,0),1)/5,1)*5</f>
        <v>#N/A</v>
      </c>
      <c r="F55" s="61" t="e">
        <f>Gesamtpunkte[[#This Row],[Gesamtpunkte ]]/$E$4</f>
        <v>#N/A</v>
      </c>
      <c r="G55" s="14" t="e">
        <f>INDEX('2a.Detailpunkte'!$B$4:$B$352,MATCH('2. Punkte_Prüfung'!A55,'2a.Detailpunkte'!$D$4:$D$352,0),1)</f>
        <v>#N/A</v>
      </c>
      <c r="H55" s="14" t="e">
        <f>INDEX('2a.Detailpunkte'!$C$4:$C$352,MATCH('2. Punkte_Prüfung'!A55,'2a.Detailpunkte'!$D$4:$D$352,0),1)</f>
        <v>#N/A</v>
      </c>
      <c r="I55" s="197" t="e">
        <f>Gesamtpunkte[[#This Row],[Punkte F]]/$G$4</f>
        <v>#N/A</v>
      </c>
      <c r="J55" s="197" t="e">
        <f>Gesamtpunkte[[#This Row],[Punkte I]]/$H$4</f>
        <v>#N/A</v>
      </c>
      <c r="K55" s="95" t="str">
        <f>IF(AND(ISNA(MATCH(Gesamtpunkte[[#This Row],[Matr.-Nr.]],'4. Noteneintrag'!$C$11:$C$1048576,0)),ISNUMBER(Gesamtpunkte[[#This Row],[Matr.-Nr.]])),"NEIN","JA")</f>
        <v>JA</v>
      </c>
      <c r="L55" s="2"/>
      <c r="N55" s="63"/>
    </row>
    <row r="56" spans="1:14">
      <c r="A56" s="200" t="e">
        <f>'2a.Detailpunkte'!D54</f>
        <v>#N/A</v>
      </c>
      <c r="B56" t="e">
        <f>'2a.Detailpunkte'!#REF!</f>
        <v>#REF!</v>
      </c>
      <c r="C56" t="e">
        <f>'2a.Detailpunkte'!#REF!</f>
        <v>#REF!</v>
      </c>
      <c r="D56" s="63" t="e">
        <f>INDEX('3. Notenszenarien'!$I$6:$I$350,MATCH(Gesamtpunkte[[#This Row],[Matr.-Nr.]],'3. Notenszenarien'!$A$6:$A$1048576,0))</f>
        <v>#N/A</v>
      </c>
      <c r="E56" s="14" t="e">
        <f>ROUNDUP(INDEX('2a.Detailpunkte'!$A$4:$A$352,MATCH('2. Punkte_Prüfung'!A56,'2a.Detailpunkte'!$D$4:$D$352,0),1)/5,1)*5</f>
        <v>#N/A</v>
      </c>
      <c r="F56" s="61" t="e">
        <f>Gesamtpunkte[[#This Row],[Gesamtpunkte ]]/$E$4</f>
        <v>#N/A</v>
      </c>
      <c r="G56" s="14" t="e">
        <f>INDEX('2a.Detailpunkte'!$B$4:$B$352,MATCH('2. Punkte_Prüfung'!A56,'2a.Detailpunkte'!$D$4:$D$352,0),1)</f>
        <v>#N/A</v>
      </c>
      <c r="H56" s="14" t="e">
        <f>INDEX('2a.Detailpunkte'!$C$4:$C$352,MATCH('2. Punkte_Prüfung'!A56,'2a.Detailpunkte'!$D$4:$D$352,0),1)</f>
        <v>#N/A</v>
      </c>
      <c r="I56" s="197" t="e">
        <f>Gesamtpunkte[[#This Row],[Punkte F]]/$G$4</f>
        <v>#N/A</v>
      </c>
      <c r="J56" s="197" t="e">
        <f>Gesamtpunkte[[#This Row],[Punkte I]]/$H$4</f>
        <v>#N/A</v>
      </c>
      <c r="K56" s="95" t="str">
        <f>IF(AND(ISNA(MATCH(Gesamtpunkte[[#This Row],[Matr.-Nr.]],'4. Noteneintrag'!$C$11:$C$1048576,0)),ISNUMBER(Gesamtpunkte[[#This Row],[Matr.-Nr.]])),"NEIN","JA")</f>
        <v>JA</v>
      </c>
      <c r="L56" s="2"/>
      <c r="N56" s="63"/>
    </row>
    <row r="57" spans="1:14">
      <c r="A57" s="200" t="e">
        <f>'2a.Detailpunkte'!D55</f>
        <v>#N/A</v>
      </c>
      <c r="B57" t="e">
        <f>'2a.Detailpunkte'!#REF!</f>
        <v>#REF!</v>
      </c>
      <c r="C57" t="e">
        <f>'2a.Detailpunkte'!#REF!</f>
        <v>#REF!</v>
      </c>
      <c r="D57" s="63" t="e">
        <f>INDEX('3. Notenszenarien'!$I$6:$I$350,MATCH(Gesamtpunkte[[#This Row],[Matr.-Nr.]],'3. Notenszenarien'!$A$6:$A$1048576,0))</f>
        <v>#N/A</v>
      </c>
      <c r="E57" s="14" t="e">
        <f>ROUNDUP(INDEX('2a.Detailpunkte'!$A$4:$A$352,MATCH('2. Punkte_Prüfung'!A57,'2a.Detailpunkte'!$D$4:$D$352,0),1)/5,1)*5</f>
        <v>#N/A</v>
      </c>
      <c r="F57" s="61" t="e">
        <f>Gesamtpunkte[[#This Row],[Gesamtpunkte ]]/$E$4</f>
        <v>#N/A</v>
      </c>
      <c r="G57" s="14" t="e">
        <f>INDEX('2a.Detailpunkte'!$B$4:$B$352,MATCH('2. Punkte_Prüfung'!A57,'2a.Detailpunkte'!$D$4:$D$352,0),1)</f>
        <v>#N/A</v>
      </c>
      <c r="H57" s="14" t="e">
        <f>INDEX('2a.Detailpunkte'!$C$4:$C$352,MATCH('2. Punkte_Prüfung'!A57,'2a.Detailpunkte'!$D$4:$D$352,0),1)</f>
        <v>#N/A</v>
      </c>
      <c r="I57" s="197" t="e">
        <f>Gesamtpunkte[[#This Row],[Punkte F]]/$G$4</f>
        <v>#N/A</v>
      </c>
      <c r="J57" s="197" t="e">
        <f>Gesamtpunkte[[#This Row],[Punkte I]]/$H$4</f>
        <v>#N/A</v>
      </c>
      <c r="K57" s="95" t="str">
        <f>IF(AND(ISNA(MATCH(Gesamtpunkte[[#This Row],[Matr.-Nr.]],'4. Noteneintrag'!$C$11:$C$1048576,0)),ISNUMBER(Gesamtpunkte[[#This Row],[Matr.-Nr.]])),"NEIN","JA")</f>
        <v>JA</v>
      </c>
      <c r="L57" s="2"/>
      <c r="N57" s="63"/>
    </row>
    <row r="58" spans="1:14">
      <c r="A58" s="200" t="e">
        <f>'2a.Detailpunkte'!D56</f>
        <v>#N/A</v>
      </c>
      <c r="B58" t="e">
        <f>'2a.Detailpunkte'!#REF!</f>
        <v>#REF!</v>
      </c>
      <c r="C58" t="e">
        <f>'2a.Detailpunkte'!#REF!</f>
        <v>#REF!</v>
      </c>
      <c r="D58" s="63" t="e">
        <f>INDEX('3. Notenszenarien'!$I$6:$I$350,MATCH(Gesamtpunkte[[#This Row],[Matr.-Nr.]],'3. Notenszenarien'!$A$6:$A$1048576,0))</f>
        <v>#N/A</v>
      </c>
      <c r="E58" s="14" t="e">
        <f>ROUNDUP(INDEX('2a.Detailpunkte'!$A$4:$A$352,MATCH('2. Punkte_Prüfung'!A58,'2a.Detailpunkte'!$D$4:$D$352,0),1)/5,1)*5</f>
        <v>#N/A</v>
      </c>
      <c r="F58" s="61" t="e">
        <f>Gesamtpunkte[[#This Row],[Gesamtpunkte ]]/$E$4</f>
        <v>#N/A</v>
      </c>
      <c r="G58" s="14" t="e">
        <f>INDEX('2a.Detailpunkte'!$B$4:$B$352,MATCH('2. Punkte_Prüfung'!A58,'2a.Detailpunkte'!$D$4:$D$352,0),1)</f>
        <v>#N/A</v>
      </c>
      <c r="H58" s="14" t="e">
        <f>INDEX('2a.Detailpunkte'!$C$4:$C$352,MATCH('2. Punkte_Prüfung'!A58,'2a.Detailpunkte'!$D$4:$D$352,0),1)</f>
        <v>#N/A</v>
      </c>
      <c r="I58" s="197" t="e">
        <f>Gesamtpunkte[[#This Row],[Punkte F]]/$G$4</f>
        <v>#N/A</v>
      </c>
      <c r="J58" s="197" t="e">
        <f>Gesamtpunkte[[#This Row],[Punkte I]]/$H$4</f>
        <v>#N/A</v>
      </c>
      <c r="K58" s="95" t="str">
        <f>IF(AND(ISNA(MATCH(Gesamtpunkte[[#This Row],[Matr.-Nr.]],'4. Noteneintrag'!$C$11:$C$1048576,0)),ISNUMBER(Gesamtpunkte[[#This Row],[Matr.-Nr.]])),"NEIN","JA")</f>
        <v>JA</v>
      </c>
      <c r="L58" s="2"/>
      <c r="N58" s="63"/>
    </row>
    <row r="59" spans="1:14">
      <c r="A59" s="200" t="e">
        <f>'2a.Detailpunkte'!D57</f>
        <v>#N/A</v>
      </c>
      <c r="B59" t="e">
        <f>'2a.Detailpunkte'!#REF!</f>
        <v>#REF!</v>
      </c>
      <c r="C59" t="e">
        <f>'2a.Detailpunkte'!#REF!</f>
        <v>#REF!</v>
      </c>
      <c r="D59" s="63" t="e">
        <f>INDEX('3. Notenszenarien'!$I$6:$I$350,MATCH(Gesamtpunkte[[#This Row],[Matr.-Nr.]],'3. Notenszenarien'!$A$6:$A$1048576,0))</f>
        <v>#N/A</v>
      </c>
      <c r="E59" s="14" t="e">
        <f>ROUNDUP(INDEX('2a.Detailpunkte'!$A$4:$A$352,MATCH('2. Punkte_Prüfung'!A59,'2a.Detailpunkte'!$D$4:$D$352,0),1)/5,1)*5</f>
        <v>#N/A</v>
      </c>
      <c r="F59" s="61" t="e">
        <f>Gesamtpunkte[[#This Row],[Gesamtpunkte ]]/$E$4</f>
        <v>#N/A</v>
      </c>
      <c r="G59" s="14" t="e">
        <f>INDEX('2a.Detailpunkte'!$B$4:$B$352,MATCH('2. Punkte_Prüfung'!A59,'2a.Detailpunkte'!$D$4:$D$352,0),1)</f>
        <v>#N/A</v>
      </c>
      <c r="H59" s="14" t="e">
        <f>INDEX('2a.Detailpunkte'!$C$4:$C$352,MATCH('2. Punkte_Prüfung'!A59,'2a.Detailpunkte'!$D$4:$D$352,0),1)</f>
        <v>#N/A</v>
      </c>
      <c r="I59" s="197" t="e">
        <f>Gesamtpunkte[[#This Row],[Punkte F]]/$G$4</f>
        <v>#N/A</v>
      </c>
      <c r="J59" s="197" t="e">
        <f>Gesamtpunkte[[#This Row],[Punkte I]]/$H$4</f>
        <v>#N/A</v>
      </c>
      <c r="K59" s="95" t="str">
        <f>IF(AND(ISNA(MATCH(Gesamtpunkte[[#This Row],[Matr.-Nr.]],'4. Noteneintrag'!$C$11:$C$1048576,0)),ISNUMBER(Gesamtpunkte[[#This Row],[Matr.-Nr.]])),"NEIN","JA")</f>
        <v>JA</v>
      </c>
      <c r="L59" s="2"/>
      <c r="N59" s="63"/>
    </row>
    <row r="60" spans="1:14">
      <c r="A60" s="200" t="e">
        <f>'2a.Detailpunkte'!D58</f>
        <v>#N/A</v>
      </c>
      <c r="B60" t="e">
        <f>'2a.Detailpunkte'!#REF!</f>
        <v>#REF!</v>
      </c>
      <c r="C60" t="e">
        <f>'2a.Detailpunkte'!#REF!</f>
        <v>#REF!</v>
      </c>
      <c r="D60" s="63" t="e">
        <f>INDEX('3. Notenszenarien'!$I$6:$I$350,MATCH(Gesamtpunkte[[#This Row],[Matr.-Nr.]],'3. Notenszenarien'!$A$6:$A$1048576,0))</f>
        <v>#N/A</v>
      </c>
      <c r="E60" s="14" t="e">
        <f>ROUNDUP(INDEX('2a.Detailpunkte'!$A$4:$A$352,MATCH('2. Punkte_Prüfung'!A60,'2a.Detailpunkte'!$D$4:$D$352,0),1)/5,1)*5</f>
        <v>#N/A</v>
      </c>
      <c r="F60" s="61" t="e">
        <f>Gesamtpunkte[[#This Row],[Gesamtpunkte ]]/$E$4</f>
        <v>#N/A</v>
      </c>
      <c r="G60" s="14" t="e">
        <f>INDEX('2a.Detailpunkte'!$B$4:$B$352,MATCH('2. Punkte_Prüfung'!A60,'2a.Detailpunkte'!$D$4:$D$352,0),1)</f>
        <v>#N/A</v>
      </c>
      <c r="H60" s="14" t="e">
        <f>INDEX('2a.Detailpunkte'!$C$4:$C$352,MATCH('2. Punkte_Prüfung'!A60,'2a.Detailpunkte'!$D$4:$D$352,0),1)</f>
        <v>#N/A</v>
      </c>
      <c r="I60" s="197" t="e">
        <f>Gesamtpunkte[[#This Row],[Punkte F]]/$G$4</f>
        <v>#N/A</v>
      </c>
      <c r="J60" s="197" t="e">
        <f>Gesamtpunkte[[#This Row],[Punkte I]]/$H$4</f>
        <v>#N/A</v>
      </c>
      <c r="K60" s="95" t="str">
        <f>IF(AND(ISNA(MATCH(Gesamtpunkte[[#This Row],[Matr.-Nr.]],'4. Noteneintrag'!$C$11:$C$1048576,0)),ISNUMBER(Gesamtpunkte[[#This Row],[Matr.-Nr.]])),"NEIN","JA")</f>
        <v>JA</v>
      </c>
      <c r="L60" s="2"/>
      <c r="N60" s="63"/>
    </row>
    <row r="61" spans="1:14">
      <c r="A61" s="200" t="e">
        <f>'2a.Detailpunkte'!D59</f>
        <v>#N/A</v>
      </c>
      <c r="B61" t="e">
        <f>'2a.Detailpunkte'!#REF!</f>
        <v>#REF!</v>
      </c>
      <c r="C61" t="e">
        <f>'2a.Detailpunkte'!#REF!</f>
        <v>#REF!</v>
      </c>
      <c r="D61" s="63" t="e">
        <f>INDEX('3. Notenszenarien'!$I$6:$I$350,MATCH(Gesamtpunkte[[#This Row],[Matr.-Nr.]],'3. Notenszenarien'!$A$6:$A$1048576,0))</f>
        <v>#N/A</v>
      </c>
      <c r="E61" s="14" t="e">
        <f>ROUNDUP(INDEX('2a.Detailpunkte'!$A$4:$A$352,MATCH('2. Punkte_Prüfung'!A61,'2a.Detailpunkte'!$D$4:$D$352,0),1)/5,1)*5</f>
        <v>#N/A</v>
      </c>
      <c r="F61" s="61" t="e">
        <f>Gesamtpunkte[[#This Row],[Gesamtpunkte ]]/$E$4</f>
        <v>#N/A</v>
      </c>
      <c r="G61" s="14" t="e">
        <f>INDEX('2a.Detailpunkte'!$B$4:$B$352,MATCH('2. Punkte_Prüfung'!A61,'2a.Detailpunkte'!$D$4:$D$352,0),1)</f>
        <v>#N/A</v>
      </c>
      <c r="H61" s="14" t="e">
        <f>INDEX('2a.Detailpunkte'!$C$4:$C$352,MATCH('2. Punkte_Prüfung'!A61,'2a.Detailpunkte'!$D$4:$D$352,0),1)</f>
        <v>#N/A</v>
      </c>
      <c r="I61" s="197" t="e">
        <f>Gesamtpunkte[[#This Row],[Punkte F]]/$G$4</f>
        <v>#N/A</v>
      </c>
      <c r="J61" s="197" t="e">
        <f>Gesamtpunkte[[#This Row],[Punkte I]]/$H$4</f>
        <v>#N/A</v>
      </c>
      <c r="K61" s="95" t="str">
        <f>IF(AND(ISNA(MATCH(Gesamtpunkte[[#This Row],[Matr.-Nr.]],'4. Noteneintrag'!$C$11:$C$1048576,0)),ISNUMBER(Gesamtpunkte[[#This Row],[Matr.-Nr.]])),"NEIN","JA")</f>
        <v>JA</v>
      </c>
      <c r="L61" s="2"/>
      <c r="N61" s="63"/>
    </row>
    <row r="62" spans="1:14">
      <c r="A62" s="200" t="e">
        <f>'2a.Detailpunkte'!D60</f>
        <v>#N/A</v>
      </c>
      <c r="B62" t="e">
        <f>'2a.Detailpunkte'!#REF!</f>
        <v>#REF!</v>
      </c>
      <c r="C62" t="e">
        <f>'2a.Detailpunkte'!#REF!</f>
        <v>#REF!</v>
      </c>
      <c r="D62" s="63" t="e">
        <f>INDEX('3. Notenszenarien'!$I$6:$I$350,MATCH(Gesamtpunkte[[#This Row],[Matr.-Nr.]],'3. Notenszenarien'!$A$6:$A$1048576,0))</f>
        <v>#N/A</v>
      </c>
      <c r="E62" s="14" t="e">
        <f>ROUNDUP(INDEX('2a.Detailpunkte'!$A$4:$A$352,MATCH('2. Punkte_Prüfung'!A62,'2a.Detailpunkte'!$D$4:$D$352,0),1)/5,1)*5</f>
        <v>#N/A</v>
      </c>
      <c r="F62" s="61" t="e">
        <f>Gesamtpunkte[[#This Row],[Gesamtpunkte ]]/$E$4</f>
        <v>#N/A</v>
      </c>
      <c r="G62" s="14" t="e">
        <f>INDEX('2a.Detailpunkte'!$B$4:$B$352,MATCH('2. Punkte_Prüfung'!A62,'2a.Detailpunkte'!$D$4:$D$352,0),1)</f>
        <v>#N/A</v>
      </c>
      <c r="H62" s="14" t="e">
        <f>INDEX('2a.Detailpunkte'!$C$4:$C$352,MATCH('2. Punkte_Prüfung'!A62,'2a.Detailpunkte'!$D$4:$D$352,0),1)</f>
        <v>#N/A</v>
      </c>
      <c r="I62" s="197" t="e">
        <f>Gesamtpunkte[[#This Row],[Punkte F]]/$G$4</f>
        <v>#N/A</v>
      </c>
      <c r="J62" s="197" t="e">
        <f>Gesamtpunkte[[#This Row],[Punkte I]]/$H$4</f>
        <v>#N/A</v>
      </c>
      <c r="K62" s="95" t="str">
        <f>IF(AND(ISNA(MATCH(Gesamtpunkte[[#This Row],[Matr.-Nr.]],'4. Noteneintrag'!$C$11:$C$1048576,0)),ISNUMBER(Gesamtpunkte[[#This Row],[Matr.-Nr.]])),"NEIN","JA")</f>
        <v>JA</v>
      </c>
      <c r="L62" s="2"/>
    </row>
    <row r="63" spans="1:14">
      <c r="A63" s="200" t="e">
        <f>'2a.Detailpunkte'!D61</f>
        <v>#N/A</v>
      </c>
      <c r="B63" t="e">
        <f>'2a.Detailpunkte'!#REF!</f>
        <v>#REF!</v>
      </c>
      <c r="C63" t="e">
        <f>'2a.Detailpunkte'!#REF!</f>
        <v>#REF!</v>
      </c>
      <c r="D63" s="63" t="e">
        <f>INDEX('3. Notenszenarien'!$I$6:$I$350,MATCH(Gesamtpunkte[[#This Row],[Matr.-Nr.]],'3. Notenszenarien'!$A$6:$A$1048576,0))</f>
        <v>#N/A</v>
      </c>
      <c r="E63" s="14" t="e">
        <f>ROUNDUP(INDEX('2a.Detailpunkte'!$A$4:$A$352,MATCH('2. Punkte_Prüfung'!A63,'2a.Detailpunkte'!$D$4:$D$352,0),1)/5,1)*5</f>
        <v>#N/A</v>
      </c>
      <c r="F63" s="61" t="e">
        <f>Gesamtpunkte[[#This Row],[Gesamtpunkte ]]/$E$4</f>
        <v>#N/A</v>
      </c>
      <c r="G63" s="14" t="e">
        <f>INDEX('2a.Detailpunkte'!$B$4:$B$352,MATCH('2. Punkte_Prüfung'!A63,'2a.Detailpunkte'!$D$4:$D$352,0),1)</f>
        <v>#N/A</v>
      </c>
      <c r="H63" s="14" t="e">
        <f>INDEX('2a.Detailpunkte'!$C$4:$C$352,MATCH('2. Punkte_Prüfung'!A63,'2a.Detailpunkte'!$D$4:$D$352,0),1)</f>
        <v>#N/A</v>
      </c>
      <c r="I63" s="197" t="e">
        <f>Gesamtpunkte[[#This Row],[Punkte F]]/$G$4</f>
        <v>#N/A</v>
      </c>
      <c r="J63" s="197" t="e">
        <f>Gesamtpunkte[[#This Row],[Punkte I]]/$H$4</f>
        <v>#N/A</v>
      </c>
      <c r="K63" s="95" t="str">
        <f>IF(AND(ISNA(MATCH(Gesamtpunkte[[#This Row],[Matr.-Nr.]],'4. Noteneintrag'!$C$11:$C$1048576,0)),ISNUMBER(Gesamtpunkte[[#This Row],[Matr.-Nr.]])),"NEIN","JA")</f>
        <v>JA</v>
      </c>
      <c r="L63" s="2"/>
    </row>
    <row r="64" spans="1:14">
      <c r="A64" s="200" t="e">
        <f>'2a.Detailpunkte'!D62</f>
        <v>#N/A</v>
      </c>
      <c r="B64" t="e">
        <f>'2a.Detailpunkte'!#REF!</f>
        <v>#REF!</v>
      </c>
      <c r="C64" t="e">
        <f>'2a.Detailpunkte'!#REF!</f>
        <v>#REF!</v>
      </c>
      <c r="D64" s="63" t="e">
        <f>INDEX('3. Notenszenarien'!$I$6:$I$350,MATCH(Gesamtpunkte[[#This Row],[Matr.-Nr.]],'3. Notenszenarien'!$A$6:$A$1048576,0))</f>
        <v>#N/A</v>
      </c>
      <c r="E64" s="14" t="e">
        <f>ROUNDUP(INDEX('2a.Detailpunkte'!$A$4:$A$352,MATCH('2. Punkte_Prüfung'!A64,'2a.Detailpunkte'!$D$4:$D$352,0),1)/5,1)*5</f>
        <v>#N/A</v>
      </c>
      <c r="F64" s="61" t="e">
        <f>Gesamtpunkte[[#This Row],[Gesamtpunkte ]]/$E$4</f>
        <v>#N/A</v>
      </c>
      <c r="G64" s="14" t="e">
        <f>INDEX('2a.Detailpunkte'!$B$4:$B$352,MATCH('2. Punkte_Prüfung'!A64,'2a.Detailpunkte'!$D$4:$D$352,0),1)</f>
        <v>#N/A</v>
      </c>
      <c r="H64" s="14" t="e">
        <f>INDEX('2a.Detailpunkte'!$C$4:$C$352,MATCH('2. Punkte_Prüfung'!A64,'2a.Detailpunkte'!$D$4:$D$352,0),1)</f>
        <v>#N/A</v>
      </c>
      <c r="I64" s="197" t="e">
        <f>Gesamtpunkte[[#This Row],[Punkte F]]/$G$4</f>
        <v>#N/A</v>
      </c>
      <c r="J64" s="197" t="e">
        <f>Gesamtpunkte[[#This Row],[Punkte I]]/$H$4</f>
        <v>#N/A</v>
      </c>
      <c r="K64" s="95" t="str">
        <f>IF(AND(ISNA(MATCH(Gesamtpunkte[[#This Row],[Matr.-Nr.]],'4. Noteneintrag'!$C$11:$C$1048576,0)),ISNUMBER(Gesamtpunkte[[#This Row],[Matr.-Nr.]])),"NEIN","JA")</f>
        <v>JA</v>
      </c>
      <c r="L64" s="2"/>
    </row>
    <row r="65" spans="1:12">
      <c r="A65" s="200" t="e">
        <f>'2a.Detailpunkte'!D63</f>
        <v>#N/A</v>
      </c>
      <c r="B65" t="e">
        <f>'2a.Detailpunkte'!#REF!</f>
        <v>#REF!</v>
      </c>
      <c r="C65" t="e">
        <f>'2a.Detailpunkte'!#REF!</f>
        <v>#REF!</v>
      </c>
      <c r="D65" s="63" t="e">
        <f>INDEX('3. Notenszenarien'!$I$6:$I$350,MATCH(Gesamtpunkte[[#This Row],[Matr.-Nr.]],'3. Notenszenarien'!$A$6:$A$1048576,0))</f>
        <v>#N/A</v>
      </c>
      <c r="E65" s="14" t="e">
        <f>ROUNDUP(INDEX('2a.Detailpunkte'!$A$4:$A$352,MATCH('2. Punkte_Prüfung'!A65,'2a.Detailpunkte'!$D$4:$D$352,0),1)/5,1)*5</f>
        <v>#N/A</v>
      </c>
      <c r="F65" s="61" t="e">
        <f>Gesamtpunkte[[#This Row],[Gesamtpunkte ]]/$E$4</f>
        <v>#N/A</v>
      </c>
      <c r="G65" s="14" t="e">
        <f>INDEX('2a.Detailpunkte'!$B$4:$B$352,MATCH('2. Punkte_Prüfung'!A65,'2a.Detailpunkte'!$D$4:$D$352,0),1)</f>
        <v>#N/A</v>
      </c>
      <c r="H65" s="14" t="e">
        <f>INDEX('2a.Detailpunkte'!$C$4:$C$352,MATCH('2. Punkte_Prüfung'!A65,'2a.Detailpunkte'!$D$4:$D$352,0),1)</f>
        <v>#N/A</v>
      </c>
      <c r="I65" s="197" t="e">
        <f>Gesamtpunkte[[#This Row],[Punkte F]]/$G$4</f>
        <v>#N/A</v>
      </c>
      <c r="J65" s="197" t="e">
        <f>Gesamtpunkte[[#This Row],[Punkte I]]/$H$4</f>
        <v>#N/A</v>
      </c>
      <c r="K65" s="95" t="str">
        <f>IF(AND(ISNA(MATCH(Gesamtpunkte[[#This Row],[Matr.-Nr.]],'4. Noteneintrag'!$C$11:$C$1048576,0)),ISNUMBER(Gesamtpunkte[[#This Row],[Matr.-Nr.]])),"NEIN","JA")</f>
        <v>JA</v>
      </c>
      <c r="L65" s="2"/>
    </row>
    <row r="66" spans="1:12">
      <c r="A66" s="200" t="e">
        <f>'2a.Detailpunkte'!D64</f>
        <v>#N/A</v>
      </c>
      <c r="B66" t="e">
        <f>'2a.Detailpunkte'!#REF!</f>
        <v>#REF!</v>
      </c>
      <c r="C66" t="e">
        <f>'2a.Detailpunkte'!#REF!</f>
        <v>#REF!</v>
      </c>
      <c r="D66" s="63" t="e">
        <f>INDEX('3. Notenszenarien'!$I$6:$I$350,MATCH(Gesamtpunkte[[#This Row],[Matr.-Nr.]],'3. Notenszenarien'!$A$6:$A$1048576,0))</f>
        <v>#N/A</v>
      </c>
      <c r="E66" s="14" t="e">
        <f>ROUNDUP(INDEX('2a.Detailpunkte'!$A$4:$A$352,MATCH('2. Punkte_Prüfung'!A66,'2a.Detailpunkte'!$D$4:$D$352,0),1)/5,1)*5</f>
        <v>#N/A</v>
      </c>
      <c r="F66" s="61" t="e">
        <f>Gesamtpunkte[[#This Row],[Gesamtpunkte ]]/$E$4</f>
        <v>#N/A</v>
      </c>
      <c r="G66" s="14" t="e">
        <f>INDEX('2a.Detailpunkte'!$B$4:$B$352,MATCH('2. Punkte_Prüfung'!A66,'2a.Detailpunkte'!$D$4:$D$352,0),1)</f>
        <v>#N/A</v>
      </c>
      <c r="H66" s="14" t="e">
        <f>INDEX('2a.Detailpunkte'!$C$4:$C$352,MATCH('2. Punkte_Prüfung'!A66,'2a.Detailpunkte'!$D$4:$D$352,0),1)</f>
        <v>#N/A</v>
      </c>
      <c r="I66" s="197" t="e">
        <f>Gesamtpunkte[[#This Row],[Punkte F]]/$G$4</f>
        <v>#N/A</v>
      </c>
      <c r="J66" s="197" t="e">
        <f>Gesamtpunkte[[#This Row],[Punkte I]]/$H$4</f>
        <v>#N/A</v>
      </c>
      <c r="K66" s="95" t="str">
        <f>IF(AND(ISNA(MATCH(Gesamtpunkte[[#This Row],[Matr.-Nr.]],'4. Noteneintrag'!$C$11:$C$1048576,0)),ISNUMBER(Gesamtpunkte[[#This Row],[Matr.-Nr.]])),"NEIN","JA")</f>
        <v>JA</v>
      </c>
      <c r="L66" s="2"/>
    </row>
    <row r="67" spans="1:12">
      <c r="A67" s="200" t="e">
        <f>'2a.Detailpunkte'!D65</f>
        <v>#N/A</v>
      </c>
      <c r="B67" t="e">
        <f>'2a.Detailpunkte'!#REF!</f>
        <v>#REF!</v>
      </c>
      <c r="C67" t="e">
        <f>'2a.Detailpunkte'!#REF!</f>
        <v>#REF!</v>
      </c>
      <c r="D67" s="63" t="e">
        <f>INDEX('3. Notenszenarien'!$I$6:$I$350,MATCH(Gesamtpunkte[[#This Row],[Matr.-Nr.]],'3. Notenszenarien'!$A$6:$A$1048576,0))</f>
        <v>#N/A</v>
      </c>
      <c r="E67" s="14" t="e">
        <f>ROUNDUP(INDEX('2a.Detailpunkte'!$A$4:$A$352,MATCH('2. Punkte_Prüfung'!A67,'2a.Detailpunkte'!$D$4:$D$352,0),1)/5,1)*5</f>
        <v>#N/A</v>
      </c>
      <c r="F67" s="61" t="e">
        <f>Gesamtpunkte[[#This Row],[Gesamtpunkte ]]/$E$4</f>
        <v>#N/A</v>
      </c>
      <c r="G67" s="14" t="e">
        <f>INDEX('2a.Detailpunkte'!$B$4:$B$352,MATCH('2. Punkte_Prüfung'!A67,'2a.Detailpunkte'!$D$4:$D$352,0),1)</f>
        <v>#N/A</v>
      </c>
      <c r="H67" s="14" t="e">
        <f>INDEX('2a.Detailpunkte'!$C$4:$C$352,MATCH('2. Punkte_Prüfung'!A67,'2a.Detailpunkte'!$D$4:$D$352,0),1)</f>
        <v>#N/A</v>
      </c>
      <c r="I67" s="197" t="e">
        <f>Gesamtpunkte[[#This Row],[Punkte F]]/$G$4</f>
        <v>#N/A</v>
      </c>
      <c r="J67" s="197" t="e">
        <f>Gesamtpunkte[[#This Row],[Punkte I]]/$H$4</f>
        <v>#N/A</v>
      </c>
      <c r="K67" s="95" t="str">
        <f>IF(AND(ISNA(MATCH(Gesamtpunkte[[#This Row],[Matr.-Nr.]],'4. Noteneintrag'!$C$11:$C$1048576,0)),ISNUMBER(Gesamtpunkte[[#This Row],[Matr.-Nr.]])),"NEIN","JA")</f>
        <v>JA</v>
      </c>
      <c r="L67" s="2"/>
    </row>
    <row r="68" spans="1:12">
      <c r="A68" s="200" t="e">
        <f>'2a.Detailpunkte'!D66</f>
        <v>#N/A</v>
      </c>
      <c r="B68" t="e">
        <f>'2a.Detailpunkte'!#REF!</f>
        <v>#REF!</v>
      </c>
      <c r="C68" t="e">
        <f>'2a.Detailpunkte'!#REF!</f>
        <v>#REF!</v>
      </c>
      <c r="D68" s="63" t="e">
        <f>INDEX('3. Notenszenarien'!$I$6:$I$350,MATCH(Gesamtpunkte[[#This Row],[Matr.-Nr.]],'3. Notenszenarien'!$A$6:$A$1048576,0))</f>
        <v>#N/A</v>
      </c>
      <c r="E68" s="14" t="e">
        <f>ROUNDUP(INDEX('2a.Detailpunkte'!$A$4:$A$352,MATCH('2. Punkte_Prüfung'!A68,'2a.Detailpunkte'!$D$4:$D$352,0),1)/5,1)*5</f>
        <v>#N/A</v>
      </c>
      <c r="F68" s="61" t="e">
        <f>Gesamtpunkte[[#This Row],[Gesamtpunkte ]]/$E$4</f>
        <v>#N/A</v>
      </c>
      <c r="G68" s="14" t="e">
        <f>INDEX('2a.Detailpunkte'!$B$4:$B$352,MATCH('2. Punkte_Prüfung'!A68,'2a.Detailpunkte'!$D$4:$D$352,0),1)</f>
        <v>#N/A</v>
      </c>
      <c r="H68" s="14" t="e">
        <f>INDEX('2a.Detailpunkte'!$C$4:$C$352,MATCH('2. Punkte_Prüfung'!A68,'2a.Detailpunkte'!$D$4:$D$352,0),1)</f>
        <v>#N/A</v>
      </c>
      <c r="I68" s="197" t="e">
        <f>Gesamtpunkte[[#This Row],[Punkte F]]/$G$4</f>
        <v>#N/A</v>
      </c>
      <c r="J68" s="197" t="e">
        <f>Gesamtpunkte[[#This Row],[Punkte I]]/$H$4</f>
        <v>#N/A</v>
      </c>
      <c r="K68" s="95" t="str">
        <f>IF(AND(ISNA(MATCH(Gesamtpunkte[[#This Row],[Matr.-Nr.]],'4. Noteneintrag'!$C$11:$C$1048576,0)),ISNUMBER(Gesamtpunkte[[#This Row],[Matr.-Nr.]])),"NEIN","JA")</f>
        <v>JA</v>
      </c>
      <c r="L68" s="2"/>
    </row>
    <row r="69" spans="1:12">
      <c r="A69" s="200" t="e">
        <f>'2a.Detailpunkte'!D67</f>
        <v>#N/A</v>
      </c>
      <c r="B69" t="e">
        <f>'2a.Detailpunkte'!#REF!</f>
        <v>#REF!</v>
      </c>
      <c r="C69" t="e">
        <f>'2a.Detailpunkte'!#REF!</f>
        <v>#REF!</v>
      </c>
      <c r="D69" s="63" t="e">
        <f>INDEX('3. Notenszenarien'!$I$6:$I$350,MATCH(Gesamtpunkte[[#This Row],[Matr.-Nr.]],'3. Notenszenarien'!$A$6:$A$1048576,0))</f>
        <v>#N/A</v>
      </c>
      <c r="E69" s="14" t="e">
        <f>ROUNDUP(INDEX('2a.Detailpunkte'!$A$4:$A$352,MATCH('2. Punkte_Prüfung'!A69,'2a.Detailpunkte'!$D$4:$D$352,0),1)/5,1)*5</f>
        <v>#N/A</v>
      </c>
      <c r="F69" s="61" t="e">
        <f>Gesamtpunkte[[#This Row],[Gesamtpunkte ]]/$E$4</f>
        <v>#N/A</v>
      </c>
      <c r="G69" s="14" t="e">
        <f>INDEX('2a.Detailpunkte'!$B$4:$B$352,MATCH('2. Punkte_Prüfung'!A69,'2a.Detailpunkte'!$D$4:$D$352,0),1)</f>
        <v>#N/A</v>
      </c>
      <c r="H69" s="14" t="e">
        <f>INDEX('2a.Detailpunkte'!$C$4:$C$352,MATCH('2. Punkte_Prüfung'!A69,'2a.Detailpunkte'!$D$4:$D$352,0),1)</f>
        <v>#N/A</v>
      </c>
      <c r="I69" s="197" t="e">
        <f>Gesamtpunkte[[#This Row],[Punkte F]]/$G$4</f>
        <v>#N/A</v>
      </c>
      <c r="J69" s="197" t="e">
        <f>Gesamtpunkte[[#This Row],[Punkte I]]/$H$4</f>
        <v>#N/A</v>
      </c>
      <c r="K69" s="95" t="str">
        <f>IF(AND(ISNA(MATCH(Gesamtpunkte[[#This Row],[Matr.-Nr.]],'4. Noteneintrag'!$C$11:$C$1048576,0)),ISNUMBER(Gesamtpunkte[[#This Row],[Matr.-Nr.]])),"NEIN","JA")</f>
        <v>JA</v>
      </c>
      <c r="L69" s="2"/>
    </row>
    <row r="70" spans="1:12">
      <c r="A70" s="200" t="e">
        <f>'2a.Detailpunkte'!D68</f>
        <v>#N/A</v>
      </c>
      <c r="B70" t="e">
        <f>'2a.Detailpunkte'!#REF!</f>
        <v>#REF!</v>
      </c>
      <c r="C70" t="e">
        <f>'2a.Detailpunkte'!#REF!</f>
        <v>#REF!</v>
      </c>
      <c r="D70" s="63" t="e">
        <f>INDEX('3. Notenszenarien'!$I$6:$I$350,MATCH(Gesamtpunkte[[#This Row],[Matr.-Nr.]],'3. Notenszenarien'!$A$6:$A$1048576,0))</f>
        <v>#N/A</v>
      </c>
      <c r="E70" s="14" t="e">
        <f>ROUNDUP(INDEX('2a.Detailpunkte'!$A$4:$A$352,MATCH('2. Punkte_Prüfung'!A70,'2a.Detailpunkte'!$D$4:$D$352,0),1)/5,1)*5</f>
        <v>#N/A</v>
      </c>
      <c r="F70" s="61" t="e">
        <f>Gesamtpunkte[[#This Row],[Gesamtpunkte ]]/$E$4</f>
        <v>#N/A</v>
      </c>
      <c r="G70" s="14" t="e">
        <f>INDEX('2a.Detailpunkte'!$B$4:$B$352,MATCH('2. Punkte_Prüfung'!A70,'2a.Detailpunkte'!$D$4:$D$352,0),1)</f>
        <v>#N/A</v>
      </c>
      <c r="H70" s="14" t="e">
        <f>INDEX('2a.Detailpunkte'!$C$4:$C$352,MATCH('2. Punkte_Prüfung'!A70,'2a.Detailpunkte'!$D$4:$D$352,0),1)</f>
        <v>#N/A</v>
      </c>
      <c r="I70" s="197" t="e">
        <f>Gesamtpunkte[[#This Row],[Punkte F]]/$G$4</f>
        <v>#N/A</v>
      </c>
      <c r="J70" s="197" t="e">
        <f>Gesamtpunkte[[#This Row],[Punkte I]]/$H$4</f>
        <v>#N/A</v>
      </c>
      <c r="K70" s="95" t="str">
        <f>IF(AND(ISNA(MATCH(Gesamtpunkte[[#This Row],[Matr.-Nr.]],'4. Noteneintrag'!$C$11:$C$1048576,0)),ISNUMBER(Gesamtpunkte[[#This Row],[Matr.-Nr.]])),"NEIN","JA")</f>
        <v>JA</v>
      </c>
      <c r="L70" s="2"/>
    </row>
    <row r="71" spans="1:12">
      <c r="A71" s="200" t="e">
        <f>'2a.Detailpunkte'!D69</f>
        <v>#N/A</v>
      </c>
      <c r="B71" t="e">
        <f>'2a.Detailpunkte'!#REF!</f>
        <v>#REF!</v>
      </c>
      <c r="C71" t="e">
        <f>'2a.Detailpunkte'!#REF!</f>
        <v>#REF!</v>
      </c>
      <c r="D71" s="63" t="e">
        <f>INDEX('3. Notenszenarien'!$I$6:$I$350,MATCH(Gesamtpunkte[[#This Row],[Matr.-Nr.]],'3. Notenszenarien'!$A$6:$A$1048576,0))</f>
        <v>#N/A</v>
      </c>
      <c r="E71" s="14" t="e">
        <f>ROUNDUP(INDEX('2a.Detailpunkte'!$A$4:$A$352,MATCH('2. Punkte_Prüfung'!A71,'2a.Detailpunkte'!$D$4:$D$352,0),1)/5,1)*5</f>
        <v>#N/A</v>
      </c>
      <c r="F71" s="61" t="e">
        <f>Gesamtpunkte[[#This Row],[Gesamtpunkte ]]/$E$4</f>
        <v>#N/A</v>
      </c>
      <c r="G71" s="14" t="e">
        <f>INDEX('2a.Detailpunkte'!$B$4:$B$352,MATCH('2. Punkte_Prüfung'!A71,'2a.Detailpunkte'!$D$4:$D$352,0),1)</f>
        <v>#N/A</v>
      </c>
      <c r="H71" s="14" t="e">
        <f>INDEX('2a.Detailpunkte'!$C$4:$C$352,MATCH('2. Punkte_Prüfung'!A71,'2a.Detailpunkte'!$D$4:$D$352,0),1)</f>
        <v>#N/A</v>
      </c>
      <c r="I71" s="197" t="e">
        <f>Gesamtpunkte[[#This Row],[Punkte F]]/$G$4</f>
        <v>#N/A</v>
      </c>
      <c r="J71" s="197" t="e">
        <f>Gesamtpunkte[[#This Row],[Punkte I]]/$H$4</f>
        <v>#N/A</v>
      </c>
      <c r="K71" s="95" t="str">
        <f>IF(AND(ISNA(MATCH(Gesamtpunkte[[#This Row],[Matr.-Nr.]],'4. Noteneintrag'!$C$11:$C$1048576,0)),ISNUMBER(Gesamtpunkte[[#This Row],[Matr.-Nr.]])),"NEIN","JA")</f>
        <v>JA</v>
      </c>
      <c r="L71" s="2"/>
    </row>
    <row r="72" spans="1:12">
      <c r="A72" s="200" t="e">
        <f>'2a.Detailpunkte'!D70</f>
        <v>#N/A</v>
      </c>
      <c r="B72" t="e">
        <f>'2a.Detailpunkte'!#REF!</f>
        <v>#REF!</v>
      </c>
      <c r="C72" t="e">
        <f>'2a.Detailpunkte'!#REF!</f>
        <v>#REF!</v>
      </c>
      <c r="D72" s="63" t="e">
        <f>INDEX('3. Notenszenarien'!$I$6:$I$350,MATCH(Gesamtpunkte[[#This Row],[Matr.-Nr.]],'3. Notenszenarien'!$A$6:$A$1048576,0))</f>
        <v>#N/A</v>
      </c>
      <c r="E72" s="14" t="e">
        <f>ROUNDUP(INDEX('2a.Detailpunkte'!$A$4:$A$352,MATCH('2. Punkte_Prüfung'!A72,'2a.Detailpunkte'!$D$4:$D$352,0),1)/5,1)*5</f>
        <v>#N/A</v>
      </c>
      <c r="F72" s="61" t="e">
        <f>Gesamtpunkte[[#This Row],[Gesamtpunkte ]]/$E$4</f>
        <v>#N/A</v>
      </c>
      <c r="G72" s="14" t="e">
        <f>INDEX('2a.Detailpunkte'!$B$4:$B$352,MATCH('2. Punkte_Prüfung'!A72,'2a.Detailpunkte'!$D$4:$D$352,0),1)</f>
        <v>#N/A</v>
      </c>
      <c r="H72" s="14" t="e">
        <f>INDEX('2a.Detailpunkte'!$C$4:$C$352,MATCH('2. Punkte_Prüfung'!A72,'2a.Detailpunkte'!$D$4:$D$352,0),1)</f>
        <v>#N/A</v>
      </c>
      <c r="I72" s="197" t="e">
        <f>Gesamtpunkte[[#This Row],[Punkte F]]/$G$4</f>
        <v>#N/A</v>
      </c>
      <c r="J72" s="197" t="e">
        <f>Gesamtpunkte[[#This Row],[Punkte I]]/$H$4</f>
        <v>#N/A</v>
      </c>
      <c r="K72" s="95" t="str">
        <f>IF(AND(ISNA(MATCH(Gesamtpunkte[[#This Row],[Matr.-Nr.]],'4. Noteneintrag'!$C$11:$C$1048576,0)),ISNUMBER(Gesamtpunkte[[#This Row],[Matr.-Nr.]])),"NEIN","JA")</f>
        <v>JA</v>
      </c>
      <c r="L72" s="2"/>
    </row>
    <row r="73" spans="1:12">
      <c r="A73" s="200" t="e">
        <f>'2a.Detailpunkte'!D71</f>
        <v>#N/A</v>
      </c>
      <c r="B73" t="e">
        <f>'2a.Detailpunkte'!#REF!</f>
        <v>#REF!</v>
      </c>
      <c r="C73" t="e">
        <f>'2a.Detailpunkte'!#REF!</f>
        <v>#REF!</v>
      </c>
      <c r="D73" s="63" t="e">
        <f>INDEX('3. Notenszenarien'!$I$6:$I$350,MATCH(Gesamtpunkte[[#This Row],[Matr.-Nr.]],'3. Notenszenarien'!$A$6:$A$1048576,0))</f>
        <v>#N/A</v>
      </c>
      <c r="E73" s="14" t="e">
        <f>ROUNDUP(INDEX('2a.Detailpunkte'!$A$4:$A$352,MATCH('2. Punkte_Prüfung'!A73,'2a.Detailpunkte'!$D$4:$D$352,0),1)/5,1)*5</f>
        <v>#N/A</v>
      </c>
      <c r="F73" s="61" t="e">
        <f>Gesamtpunkte[[#This Row],[Gesamtpunkte ]]/$E$4</f>
        <v>#N/A</v>
      </c>
      <c r="G73" s="14" t="e">
        <f>INDEX('2a.Detailpunkte'!$B$4:$B$352,MATCH('2. Punkte_Prüfung'!A73,'2a.Detailpunkte'!$D$4:$D$352,0),1)</f>
        <v>#N/A</v>
      </c>
      <c r="H73" s="14" t="e">
        <f>INDEX('2a.Detailpunkte'!$C$4:$C$352,MATCH('2. Punkte_Prüfung'!A73,'2a.Detailpunkte'!$D$4:$D$352,0),1)</f>
        <v>#N/A</v>
      </c>
      <c r="I73" s="197" t="e">
        <f>Gesamtpunkte[[#This Row],[Punkte F]]/$G$4</f>
        <v>#N/A</v>
      </c>
      <c r="J73" s="197" t="e">
        <f>Gesamtpunkte[[#This Row],[Punkte I]]/$H$4</f>
        <v>#N/A</v>
      </c>
      <c r="K73" s="95" t="str">
        <f>IF(AND(ISNA(MATCH(Gesamtpunkte[[#This Row],[Matr.-Nr.]],'4. Noteneintrag'!$C$11:$C$1048576,0)),ISNUMBER(Gesamtpunkte[[#This Row],[Matr.-Nr.]])),"NEIN","JA")</f>
        <v>JA</v>
      </c>
      <c r="L73" s="2"/>
    </row>
    <row r="74" spans="1:12">
      <c r="A74" s="200" t="e">
        <f>'2a.Detailpunkte'!D72</f>
        <v>#N/A</v>
      </c>
      <c r="B74" t="e">
        <f>'2a.Detailpunkte'!#REF!</f>
        <v>#REF!</v>
      </c>
      <c r="C74" t="e">
        <f>'2a.Detailpunkte'!#REF!</f>
        <v>#REF!</v>
      </c>
      <c r="D74" s="63" t="e">
        <f>INDEX('3. Notenszenarien'!$I$6:$I$350,MATCH(Gesamtpunkte[[#This Row],[Matr.-Nr.]],'3. Notenszenarien'!$A$6:$A$1048576,0))</f>
        <v>#N/A</v>
      </c>
      <c r="E74" s="14" t="e">
        <f>ROUNDUP(INDEX('2a.Detailpunkte'!$A$4:$A$352,MATCH('2. Punkte_Prüfung'!A74,'2a.Detailpunkte'!$D$4:$D$352,0),1)/5,1)*5</f>
        <v>#N/A</v>
      </c>
      <c r="F74" s="61" t="e">
        <f>Gesamtpunkte[[#This Row],[Gesamtpunkte ]]/$E$4</f>
        <v>#N/A</v>
      </c>
      <c r="G74" s="14" t="e">
        <f>INDEX('2a.Detailpunkte'!$B$4:$B$352,MATCH('2. Punkte_Prüfung'!A74,'2a.Detailpunkte'!$D$4:$D$352,0),1)</f>
        <v>#N/A</v>
      </c>
      <c r="H74" s="14" t="e">
        <f>INDEX('2a.Detailpunkte'!$C$4:$C$352,MATCH('2. Punkte_Prüfung'!A74,'2a.Detailpunkte'!$D$4:$D$352,0),1)</f>
        <v>#N/A</v>
      </c>
      <c r="I74" s="197" t="e">
        <f>Gesamtpunkte[[#This Row],[Punkte F]]/$G$4</f>
        <v>#N/A</v>
      </c>
      <c r="J74" s="197" t="e">
        <f>Gesamtpunkte[[#This Row],[Punkte I]]/$H$4</f>
        <v>#N/A</v>
      </c>
      <c r="K74" s="95" t="str">
        <f>IF(AND(ISNA(MATCH(Gesamtpunkte[[#This Row],[Matr.-Nr.]],'4. Noteneintrag'!$C$11:$C$1048576,0)),ISNUMBER(Gesamtpunkte[[#This Row],[Matr.-Nr.]])),"NEIN","JA")</f>
        <v>JA</v>
      </c>
      <c r="L74" s="2"/>
    </row>
    <row r="75" spans="1:12">
      <c r="A75" s="200" t="e">
        <f>'2a.Detailpunkte'!D73</f>
        <v>#N/A</v>
      </c>
      <c r="B75" t="e">
        <f>'2a.Detailpunkte'!#REF!</f>
        <v>#REF!</v>
      </c>
      <c r="C75" t="e">
        <f>'2a.Detailpunkte'!#REF!</f>
        <v>#REF!</v>
      </c>
      <c r="D75" s="63" t="e">
        <f>INDEX('3. Notenszenarien'!$I$6:$I$350,MATCH(Gesamtpunkte[[#This Row],[Matr.-Nr.]],'3. Notenszenarien'!$A$6:$A$1048576,0))</f>
        <v>#N/A</v>
      </c>
      <c r="E75" s="14" t="e">
        <f>ROUNDUP(INDEX('2a.Detailpunkte'!$A$4:$A$352,MATCH('2. Punkte_Prüfung'!A75,'2a.Detailpunkte'!$D$4:$D$352,0),1)/5,1)*5</f>
        <v>#N/A</v>
      </c>
      <c r="F75" s="61" t="e">
        <f>Gesamtpunkte[[#This Row],[Gesamtpunkte ]]/$E$4</f>
        <v>#N/A</v>
      </c>
      <c r="G75" s="14" t="e">
        <f>INDEX('2a.Detailpunkte'!$B$4:$B$352,MATCH('2. Punkte_Prüfung'!A75,'2a.Detailpunkte'!$D$4:$D$352,0),1)</f>
        <v>#N/A</v>
      </c>
      <c r="H75" s="14" t="e">
        <f>INDEX('2a.Detailpunkte'!$C$4:$C$352,MATCH('2. Punkte_Prüfung'!A75,'2a.Detailpunkte'!$D$4:$D$352,0),1)</f>
        <v>#N/A</v>
      </c>
      <c r="I75" s="197" t="e">
        <f>Gesamtpunkte[[#This Row],[Punkte F]]/$G$4</f>
        <v>#N/A</v>
      </c>
      <c r="J75" s="197" t="e">
        <f>Gesamtpunkte[[#This Row],[Punkte I]]/$H$4</f>
        <v>#N/A</v>
      </c>
      <c r="K75" s="95" t="str">
        <f>IF(AND(ISNA(MATCH(Gesamtpunkte[[#This Row],[Matr.-Nr.]],'4. Noteneintrag'!$C$11:$C$1048576,0)),ISNUMBER(Gesamtpunkte[[#This Row],[Matr.-Nr.]])),"NEIN","JA")</f>
        <v>JA</v>
      </c>
      <c r="L75" s="2"/>
    </row>
    <row r="76" spans="1:12">
      <c r="A76" s="200" t="e">
        <f>'2a.Detailpunkte'!D74</f>
        <v>#N/A</v>
      </c>
      <c r="B76" t="e">
        <f>'2a.Detailpunkte'!#REF!</f>
        <v>#REF!</v>
      </c>
      <c r="C76" t="e">
        <f>'2a.Detailpunkte'!#REF!</f>
        <v>#REF!</v>
      </c>
      <c r="D76" s="63" t="e">
        <f>INDEX('3. Notenszenarien'!$I$6:$I$350,MATCH(Gesamtpunkte[[#This Row],[Matr.-Nr.]],'3. Notenszenarien'!$A$6:$A$1048576,0))</f>
        <v>#N/A</v>
      </c>
      <c r="E76" s="14" t="e">
        <f>ROUNDUP(INDEX('2a.Detailpunkte'!$A$4:$A$352,MATCH('2. Punkte_Prüfung'!A76,'2a.Detailpunkte'!$D$4:$D$352,0),1)/5,1)*5</f>
        <v>#N/A</v>
      </c>
      <c r="F76" s="61" t="e">
        <f>Gesamtpunkte[[#This Row],[Gesamtpunkte ]]/$E$4</f>
        <v>#N/A</v>
      </c>
      <c r="G76" s="14" t="e">
        <f>INDEX('2a.Detailpunkte'!$B$4:$B$352,MATCH('2. Punkte_Prüfung'!A76,'2a.Detailpunkte'!$D$4:$D$352,0),1)</f>
        <v>#N/A</v>
      </c>
      <c r="H76" s="14" t="e">
        <f>INDEX('2a.Detailpunkte'!$C$4:$C$352,MATCH('2. Punkte_Prüfung'!A76,'2a.Detailpunkte'!$D$4:$D$352,0),1)</f>
        <v>#N/A</v>
      </c>
      <c r="I76" s="197" t="e">
        <f>Gesamtpunkte[[#This Row],[Punkte F]]/$G$4</f>
        <v>#N/A</v>
      </c>
      <c r="J76" s="197" t="e">
        <f>Gesamtpunkte[[#This Row],[Punkte I]]/$H$4</f>
        <v>#N/A</v>
      </c>
      <c r="K76" s="95" t="str">
        <f>IF(AND(ISNA(MATCH(Gesamtpunkte[[#This Row],[Matr.-Nr.]],'4. Noteneintrag'!$C$11:$C$1048576,0)),ISNUMBER(Gesamtpunkte[[#This Row],[Matr.-Nr.]])),"NEIN","JA")</f>
        <v>JA</v>
      </c>
      <c r="L76" s="2"/>
    </row>
    <row r="77" spans="1:12">
      <c r="A77" s="200" t="e">
        <f>'2a.Detailpunkte'!D75</f>
        <v>#N/A</v>
      </c>
      <c r="B77" t="e">
        <f>'2a.Detailpunkte'!#REF!</f>
        <v>#REF!</v>
      </c>
      <c r="C77" t="e">
        <f>'2a.Detailpunkte'!#REF!</f>
        <v>#REF!</v>
      </c>
      <c r="D77" s="63" t="e">
        <f>INDEX('3. Notenszenarien'!$I$6:$I$350,MATCH(Gesamtpunkte[[#This Row],[Matr.-Nr.]],'3. Notenszenarien'!$A$6:$A$1048576,0))</f>
        <v>#N/A</v>
      </c>
      <c r="E77" s="14" t="e">
        <f>ROUNDUP(INDEX('2a.Detailpunkte'!$A$4:$A$352,MATCH('2. Punkte_Prüfung'!A77,'2a.Detailpunkte'!$D$4:$D$352,0),1)/5,1)*5</f>
        <v>#N/A</v>
      </c>
      <c r="F77" s="61" t="e">
        <f>Gesamtpunkte[[#This Row],[Gesamtpunkte ]]/$E$4</f>
        <v>#N/A</v>
      </c>
      <c r="G77" s="14" t="e">
        <f>INDEX('2a.Detailpunkte'!$B$4:$B$352,MATCH('2. Punkte_Prüfung'!A77,'2a.Detailpunkte'!$D$4:$D$352,0),1)</f>
        <v>#N/A</v>
      </c>
      <c r="H77" s="14" t="e">
        <f>INDEX('2a.Detailpunkte'!$C$4:$C$352,MATCH('2. Punkte_Prüfung'!A77,'2a.Detailpunkte'!$D$4:$D$352,0),1)</f>
        <v>#N/A</v>
      </c>
      <c r="I77" s="197" t="e">
        <f>Gesamtpunkte[[#This Row],[Punkte F]]/$G$4</f>
        <v>#N/A</v>
      </c>
      <c r="J77" s="197" t="e">
        <f>Gesamtpunkte[[#This Row],[Punkte I]]/$H$4</f>
        <v>#N/A</v>
      </c>
      <c r="K77" s="95" t="str">
        <f>IF(AND(ISNA(MATCH(Gesamtpunkte[[#This Row],[Matr.-Nr.]],'4. Noteneintrag'!$C$11:$C$1048576,0)),ISNUMBER(Gesamtpunkte[[#This Row],[Matr.-Nr.]])),"NEIN","JA")</f>
        <v>JA</v>
      </c>
      <c r="L77" s="2"/>
    </row>
    <row r="78" spans="1:12">
      <c r="A78" s="200" t="e">
        <f>'2a.Detailpunkte'!D76</f>
        <v>#N/A</v>
      </c>
      <c r="B78" t="e">
        <f>'2a.Detailpunkte'!#REF!</f>
        <v>#REF!</v>
      </c>
      <c r="C78" t="e">
        <f>'2a.Detailpunkte'!#REF!</f>
        <v>#REF!</v>
      </c>
      <c r="D78" s="63" t="e">
        <f>INDEX('3. Notenszenarien'!$I$6:$I$350,MATCH(Gesamtpunkte[[#This Row],[Matr.-Nr.]],'3. Notenszenarien'!$A$6:$A$1048576,0))</f>
        <v>#N/A</v>
      </c>
      <c r="E78" s="14" t="e">
        <f>ROUNDUP(INDEX('2a.Detailpunkte'!$A$4:$A$352,MATCH('2. Punkte_Prüfung'!A78,'2a.Detailpunkte'!$D$4:$D$352,0),1)/5,1)*5</f>
        <v>#N/A</v>
      </c>
      <c r="F78" s="61" t="e">
        <f>Gesamtpunkte[[#This Row],[Gesamtpunkte ]]/$E$4</f>
        <v>#N/A</v>
      </c>
      <c r="G78" s="14" t="e">
        <f>INDEX('2a.Detailpunkte'!$B$4:$B$352,MATCH('2. Punkte_Prüfung'!A78,'2a.Detailpunkte'!$D$4:$D$352,0),1)</f>
        <v>#N/A</v>
      </c>
      <c r="H78" s="14" t="e">
        <f>INDEX('2a.Detailpunkte'!$C$4:$C$352,MATCH('2. Punkte_Prüfung'!A78,'2a.Detailpunkte'!$D$4:$D$352,0),1)</f>
        <v>#N/A</v>
      </c>
      <c r="I78" s="197" t="e">
        <f>Gesamtpunkte[[#This Row],[Punkte F]]/$G$4</f>
        <v>#N/A</v>
      </c>
      <c r="J78" s="197" t="e">
        <f>Gesamtpunkte[[#This Row],[Punkte I]]/$H$4</f>
        <v>#N/A</v>
      </c>
      <c r="K78" s="95" t="str">
        <f>IF(AND(ISNA(MATCH(Gesamtpunkte[[#This Row],[Matr.-Nr.]],'4. Noteneintrag'!$C$11:$C$1048576,0)),ISNUMBER(Gesamtpunkte[[#This Row],[Matr.-Nr.]])),"NEIN","JA")</f>
        <v>JA</v>
      </c>
      <c r="L78" s="2"/>
    </row>
    <row r="79" spans="1:12">
      <c r="A79" s="200" t="e">
        <f>'2a.Detailpunkte'!D77</f>
        <v>#N/A</v>
      </c>
      <c r="B79" t="e">
        <f>'2a.Detailpunkte'!#REF!</f>
        <v>#REF!</v>
      </c>
      <c r="C79" t="e">
        <f>'2a.Detailpunkte'!#REF!</f>
        <v>#REF!</v>
      </c>
      <c r="D79" s="63" t="e">
        <f>INDEX('3. Notenszenarien'!$I$6:$I$350,MATCH(Gesamtpunkte[[#This Row],[Matr.-Nr.]],'3. Notenszenarien'!$A$6:$A$1048576,0))</f>
        <v>#N/A</v>
      </c>
      <c r="E79" s="14" t="e">
        <f>ROUNDUP(INDEX('2a.Detailpunkte'!$A$4:$A$352,MATCH('2. Punkte_Prüfung'!A79,'2a.Detailpunkte'!$D$4:$D$352,0),1)/5,1)*5</f>
        <v>#N/A</v>
      </c>
      <c r="F79" s="61" t="e">
        <f>Gesamtpunkte[[#This Row],[Gesamtpunkte ]]/$E$4</f>
        <v>#N/A</v>
      </c>
      <c r="G79" s="14" t="e">
        <f>INDEX('2a.Detailpunkte'!$B$4:$B$352,MATCH('2. Punkte_Prüfung'!A79,'2a.Detailpunkte'!$D$4:$D$352,0),1)</f>
        <v>#N/A</v>
      </c>
      <c r="H79" s="14" t="e">
        <f>INDEX('2a.Detailpunkte'!$C$4:$C$352,MATCH('2. Punkte_Prüfung'!A79,'2a.Detailpunkte'!$D$4:$D$352,0),1)</f>
        <v>#N/A</v>
      </c>
      <c r="I79" s="197" t="e">
        <f>Gesamtpunkte[[#This Row],[Punkte F]]/$G$4</f>
        <v>#N/A</v>
      </c>
      <c r="J79" s="197" t="e">
        <f>Gesamtpunkte[[#This Row],[Punkte I]]/$H$4</f>
        <v>#N/A</v>
      </c>
      <c r="K79" s="95" t="str">
        <f>IF(AND(ISNA(MATCH(Gesamtpunkte[[#This Row],[Matr.-Nr.]],'4. Noteneintrag'!$C$11:$C$1048576,0)),ISNUMBER(Gesamtpunkte[[#This Row],[Matr.-Nr.]])),"NEIN","JA")</f>
        <v>JA</v>
      </c>
      <c r="L79" s="2"/>
    </row>
    <row r="80" spans="1:12">
      <c r="A80" s="200" t="e">
        <f>'2a.Detailpunkte'!D78</f>
        <v>#N/A</v>
      </c>
      <c r="B80" t="e">
        <f>'2a.Detailpunkte'!#REF!</f>
        <v>#REF!</v>
      </c>
      <c r="C80" t="e">
        <f>'2a.Detailpunkte'!#REF!</f>
        <v>#REF!</v>
      </c>
      <c r="D80" s="63" t="e">
        <f>INDEX('3. Notenszenarien'!$I$6:$I$350,MATCH(Gesamtpunkte[[#This Row],[Matr.-Nr.]],'3. Notenszenarien'!$A$6:$A$1048576,0))</f>
        <v>#N/A</v>
      </c>
      <c r="E80" s="14" t="e">
        <f>ROUNDUP(INDEX('2a.Detailpunkte'!$A$4:$A$352,MATCH('2. Punkte_Prüfung'!A80,'2a.Detailpunkte'!$D$4:$D$352,0),1)/5,1)*5</f>
        <v>#N/A</v>
      </c>
      <c r="F80" s="61" t="e">
        <f>Gesamtpunkte[[#This Row],[Gesamtpunkte ]]/$E$4</f>
        <v>#N/A</v>
      </c>
      <c r="G80" s="14" t="e">
        <f>INDEX('2a.Detailpunkte'!$B$4:$B$352,MATCH('2. Punkte_Prüfung'!A80,'2a.Detailpunkte'!$D$4:$D$352,0),1)</f>
        <v>#N/A</v>
      </c>
      <c r="H80" s="14" t="e">
        <f>INDEX('2a.Detailpunkte'!$C$4:$C$352,MATCH('2. Punkte_Prüfung'!A80,'2a.Detailpunkte'!$D$4:$D$352,0),1)</f>
        <v>#N/A</v>
      </c>
      <c r="I80" s="197" t="e">
        <f>Gesamtpunkte[[#This Row],[Punkte F]]/$G$4</f>
        <v>#N/A</v>
      </c>
      <c r="J80" s="197" t="e">
        <f>Gesamtpunkte[[#This Row],[Punkte I]]/$H$4</f>
        <v>#N/A</v>
      </c>
      <c r="K80" s="95" t="str">
        <f>IF(AND(ISNA(MATCH(Gesamtpunkte[[#This Row],[Matr.-Nr.]],'4. Noteneintrag'!$C$11:$C$1048576,0)),ISNUMBER(Gesamtpunkte[[#This Row],[Matr.-Nr.]])),"NEIN","JA")</f>
        <v>JA</v>
      </c>
      <c r="L80" s="2"/>
    </row>
    <row r="81" spans="1:12">
      <c r="A81" s="200" t="e">
        <f>'2a.Detailpunkte'!D79</f>
        <v>#N/A</v>
      </c>
      <c r="B81" t="e">
        <f>'2a.Detailpunkte'!#REF!</f>
        <v>#REF!</v>
      </c>
      <c r="C81" t="e">
        <f>'2a.Detailpunkte'!#REF!</f>
        <v>#REF!</v>
      </c>
      <c r="D81" s="63" t="e">
        <f>INDEX('3. Notenszenarien'!$I$6:$I$350,MATCH(Gesamtpunkte[[#This Row],[Matr.-Nr.]],'3. Notenszenarien'!$A$6:$A$1048576,0))</f>
        <v>#N/A</v>
      </c>
      <c r="E81" s="14" t="e">
        <f>ROUNDUP(INDEX('2a.Detailpunkte'!$A$4:$A$352,MATCH('2. Punkte_Prüfung'!A81,'2a.Detailpunkte'!$D$4:$D$352,0),1)/5,1)*5</f>
        <v>#N/A</v>
      </c>
      <c r="F81" s="61" t="e">
        <f>Gesamtpunkte[[#This Row],[Gesamtpunkte ]]/$E$4</f>
        <v>#N/A</v>
      </c>
      <c r="G81" s="14" t="e">
        <f>INDEX('2a.Detailpunkte'!$B$4:$B$352,MATCH('2. Punkte_Prüfung'!A81,'2a.Detailpunkte'!$D$4:$D$352,0),1)</f>
        <v>#N/A</v>
      </c>
      <c r="H81" s="14" t="e">
        <f>INDEX('2a.Detailpunkte'!$C$4:$C$352,MATCH('2. Punkte_Prüfung'!A81,'2a.Detailpunkte'!$D$4:$D$352,0),1)</f>
        <v>#N/A</v>
      </c>
      <c r="I81" s="197" t="e">
        <f>Gesamtpunkte[[#This Row],[Punkte F]]/$G$4</f>
        <v>#N/A</v>
      </c>
      <c r="J81" s="197" t="e">
        <f>Gesamtpunkte[[#This Row],[Punkte I]]/$H$4</f>
        <v>#N/A</v>
      </c>
      <c r="K81" s="95" t="str">
        <f>IF(AND(ISNA(MATCH(Gesamtpunkte[[#This Row],[Matr.-Nr.]],'4. Noteneintrag'!$C$11:$C$1048576,0)),ISNUMBER(Gesamtpunkte[[#This Row],[Matr.-Nr.]])),"NEIN","JA")</f>
        <v>JA</v>
      </c>
      <c r="L81" s="2"/>
    </row>
    <row r="82" spans="1:12">
      <c r="A82" s="200" t="e">
        <f>'2a.Detailpunkte'!D80</f>
        <v>#N/A</v>
      </c>
      <c r="B82" t="e">
        <f>'2a.Detailpunkte'!#REF!</f>
        <v>#REF!</v>
      </c>
      <c r="C82" t="e">
        <f>'2a.Detailpunkte'!#REF!</f>
        <v>#REF!</v>
      </c>
      <c r="D82" s="63" t="e">
        <f>INDEX('3. Notenszenarien'!$I$6:$I$350,MATCH(Gesamtpunkte[[#This Row],[Matr.-Nr.]],'3. Notenszenarien'!$A$6:$A$1048576,0))</f>
        <v>#N/A</v>
      </c>
      <c r="E82" s="14" t="e">
        <f>ROUNDUP(INDEX('2a.Detailpunkte'!$A$4:$A$352,MATCH('2. Punkte_Prüfung'!A82,'2a.Detailpunkte'!$D$4:$D$352,0),1)/5,1)*5</f>
        <v>#N/A</v>
      </c>
      <c r="F82" s="61" t="e">
        <f>Gesamtpunkte[[#This Row],[Gesamtpunkte ]]/$E$4</f>
        <v>#N/A</v>
      </c>
      <c r="G82" s="14" t="e">
        <f>INDEX('2a.Detailpunkte'!$B$4:$B$352,MATCH('2. Punkte_Prüfung'!A82,'2a.Detailpunkte'!$D$4:$D$352,0),1)</f>
        <v>#N/A</v>
      </c>
      <c r="H82" s="14" t="e">
        <f>INDEX('2a.Detailpunkte'!$C$4:$C$352,MATCH('2. Punkte_Prüfung'!A82,'2a.Detailpunkte'!$D$4:$D$352,0),1)</f>
        <v>#N/A</v>
      </c>
      <c r="I82" s="197" t="e">
        <f>Gesamtpunkte[[#This Row],[Punkte F]]/$G$4</f>
        <v>#N/A</v>
      </c>
      <c r="J82" s="197" t="e">
        <f>Gesamtpunkte[[#This Row],[Punkte I]]/$H$4</f>
        <v>#N/A</v>
      </c>
      <c r="K82" s="95" t="str">
        <f>IF(AND(ISNA(MATCH(Gesamtpunkte[[#This Row],[Matr.-Nr.]],'4. Noteneintrag'!$C$11:$C$1048576,0)),ISNUMBER(Gesamtpunkte[[#This Row],[Matr.-Nr.]])),"NEIN","JA")</f>
        <v>JA</v>
      </c>
      <c r="L82" s="2"/>
    </row>
    <row r="83" spans="1:12">
      <c r="A83" s="200" t="e">
        <f>'2a.Detailpunkte'!D81</f>
        <v>#N/A</v>
      </c>
      <c r="B83" t="e">
        <f>'2a.Detailpunkte'!#REF!</f>
        <v>#REF!</v>
      </c>
      <c r="C83" t="e">
        <f>'2a.Detailpunkte'!#REF!</f>
        <v>#REF!</v>
      </c>
      <c r="D83" s="63" t="e">
        <f>INDEX('3. Notenszenarien'!$I$6:$I$350,MATCH(Gesamtpunkte[[#This Row],[Matr.-Nr.]],'3. Notenszenarien'!$A$6:$A$1048576,0))</f>
        <v>#N/A</v>
      </c>
      <c r="E83" s="14" t="e">
        <f>ROUNDUP(INDEX('2a.Detailpunkte'!$A$4:$A$352,MATCH('2. Punkte_Prüfung'!A83,'2a.Detailpunkte'!$D$4:$D$352,0),1)/5,1)*5</f>
        <v>#N/A</v>
      </c>
      <c r="F83" s="61" t="e">
        <f>Gesamtpunkte[[#This Row],[Gesamtpunkte ]]/$E$4</f>
        <v>#N/A</v>
      </c>
      <c r="G83" s="14" t="e">
        <f>INDEX('2a.Detailpunkte'!$B$4:$B$352,MATCH('2. Punkte_Prüfung'!A83,'2a.Detailpunkte'!$D$4:$D$352,0),1)</f>
        <v>#N/A</v>
      </c>
      <c r="H83" s="14" t="e">
        <f>INDEX('2a.Detailpunkte'!$C$4:$C$352,MATCH('2. Punkte_Prüfung'!A83,'2a.Detailpunkte'!$D$4:$D$352,0),1)</f>
        <v>#N/A</v>
      </c>
      <c r="I83" s="197" t="e">
        <f>Gesamtpunkte[[#This Row],[Punkte F]]/$G$4</f>
        <v>#N/A</v>
      </c>
      <c r="J83" s="197" t="e">
        <f>Gesamtpunkte[[#This Row],[Punkte I]]/$H$4</f>
        <v>#N/A</v>
      </c>
      <c r="K83" s="95" t="str">
        <f>IF(AND(ISNA(MATCH(Gesamtpunkte[[#This Row],[Matr.-Nr.]],'4. Noteneintrag'!$C$11:$C$1048576,0)),ISNUMBER(Gesamtpunkte[[#This Row],[Matr.-Nr.]])),"NEIN","JA")</f>
        <v>JA</v>
      </c>
      <c r="L83" s="2"/>
    </row>
    <row r="84" spans="1:12">
      <c r="A84" s="200" t="e">
        <f>'2a.Detailpunkte'!D82</f>
        <v>#N/A</v>
      </c>
      <c r="B84" t="e">
        <f>'2a.Detailpunkte'!#REF!</f>
        <v>#REF!</v>
      </c>
      <c r="C84" t="e">
        <f>'2a.Detailpunkte'!#REF!</f>
        <v>#REF!</v>
      </c>
      <c r="D84" s="63" t="e">
        <f>INDEX('3. Notenszenarien'!$I$6:$I$350,MATCH(Gesamtpunkte[[#This Row],[Matr.-Nr.]],'3. Notenszenarien'!$A$6:$A$1048576,0))</f>
        <v>#N/A</v>
      </c>
      <c r="E84" s="14" t="e">
        <f>ROUNDUP(INDEX('2a.Detailpunkte'!$A$4:$A$352,MATCH('2. Punkte_Prüfung'!A84,'2a.Detailpunkte'!$D$4:$D$352,0),1)/5,1)*5</f>
        <v>#N/A</v>
      </c>
      <c r="F84" s="61" t="e">
        <f>Gesamtpunkte[[#This Row],[Gesamtpunkte ]]/$E$4</f>
        <v>#N/A</v>
      </c>
      <c r="G84" s="14" t="e">
        <f>INDEX('2a.Detailpunkte'!$B$4:$B$352,MATCH('2. Punkte_Prüfung'!A84,'2a.Detailpunkte'!$D$4:$D$352,0),1)</f>
        <v>#N/A</v>
      </c>
      <c r="H84" s="14" t="e">
        <f>INDEX('2a.Detailpunkte'!$C$4:$C$352,MATCH('2. Punkte_Prüfung'!A84,'2a.Detailpunkte'!$D$4:$D$352,0),1)</f>
        <v>#N/A</v>
      </c>
      <c r="I84" s="197" t="e">
        <f>Gesamtpunkte[[#This Row],[Punkte F]]/$G$4</f>
        <v>#N/A</v>
      </c>
      <c r="J84" s="197" t="e">
        <f>Gesamtpunkte[[#This Row],[Punkte I]]/$H$4</f>
        <v>#N/A</v>
      </c>
      <c r="K84" s="95" t="str">
        <f>IF(AND(ISNA(MATCH(Gesamtpunkte[[#This Row],[Matr.-Nr.]],'4. Noteneintrag'!$C$11:$C$1048576,0)),ISNUMBER(Gesamtpunkte[[#This Row],[Matr.-Nr.]])),"NEIN","JA")</f>
        <v>JA</v>
      </c>
      <c r="L84" s="2"/>
    </row>
    <row r="85" spans="1:12">
      <c r="A85" s="200" t="e">
        <f>'2a.Detailpunkte'!D83</f>
        <v>#N/A</v>
      </c>
      <c r="B85" t="e">
        <f>'2a.Detailpunkte'!#REF!</f>
        <v>#REF!</v>
      </c>
      <c r="C85" t="e">
        <f>'2a.Detailpunkte'!#REF!</f>
        <v>#REF!</v>
      </c>
      <c r="D85" s="63" t="e">
        <f>INDEX('3. Notenszenarien'!$I$6:$I$350,MATCH(Gesamtpunkte[[#This Row],[Matr.-Nr.]],'3. Notenszenarien'!$A$6:$A$1048576,0))</f>
        <v>#N/A</v>
      </c>
      <c r="E85" s="14" t="e">
        <f>ROUNDUP(INDEX('2a.Detailpunkte'!$A$4:$A$352,MATCH('2. Punkte_Prüfung'!A85,'2a.Detailpunkte'!$D$4:$D$352,0),1)/5,1)*5</f>
        <v>#N/A</v>
      </c>
      <c r="F85" s="61" t="e">
        <f>Gesamtpunkte[[#This Row],[Gesamtpunkte ]]/$E$4</f>
        <v>#N/A</v>
      </c>
      <c r="G85" s="14" t="e">
        <f>INDEX('2a.Detailpunkte'!$B$4:$B$352,MATCH('2. Punkte_Prüfung'!A85,'2a.Detailpunkte'!$D$4:$D$352,0),1)</f>
        <v>#N/A</v>
      </c>
      <c r="H85" s="14" t="e">
        <f>INDEX('2a.Detailpunkte'!$C$4:$C$352,MATCH('2. Punkte_Prüfung'!A85,'2a.Detailpunkte'!$D$4:$D$352,0),1)</f>
        <v>#N/A</v>
      </c>
      <c r="I85" s="197" t="e">
        <f>Gesamtpunkte[[#This Row],[Punkte F]]/$G$4</f>
        <v>#N/A</v>
      </c>
      <c r="J85" s="197" t="e">
        <f>Gesamtpunkte[[#This Row],[Punkte I]]/$H$4</f>
        <v>#N/A</v>
      </c>
      <c r="K85" s="95" t="str">
        <f>IF(AND(ISNA(MATCH(Gesamtpunkte[[#This Row],[Matr.-Nr.]],'4. Noteneintrag'!$C$11:$C$1048576,0)),ISNUMBER(Gesamtpunkte[[#This Row],[Matr.-Nr.]])),"NEIN","JA")</f>
        <v>JA</v>
      </c>
      <c r="L85" s="2"/>
    </row>
    <row r="86" spans="1:12">
      <c r="A86" s="200" t="e">
        <f>'2a.Detailpunkte'!D84</f>
        <v>#N/A</v>
      </c>
      <c r="B86" t="e">
        <f>'2a.Detailpunkte'!#REF!</f>
        <v>#REF!</v>
      </c>
      <c r="C86" t="e">
        <f>'2a.Detailpunkte'!#REF!</f>
        <v>#REF!</v>
      </c>
      <c r="D86" s="63" t="e">
        <f>INDEX('3. Notenszenarien'!$I$6:$I$350,MATCH(Gesamtpunkte[[#This Row],[Matr.-Nr.]],'3. Notenszenarien'!$A$6:$A$1048576,0))</f>
        <v>#N/A</v>
      </c>
      <c r="E86" s="14" t="e">
        <f>ROUNDUP(INDEX('2a.Detailpunkte'!$A$4:$A$352,MATCH('2. Punkte_Prüfung'!A86,'2a.Detailpunkte'!$D$4:$D$352,0),1)/5,1)*5</f>
        <v>#N/A</v>
      </c>
      <c r="F86" s="61" t="e">
        <f>Gesamtpunkte[[#This Row],[Gesamtpunkte ]]/$E$4</f>
        <v>#N/A</v>
      </c>
      <c r="G86" s="14" t="e">
        <f>INDEX('2a.Detailpunkte'!$B$4:$B$352,MATCH('2. Punkte_Prüfung'!A86,'2a.Detailpunkte'!$D$4:$D$352,0),1)</f>
        <v>#N/A</v>
      </c>
      <c r="H86" s="14" t="e">
        <f>INDEX('2a.Detailpunkte'!$C$4:$C$352,MATCH('2. Punkte_Prüfung'!A86,'2a.Detailpunkte'!$D$4:$D$352,0),1)</f>
        <v>#N/A</v>
      </c>
      <c r="I86" s="197" t="e">
        <f>Gesamtpunkte[[#This Row],[Punkte F]]/$G$4</f>
        <v>#N/A</v>
      </c>
      <c r="J86" s="197" t="e">
        <f>Gesamtpunkte[[#This Row],[Punkte I]]/$H$4</f>
        <v>#N/A</v>
      </c>
      <c r="K86" s="95" t="str">
        <f>IF(AND(ISNA(MATCH(Gesamtpunkte[[#This Row],[Matr.-Nr.]],'4. Noteneintrag'!$C$11:$C$1048576,0)),ISNUMBER(Gesamtpunkte[[#This Row],[Matr.-Nr.]])),"NEIN","JA")</f>
        <v>JA</v>
      </c>
      <c r="L86" s="2"/>
    </row>
    <row r="87" spans="1:12">
      <c r="A87" s="200" t="e">
        <f>'2a.Detailpunkte'!D85</f>
        <v>#N/A</v>
      </c>
      <c r="B87" t="e">
        <f>'2a.Detailpunkte'!#REF!</f>
        <v>#REF!</v>
      </c>
      <c r="C87" t="e">
        <f>'2a.Detailpunkte'!#REF!</f>
        <v>#REF!</v>
      </c>
      <c r="D87" s="63" t="e">
        <f>INDEX('3. Notenszenarien'!$I$6:$I$350,MATCH(Gesamtpunkte[[#This Row],[Matr.-Nr.]],'3. Notenszenarien'!$A$6:$A$1048576,0))</f>
        <v>#N/A</v>
      </c>
      <c r="E87" s="14" t="e">
        <f>ROUNDUP(INDEX('2a.Detailpunkte'!$A$4:$A$352,MATCH('2. Punkte_Prüfung'!A87,'2a.Detailpunkte'!$D$4:$D$352,0),1)/5,1)*5</f>
        <v>#N/A</v>
      </c>
      <c r="F87" s="61" t="e">
        <f>Gesamtpunkte[[#This Row],[Gesamtpunkte ]]/$E$4</f>
        <v>#N/A</v>
      </c>
      <c r="G87" s="14" t="e">
        <f>INDEX('2a.Detailpunkte'!$B$4:$B$352,MATCH('2. Punkte_Prüfung'!A87,'2a.Detailpunkte'!$D$4:$D$352,0),1)</f>
        <v>#N/A</v>
      </c>
      <c r="H87" s="14" t="e">
        <f>INDEX('2a.Detailpunkte'!$C$4:$C$352,MATCH('2. Punkte_Prüfung'!A87,'2a.Detailpunkte'!$D$4:$D$352,0),1)</f>
        <v>#N/A</v>
      </c>
      <c r="I87" s="197" t="e">
        <f>Gesamtpunkte[[#This Row],[Punkte F]]/$G$4</f>
        <v>#N/A</v>
      </c>
      <c r="J87" s="197" t="e">
        <f>Gesamtpunkte[[#This Row],[Punkte I]]/$H$4</f>
        <v>#N/A</v>
      </c>
      <c r="K87" s="95" t="str">
        <f>IF(AND(ISNA(MATCH(Gesamtpunkte[[#This Row],[Matr.-Nr.]],'4. Noteneintrag'!$C$11:$C$1048576,0)),ISNUMBER(Gesamtpunkte[[#This Row],[Matr.-Nr.]])),"NEIN","JA")</f>
        <v>JA</v>
      </c>
      <c r="L87" s="2"/>
    </row>
    <row r="88" spans="1:12">
      <c r="A88" s="200" t="e">
        <f>'2a.Detailpunkte'!D86</f>
        <v>#N/A</v>
      </c>
      <c r="B88" t="e">
        <f>'2a.Detailpunkte'!#REF!</f>
        <v>#REF!</v>
      </c>
      <c r="C88" t="e">
        <f>'2a.Detailpunkte'!#REF!</f>
        <v>#REF!</v>
      </c>
      <c r="D88" s="63" t="e">
        <f>INDEX('3. Notenszenarien'!$I$6:$I$350,MATCH(Gesamtpunkte[[#This Row],[Matr.-Nr.]],'3. Notenszenarien'!$A$6:$A$1048576,0))</f>
        <v>#N/A</v>
      </c>
      <c r="E88" s="14" t="e">
        <f>ROUNDUP(INDEX('2a.Detailpunkte'!$A$4:$A$352,MATCH('2. Punkte_Prüfung'!A88,'2a.Detailpunkte'!$D$4:$D$352,0),1)/5,1)*5</f>
        <v>#N/A</v>
      </c>
      <c r="F88" s="61" t="e">
        <f>Gesamtpunkte[[#This Row],[Gesamtpunkte ]]/$E$4</f>
        <v>#N/A</v>
      </c>
      <c r="G88" s="14" t="e">
        <f>INDEX('2a.Detailpunkte'!$B$4:$B$352,MATCH('2. Punkte_Prüfung'!A88,'2a.Detailpunkte'!$D$4:$D$352,0),1)</f>
        <v>#N/A</v>
      </c>
      <c r="H88" s="14" t="e">
        <f>INDEX('2a.Detailpunkte'!$C$4:$C$352,MATCH('2. Punkte_Prüfung'!A88,'2a.Detailpunkte'!$D$4:$D$352,0),1)</f>
        <v>#N/A</v>
      </c>
      <c r="I88" s="197" t="e">
        <f>Gesamtpunkte[[#This Row],[Punkte F]]/$G$4</f>
        <v>#N/A</v>
      </c>
      <c r="J88" s="197" t="e">
        <f>Gesamtpunkte[[#This Row],[Punkte I]]/$H$4</f>
        <v>#N/A</v>
      </c>
      <c r="K88" s="95" t="str">
        <f>IF(AND(ISNA(MATCH(Gesamtpunkte[[#This Row],[Matr.-Nr.]],'4. Noteneintrag'!$C$11:$C$1048576,0)),ISNUMBER(Gesamtpunkte[[#This Row],[Matr.-Nr.]])),"NEIN","JA")</f>
        <v>JA</v>
      </c>
      <c r="L88" s="2"/>
    </row>
    <row r="89" spans="1:12">
      <c r="A89" s="200" t="e">
        <f>'2a.Detailpunkte'!D87</f>
        <v>#N/A</v>
      </c>
      <c r="B89" t="e">
        <f>'2a.Detailpunkte'!#REF!</f>
        <v>#REF!</v>
      </c>
      <c r="C89" t="e">
        <f>'2a.Detailpunkte'!#REF!</f>
        <v>#REF!</v>
      </c>
      <c r="D89" s="63" t="e">
        <f>INDEX('3. Notenszenarien'!$I$6:$I$350,MATCH(Gesamtpunkte[[#This Row],[Matr.-Nr.]],'3. Notenszenarien'!$A$6:$A$1048576,0))</f>
        <v>#N/A</v>
      </c>
      <c r="E89" s="14" t="e">
        <f>ROUNDUP(INDEX('2a.Detailpunkte'!$A$4:$A$352,MATCH('2. Punkte_Prüfung'!A89,'2a.Detailpunkte'!$D$4:$D$352,0),1)/5,1)*5</f>
        <v>#N/A</v>
      </c>
      <c r="F89" s="61" t="e">
        <f>Gesamtpunkte[[#This Row],[Gesamtpunkte ]]/$E$4</f>
        <v>#N/A</v>
      </c>
      <c r="G89" s="14" t="e">
        <f>INDEX('2a.Detailpunkte'!$B$4:$B$352,MATCH('2. Punkte_Prüfung'!A89,'2a.Detailpunkte'!$D$4:$D$352,0),1)</f>
        <v>#N/A</v>
      </c>
      <c r="H89" s="14" t="e">
        <f>INDEX('2a.Detailpunkte'!$C$4:$C$352,MATCH('2. Punkte_Prüfung'!A89,'2a.Detailpunkte'!$D$4:$D$352,0),1)</f>
        <v>#N/A</v>
      </c>
      <c r="I89" s="197" t="e">
        <f>Gesamtpunkte[[#This Row],[Punkte F]]/$G$4</f>
        <v>#N/A</v>
      </c>
      <c r="J89" s="197" t="e">
        <f>Gesamtpunkte[[#This Row],[Punkte I]]/$H$4</f>
        <v>#N/A</v>
      </c>
      <c r="K89" s="95" t="str">
        <f>IF(AND(ISNA(MATCH(Gesamtpunkte[[#This Row],[Matr.-Nr.]],'4. Noteneintrag'!$C$11:$C$1048576,0)),ISNUMBER(Gesamtpunkte[[#This Row],[Matr.-Nr.]])),"NEIN","JA")</f>
        <v>JA</v>
      </c>
      <c r="L89" s="2"/>
    </row>
    <row r="90" spans="1:12">
      <c r="A90" s="200" t="e">
        <f>'2a.Detailpunkte'!D88</f>
        <v>#N/A</v>
      </c>
      <c r="B90" t="e">
        <f>'2a.Detailpunkte'!#REF!</f>
        <v>#REF!</v>
      </c>
      <c r="C90" t="e">
        <f>'2a.Detailpunkte'!#REF!</f>
        <v>#REF!</v>
      </c>
      <c r="D90" s="63" t="e">
        <f>INDEX('3. Notenszenarien'!$I$6:$I$350,MATCH(Gesamtpunkte[[#This Row],[Matr.-Nr.]],'3. Notenszenarien'!$A$6:$A$1048576,0))</f>
        <v>#N/A</v>
      </c>
      <c r="E90" s="14" t="e">
        <f>ROUNDUP(INDEX('2a.Detailpunkte'!$A$4:$A$352,MATCH('2. Punkte_Prüfung'!A90,'2a.Detailpunkte'!$D$4:$D$352,0),1)/5,1)*5</f>
        <v>#N/A</v>
      </c>
      <c r="F90" s="61" t="e">
        <f>Gesamtpunkte[[#This Row],[Gesamtpunkte ]]/$E$4</f>
        <v>#N/A</v>
      </c>
      <c r="G90" s="14" t="e">
        <f>INDEX('2a.Detailpunkte'!$B$4:$B$352,MATCH('2. Punkte_Prüfung'!A90,'2a.Detailpunkte'!$D$4:$D$352,0),1)</f>
        <v>#N/A</v>
      </c>
      <c r="H90" s="14" t="e">
        <f>INDEX('2a.Detailpunkte'!$C$4:$C$352,MATCH('2. Punkte_Prüfung'!A90,'2a.Detailpunkte'!$D$4:$D$352,0),1)</f>
        <v>#N/A</v>
      </c>
      <c r="I90" s="197" t="e">
        <f>Gesamtpunkte[[#This Row],[Punkte F]]/$G$4</f>
        <v>#N/A</v>
      </c>
      <c r="J90" s="197" t="e">
        <f>Gesamtpunkte[[#This Row],[Punkte I]]/$H$4</f>
        <v>#N/A</v>
      </c>
      <c r="K90" s="95" t="str">
        <f>IF(AND(ISNA(MATCH(Gesamtpunkte[[#This Row],[Matr.-Nr.]],'4. Noteneintrag'!$C$11:$C$1048576,0)),ISNUMBER(Gesamtpunkte[[#This Row],[Matr.-Nr.]])),"NEIN","JA")</f>
        <v>JA</v>
      </c>
      <c r="L90" s="2"/>
    </row>
    <row r="91" spans="1:12">
      <c r="A91" s="200" t="e">
        <f>'2a.Detailpunkte'!D89</f>
        <v>#N/A</v>
      </c>
      <c r="B91" t="e">
        <f>'2a.Detailpunkte'!#REF!</f>
        <v>#REF!</v>
      </c>
      <c r="C91" t="e">
        <f>'2a.Detailpunkte'!#REF!</f>
        <v>#REF!</v>
      </c>
      <c r="D91" s="63" t="e">
        <f>INDEX('3. Notenszenarien'!$I$6:$I$350,MATCH(Gesamtpunkte[[#This Row],[Matr.-Nr.]],'3. Notenszenarien'!$A$6:$A$1048576,0))</f>
        <v>#N/A</v>
      </c>
      <c r="E91" s="14" t="e">
        <f>ROUNDUP(INDEX('2a.Detailpunkte'!$A$4:$A$352,MATCH('2. Punkte_Prüfung'!A91,'2a.Detailpunkte'!$D$4:$D$352,0),1)/5,1)*5</f>
        <v>#N/A</v>
      </c>
      <c r="F91" s="61" t="e">
        <f>Gesamtpunkte[[#This Row],[Gesamtpunkte ]]/$E$4</f>
        <v>#N/A</v>
      </c>
      <c r="G91" s="14" t="e">
        <f>INDEX('2a.Detailpunkte'!$B$4:$B$352,MATCH('2. Punkte_Prüfung'!A91,'2a.Detailpunkte'!$D$4:$D$352,0),1)</f>
        <v>#N/A</v>
      </c>
      <c r="H91" s="14" t="e">
        <f>INDEX('2a.Detailpunkte'!$C$4:$C$352,MATCH('2. Punkte_Prüfung'!A91,'2a.Detailpunkte'!$D$4:$D$352,0),1)</f>
        <v>#N/A</v>
      </c>
      <c r="I91" s="197" t="e">
        <f>Gesamtpunkte[[#This Row],[Punkte F]]/$G$4</f>
        <v>#N/A</v>
      </c>
      <c r="J91" s="197" t="e">
        <f>Gesamtpunkte[[#This Row],[Punkte I]]/$H$4</f>
        <v>#N/A</v>
      </c>
      <c r="K91" s="95" t="str">
        <f>IF(AND(ISNA(MATCH(Gesamtpunkte[[#This Row],[Matr.-Nr.]],'4. Noteneintrag'!$C$11:$C$1048576,0)),ISNUMBER(Gesamtpunkte[[#This Row],[Matr.-Nr.]])),"NEIN","JA")</f>
        <v>JA</v>
      </c>
      <c r="L91" s="2"/>
    </row>
    <row r="92" spans="1:12">
      <c r="A92" s="200" t="e">
        <f>'2a.Detailpunkte'!D90</f>
        <v>#N/A</v>
      </c>
      <c r="B92" t="e">
        <f>'2a.Detailpunkte'!#REF!</f>
        <v>#REF!</v>
      </c>
      <c r="C92" t="e">
        <f>'2a.Detailpunkte'!#REF!</f>
        <v>#REF!</v>
      </c>
      <c r="D92" s="63" t="e">
        <f>INDEX('3. Notenszenarien'!$I$6:$I$350,MATCH(Gesamtpunkte[[#This Row],[Matr.-Nr.]],'3. Notenszenarien'!$A$6:$A$1048576,0))</f>
        <v>#N/A</v>
      </c>
      <c r="E92" s="14" t="e">
        <f>ROUNDUP(INDEX('2a.Detailpunkte'!$A$4:$A$352,MATCH('2. Punkte_Prüfung'!A92,'2a.Detailpunkte'!$D$4:$D$352,0),1)/5,1)*5</f>
        <v>#N/A</v>
      </c>
      <c r="F92" s="61" t="e">
        <f>Gesamtpunkte[[#This Row],[Gesamtpunkte ]]/$E$4</f>
        <v>#N/A</v>
      </c>
      <c r="G92" s="14" t="e">
        <f>INDEX('2a.Detailpunkte'!$B$4:$B$352,MATCH('2. Punkte_Prüfung'!A92,'2a.Detailpunkte'!$D$4:$D$352,0),1)</f>
        <v>#N/A</v>
      </c>
      <c r="H92" s="14" t="e">
        <f>INDEX('2a.Detailpunkte'!$C$4:$C$352,MATCH('2. Punkte_Prüfung'!A92,'2a.Detailpunkte'!$D$4:$D$352,0),1)</f>
        <v>#N/A</v>
      </c>
      <c r="I92" s="197" t="e">
        <f>Gesamtpunkte[[#This Row],[Punkte F]]/$G$4</f>
        <v>#N/A</v>
      </c>
      <c r="J92" s="197" t="e">
        <f>Gesamtpunkte[[#This Row],[Punkte I]]/$H$4</f>
        <v>#N/A</v>
      </c>
      <c r="K92" s="95" t="str">
        <f>IF(AND(ISNA(MATCH(Gesamtpunkte[[#This Row],[Matr.-Nr.]],'4. Noteneintrag'!$C$11:$C$1048576,0)),ISNUMBER(Gesamtpunkte[[#This Row],[Matr.-Nr.]])),"NEIN","JA")</f>
        <v>JA</v>
      </c>
      <c r="L92" s="2"/>
    </row>
    <row r="93" spans="1:12">
      <c r="A93" s="200" t="e">
        <f>'2a.Detailpunkte'!D91</f>
        <v>#N/A</v>
      </c>
      <c r="B93" t="e">
        <f>'2a.Detailpunkte'!#REF!</f>
        <v>#REF!</v>
      </c>
      <c r="C93" t="e">
        <f>'2a.Detailpunkte'!#REF!</f>
        <v>#REF!</v>
      </c>
      <c r="D93" s="63" t="e">
        <f>INDEX('3. Notenszenarien'!$I$6:$I$350,MATCH(Gesamtpunkte[[#This Row],[Matr.-Nr.]],'3. Notenszenarien'!$A$6:$A$1048576,0))</f>
        <v>#N/A</v>
      </c>
      <c r="E93" s="14" t="e">
        <f>ROUNDUP(INDEX('2a.Detailpunkte'!$A$4:$A$352,MATCH('2. Punkte_Prüfung'!A93,'2a.Detailpunkte'!$D$4:$D$352,0),1)/5,1)*5</f>
        <v>#N/A</v>
      </c>
      <c r="F93" s="61" t="e">
        <f>Gesamtpunkte[[#This Row],[Gesamtpunkte ]]/$E$4</f>
        <v>#N/A</v>
      </c>
      <c r="G93" s="14" t="e">
        <f>INDEX('2a.Detailpunkte'!$B$4:$B$352,MATCH('2. Punkte_Prüfung'!A93,'2a.Detailpunkte'!$D$4:$D$352,0),1)</f>
        <v>#N/A</v>
      </c>
      <c r="H93" s="14" t="e">
        <f>INDEX('2a.Detailpunkte'!$C$4:$C$352,MATCH('2. Punkte_Prüfung'!A93,'2a.Detailpunkte'!$D$4:$D$352,0),1)</f>
        <v>#N/A</v>
      </c>
      <c r="I93" s="197" t="e">
        <f>Gesamtpunkte[[#This Row],[Punkte F]]/$G$4</f>
        <v>#N/A</v>
      </c>
      <c r="J93" s="197" t="e">
        <f>Gesamtpunkte[[#This Row],[Punkte I]]/$H$4</f>
        <v>#N/A</v>
      </c>
      <c r="K93" s="95" t="str">
        <f>IF(AND(ISNA(MATCH(Gesamtpunkte[[#This Row],[Matr.-Nr.]],'4. Noteneintrag'!$C$11:$C$1048576,0)),ISNUMBER(Gesamtpunkte[[#This Row],[Matr.-Nr.]])),"NEIN","JA")</f>
        <v>JA</v>
      </c>
      <c r="L93" s="2"/>
    </row>
    <row r="94" spans="1:12">
      <c r="A94" s="200" t="e">
        <f>'2a.Detailpunkte'!D92</f>
        <v>#N/A</v>
      </c>
      <c r="B94" t="e">
        <f>'2a.Detailpunkte'!#REF!</f>
        <v>#REF!</v>
      </c>
      <c r="C94" t="e">
        <f>'2a.Detailpunkte'!#REF!</f>
        <v>#REF!</v>
      </c>
      <c r="D94" s="63" t="e">
        <f>INDEX('3. Notenszenarien'!$I$6:$I$350,MATCH(Gesamtpunkte[[#This Row],[Matr.-Nr.]],'3. Notenszenarien'!$A$6:$A$1048576,0))</f>
        <v>#N/A</v>
      </c>
      <c r="E94" s="14" t="e">
        <f>ROUNDUP(INDEX('2a.Detailpunkte'!$A$4:$A$352,MATCH('2. Punkte_Prüfung'!A94,'2a.Detailpunkte'!$D$4:$D$352,0),1)/5,1)*5</f>
        <v>#N/A</v>
      </c>
      <c r="F94" s="61" t="e">
        <f>Gesamtpunkte[[#This Row],[Gesamtpunkte ]]/$E$4</f>
        <v>#N/A</v>
      </c>
      <c r="G94" s="14" t="e">
        <f>INDEX('2a.Detailpunkte'!$B$4:$B$352,MATCH('2. Punkte_Prüfung'!A94,'2a.Detailpunkte'!$D$4:$D$352,0),1)</f>
        <v>#N/A</v>
      </c>
      <c r="H94" s="14" t="e">
        <f>INDEX('2a.Detailpunkte'!$C$4:$C$352,MATCH('2. Punkte_Prüfung'!A94,'2a.Detailpunkte'!$D$4:$D$352,0),1)</f>
        <v>#N/A</v>
      </c>
      <c r="I94" s="197" t="e">
        <f>Gesamtpunkte[[#This Row],[Punkte F]]/$G$4</f>
        <v>#N/A</v>
      </c>
      <c r="J94" s="197" t="e">
        <f>Gesamtpunkte[[#This Row],[Punkte I]]/$H$4</f>
        <v>#N/A</v>
      </c>
      <c r="K94" s="95" t="str">
        <f>IF(AND(ISNA(MATCH(Gesamtpunkte[[#This Row],[Matr.-Nr.]],'4. Noteneintrag'!$C$11:$C$1048576,0)),ISNUMBER(Gesamtpunkte[[#This Row],[Matr.-Nr.]])),"NEIN","JA")</f>
        <v>JA</v>
      </c>
      <c r="L94" s="2"/>
    </row>
    <row r="95" spans="1:12">
      <c r="A95" s="200" t="e">
        <f>'2a.Detailpunkte'!D93</f>
        <v>#N/A</v>
      </c>
      <c r="B95" t="e">
        <f>'2a.Detailpunkte'!#REF!</f>
        <v>#REF!</v>
      </c>
      <c r="C95" t="e">
        <f>'2a.Detailpunkte'!#REF!</f>
        <v>#REF!</v>
      </c>
      <c r="D95" s="63" t="e">
        <f>INDEX('3. Notenszenarien'!$I$6:$I$350,MATCH(Gesamtpunkte[[#This Row],[Matr.-Nr.]],'3. Notenszenarien'!$A$6:$A$1048576,0))</f>
        <v>#N/A</v>
      </c>
      <c r="E95" s="14" t="e">
        <f>ROUNDUP(INDEX('2a.Detailpunkte'!$A$4:$A$352,MATCH('2. Punkte_Prüfung'!A95,'2a.Detailpunkte'!$D$4:$D$352,0),1)/5,1)*5</f>
        <v>#N/A</v>
      </c>
      <c r="F95" s="61" t="e">
        <f>Gesamtpunkte[[#This Row],[Gesamtpunkte ]]/$E$4</f>
        <v>#N/A</v>
      </c>
      <c r="G95" s="14" t="e">
        <f>INDEX('2a.Detailpunkte'!$B$4:$B$352,MATCH('2. Punkte_Prüfung'!A95,'2a.Detailpunkte'!$D$4:$D$352,0),1)</f>
        <v>#N/A</v>
      </c>
      <c r="H95" s="14" t="e">
        <f>INDEX('2a.Detailpunkte'!$C$4:$C$352,MATCH('2. Punkte_Prüfung'!A95,'2a.Detailpunkte'!$D$4:$D$352,0),1)</f>
        <v>#N/A</v>
      </c>
      <c r="I95" s="197" t="e">
        <f>Gesamtpunkte[[#This Row],[Punkte F]]/$G$4</f>
        <v>#N/A</v>
      </c>
      <c r="J95" s="197" t="e">
        <f>Gesamtpunkte[[#This Row],[Punkte I]]/$H$4</f>
        <v>#N/A</v>
      </c>
      <c r="K95" s="95" t="str">
        <f>IF(AND(ISNA(MATCH(Gesamtpunkte[[#This Row],[Matr.-Nr.]],'4. Noteneintrag'!$C$11:$C$1048576,0)),ISNUMBER(Gesamtpunkte[[#This Row],[Matr.-Nr.]])),"NEIN","JA")</f>
        <v>JA</v>
      </c>
      <c r="L95" s="2"/>
    </row>
    <row r="96" spans="1:12">
      <c r="A96" s="200" t="e">
        <f>'2a.Detailpunkte'!D94</f>
        <v>#N/A</v>
      </c>
      <c r="B96" t="e">
        <f>'2a.Detailpunkte'!#REF!</f>
        <v>#REF!</v>
      </c>
      <c r="C96" t="e">
        <f>'2a.Detailpunkte'!#REF!</f>
        <v>#REF!</v>
      </c>
      <c r="D96" s="63" t="e">
        <f>INDEX('3. Notenszenarien'!$I$6:$I$350,MATCH(Gesamtpunkte[[#This Row],[Matr.-Nr.]],'3. Notenszenarien'!$A$6:$A$1048576,0))</f>
        <v>#N/A</v>
      </c>
      <c r="E96" s="14" t="e">
        <f>ROUNDUP(INDEX('2a.Detailpunkte'!$A$4:$A$352,MATCH('2. Punkte_Prüfung'!A96,'2a.Detailpunkte'!$D$4:$D$352,0),1)/5,1)*5</f>
        <v>#N/A</v>
      </c>
      <c r="F96" s="61" t="e">
        <f>Gesamtpunkte[[#This Row],[Gesamtpunkte ]]/$E$4</f>
        <v>#N/A</v>
      </c>
      <c r="G96" s="14" t="e">
        <f>INDEX('2a.Detailpunkte'!$B$4:$B$352,MATCH('2. Punkte_Prüfung'!A96,'2a.Detailpunkte'!$D$4:$D$352,0),1)</f>
        <v>#N/A</v>
      </c>
      <c r="H96" s="14" t="e">
        <f>INDEX('2a.Detailpunkte'!$C$4:$C$352,MATCH('2. Punkte_Prüfung'!A96,'2a.Detailpunkte'!$D$4:$D$352,0),1)</f>
        <v>#N/A</v>
      </c>
      <c r="I96" s="197" t="e">
        <f>Gesamtpunkte[[#This Row],[Punkte F]]/$G$4</f>
        <v>#N/A</v>
      </c>
      <c r="J96" s="197" t="e">
        <f>Gesamtpunkte[[#This Row],[Punkte I]]/$H$4</f>
        <v>#N/A</v>
      </c>
      <c r="K96" s="95" t="str">
        <f>IF(AND(ISNA(MATCH(Gesamtpunkte[[#This Row],[Matr.-Nr.]],'4. Noteneintrag'!$C$11:$C$1048576,0)),ISNUMBER(Gesamtpunkte[[#This Row],[Matr.-Nr.]])),"NEIN","JA")</f>
        <v>JA</v>
      </c>
      <c r="L96" s="2"/>
    </row>
    <row r="97" spans="1:12">
      <c r="A97" s="200" t="e">
        <f>'2a.Detailpunkte'!D95</f>
        <v>#N/A</v>
      </c>
      <c r="B97" t="e">
        <f>'2a.Detailpunkte'!#REF!</f>
        <v>#REF!</v>
      </c>
      <c r="C97" t="e">
        <f>'2a.Detailpunkte'!#REF!</f>
        <v>#REF!</v>
      </c>
      <c r="D97" s="63" t="e">
        <f>INDEX('3. Notenszenarien'!$I$6:$I$350,MATCH(Gesamtpunkte[[#This Row],[Matr.-Nr.]],'3. Notenszenarien'!$A$6:$A$1048576,0))</f>
        <v>#N/A</v>
      </c>
      <c r="E97" s="14" t="e">
        <f>ROUNDUP(INDEX('2a.Detailpunkte'!$A$4:$A$352,MATCH('2. Punkte_Prüfung'!A97,'2a.Detailpunkte'!$D$4:$D$352,0),1)/5,1)*5</f>
        <v>#N/A</v>
      </c>
      <c r="F97" s="61" t="e">
        <f>Gesamtpunkte[[#This Row],[Gesamtpunkte ]]/$E$4</f>
        <v>#N/A</v>
      </c>
      <c r="G97" s="14" t="e">
        <f>INDEX('2a.Detailpunkte'!$B$4:$B$352,MATCH('2. Punkte_Prüfung'!A97,'2a.Detailpunkte'!$D$4:$D$352,0),1)</f>
        <v>#N/A</v>
      </c>
      <c r="H97" s="14" t="e">
        <f>INDEX('2a.Detailpunkte'!$C$4:$C$352,MATCH('2. Punkte_Prüfung'!A97,'2a.Detailpunkte'!$D$4:$D$352,0),1)</f>
        <v>#N/A</v>
      </c>
      <c r="I97" s="197" t="e">
        <f>Gesamtpunkte[[#This Row],[Punkte F]]/$G$4</f>
        <v>#N/A</v>
      </c>
      <c r="J97" s="197" t="e">
        <f>Gesamtpunkte[[#This Row],[Punkte I]]/$H$4</f>
        <v>#N/A</v>
      </c>
      <c r="K97" s="95" t="str">
        <f>IF(AND(ISNA(MATCH(Gesamtpunkte[[#This Row],[Matr.-Nr.]],'4. Noteneintrag'!$C$11:$C$1048576,0)),ISNUMBER(Gesamtpunkte[[#This Row],[Matr.-Nr.]])),"NEIN","JA")</f>
        <v>JA</v>
      </c>
      <c r="L97" s="2"/>
    </row>
    <row r="98" spans="1:12">
      <c r="A98" s="200" t="e">
        <f>'2a.Detailpunkte'!D96</f>
        <v>#N/A</v>
      </c>
      <c r="B98" t="e">
        <f>'2a.Detailpunkte'!#REF!</f>
        <v>#REF!</v>
      </c>
      <c r="C98" t="e">
        <f>'2a.Detailpunkte'!#REF!</f>
        <v>#REF!</v>
      </c>
      <c r="D98" s="63" t="e">
        <f>INDEX('3. Notenszenarien'!$I$6:$I$350,MATCH(Gesamtpunkte[[#This Row],[Matr.-Nr.]],'3. Notenszenarien'!$A$6:$A$1048576,0))</f>
        <v>#N/A</v>
      </c>
      <c r="E98" s="14" t="e">
        <f>ROUNDUP(INDEX('2a.Detailpunkte'!$A$4:$A$352,MATCH('2. Punkte_Prüfung'!A98,'2a.Detailpunkte'!$D$4:$D$352,0),1)/5,1)*5</f>
        <v>#N/A</v>
      </c>
      <c r="F98" s="61" t="e">
        <f>Gesamtpunkte[[#This Row],[Gesamtpunkte ]]/$E$4</f>
        <v>#N/A</v>
      </c>
      <c r="G98" s="14" t="e">
        <f>INDEX('2a.Detailpunkte'!$B$4:$B$352,MATCH('2. Punkte_Prüfung'!A98,'2a.Detailpunkte'!$D$4:$D$352,0),1)</f>
        <v>#N/A</v>
      </c>
      <c r="H98" s="14" t="e">
        <f>INDEX('2a.Detailpunkte'!$C$4:$C$352,MATCH('2. Punkte_Prüfung'!A98,'2a.Detailpunkte'!$D$4:$D$352,0),1)</f>
        <v>#N/A</v>
      </c>
      <c r="I98" s="197" t="e">
        <f>Gesamtpunkte[[#This Row],[Punkte F]]/$G$4</f>
        <v>#N/A</v>
      </c>
      <c r="J98" s="197" t="e">
        <f>Gesamtpunkte[[#This Row],[Punkte I]]/$H$4</f>
        <v>#N/A</v>
      </c>
      <c r="K98" s="95" t="str">
        <f>IF(AND(ISNA(MATCH(Gesamtpunkte[[#This Row],[Matr.-Nr.]],'4. Noteneintrag'!$C$11:$C$1048576,0)),ISNUMBER(Gesamtpunkte[[#This Row],[Matr.-Nr.]])),"NEIN","JA")</f>
        <v>JA</v>
      </c>
      <c r="L98" s="2"/>
    </row>
    <row r="99" spans="1:12">
      <c r="A99" s="200" t="e">
        <f>'2a.Detailpunkte'!D97</f>
        <v>#N/A</v>
      </c>
      <c r="B99" t="e">
        <f>'2a.Detailpunkte'!#REF!</f>
        <v>#REF!</v>
      </c>
      <c r="C99" t="e">
        <f>'2a.Detailpunkte'!#REF!</f>
        <v>#REF!</v>
      </c>
      <c r="D99" s="63" t="e">
        <f>INDEX('3. Notenszenarien'!$I$6:$I$350,MATCH(Gesamtpunkte[[#This Row],[Matr.-Nr.]],'3. Notenszenarien'!$A$6:$A$1048576,0))</f>
        <v>#N/A</v>
      </c>
      <c r="E99" s="14" t="e">
        <f>ROUNDUP(INDEX('2a.Detailpunkte'!$A$4:$A$352,MATCH('2. Punkte_Prüfung'!A99,'2a.Detailpunkte'!$D$4:$D$352,0),1)/5,1)*5</f>
        <v>#N/A</v>
      </c>
      <c r="F99" s="61" t="e">
        <f>Gesamtpunkte[[#This Row],[Gesamtpunkte ]]/$E$4</f>
        <v>#N/A</v>
      </c>
      <c r="G99" s="14" t="e">
        <f>INDEX('2a.Detailpunkte'!$B$4:$B$352,MATCH('2. Punkte_Prüfung'!A99,'2a.Detailpunkte'!$D$4:$D$352,0),1)</f>
        <v>#N/A</v>
      </c>
      <c r="H99" s="14" t="e">
        <f>INDEX('2a.Detailpunkte'!$C$4:$C$352,MATCH('2. Punkte_Prüfung'!A99,'2a.Detailpunkte'!$D$4:$D$352,0),1)</f>
        <v>#N/A</v>
      </c>
      <c r="I99" s="197" t="e">
        <f>Gesamtpunkte[[#This Row],[Punkte F]]/$G$4</f>
        <v>#N/A</v>
      </c>
      <c r="J99" s="197" t="e">
        <f>Gesamtpunkte[[#This Row],[Punkte I]]/$H$4</f>
        <v>#N/A</v>
      </c>
      <c r="K99" s="95" t="str">
        <f>IF(AND(ISNA(MATCH(Gesamtpunkte[[#This Row],[Matr.-Nr.]],'4. Noteneintrag'!$C$11:$C$1048576,0)),ISNUMBER(Gesamtpunkte[[#This Row],[Matr.-Nr.]])),"NEIN","JA")</f>
        <v>JA</v>
      </c>
      <c r="L99" s="2"/>
    </row>
    <row r="100" spans="1:12">
      <c r="A100" s="200" t="e">
        <f>'2a.Detailpunkte'!D98</f>
        <v>#N/A</v>
      </c>
      <c r="B100" t="e">
        <f>'2a.Detailpunkte'!#REF!</f>
        <v>#REF!</v>
      </c>
      <c r="C100" t="e">
        <f>'2a.Detailpunkte'!#REF!</f>
        <v>#REF!</v>
      </c>
      <c r="D100" s="63" t="e">
        <f>INDEX('3. Notenszenarien'!$I$6:$I$350,MATCH(Gesamtpunkte[[#This Row],[Matr.-Nr.]],'3. Notenszenarien'!$A$6:$A$1048576,0))</f>
        <v>#N/A</v>
      </c>
      <c r="E100" s="14" t="e">
        <f>ROUNDUP(INDEX('2a.Detailpunkte'!$A$4:$A$352,MATCH('2. Punkte_Prüfung'!A100,'2a.Detailpunkte'!$D$4:$D$352,0),1)/5,1)*5</f>
        <v>#N/A</v>
      </c>
      <c r="F100" s="61" t="e">
        <f>Gesamtpunkte[[#This Row],[Gesamtpunkte ]]/$E$4</f>
        <v>#N/A</v>
      </c>
      <c r="G100" s="14" t="e">
        <f>INDEX('2a.Detailpunkte'!$B$4:$B$352,MATCH('2. Punkte_Prüfung'!A100,'2a.Detailpunkte'!$D$4:$D$352,0),1)</f>
        <v>#N/A</v>
      </c>
      <c r="H100" s="14" t="e">
        <f>INDEX('2a.Detailpunkte'!$C$4:$C$352,MATCH('2. Punkte_Prüfung'!A100,'2a.Detailpunkte'!$D$4:$D$352,0),1)</f>
        <v>#N/A</v>
      </c>
      <c r="I100" s="197" t="e">
        <f>Gesamtpunkte[[#This Row],[Punkte F]]/$G$4</f>
        <v>#N/A</v>
      </c>
      <c r="J100" s="197" t="e">
        <f>Gesamtpunkte[[#This Row],[Punkte I]]/$H$4</f>
        <v>#N/A</v>
      </c>
      <c r="K100" s="95" t="str">
        <f>IF(AND(ISNA(MATCH(Gesamtpunkte[[#This Row],[Matr.-Nr.]],'4. Noteneintrag'!$C$11:$C$1048576,0)),ISNUMBER(Gesamtpunkte[[#This Row],[Matr.-Nr.]])),"NEIN","JA")</f>
        <v>JA</v>
      </c>
      <c r="L100" s="2"/>
    </row>
    <row r="101" spans="1:12">
      <c r="A101" s="200" t="e">
        <f>'2a.Detailpunkte'!D99</f>
        <v>#N/A</v>
      </c>
      <c r="B101" t="e">
        <f>'2a.Detailpunkte'!#REF!</f>
        <v>#REF!</v>
      </c>
      <c r="C101" t="e">
        <f>'2a.Detailpunkte'!#REF!</f>
        <v>#REF!</v>
      </c>
      <c r="D101" s="63" t="e">
        <f>INDEX('3. Notenszenarien'!$I$6:$I$350,MATCH(Gesamtpunkte[[#This Row],[Matr.-Nr.]],'3. Notenszenarien'!$A$6:$A$1048576,0))</f>
        <v>#N/A</v>
      </c>
      <c r="E101" s="14" t="e">
        <f>ROUNDUP(INDEX('2a.Detailpunkte'!$A$4:$A$352,MATCH('2. Punkte_Prüfung'!A101,'2a.Detailpunkte'!$D$4:$D$352,0),1)/5,1)*5</f>
        <v>#N/A</v>
      </c>
      <c r="F101" s="61" t="e">
        <f>Gesamtpunkte[[#This Row],[Gesamtpunkte ]]/$E$4</f>
        <v>#N/A</v>
      </c>
      <c r="G101" s="14" t="e">
        <f>INDEX('2a.Detailpunkte'!$B$4:$B$352,MATCH('2. Punkte_Prüfung'!A101,'2a.Detailpunkte'!$D$4:$D$352,0),1)</f>
        <v>#N/A</v>
      </c>
      <c r="H101" s="14" t="e">
        <f>INDEX('2a.Detailpunkte'!$C$4:$C$352,MATCH('2. Punkte_Prüfung'!A101,'2a.Detailpunkte'!$D$4:$D$352,0),1)</f>
        <v>#N/A</v>
      </c>
      <c r="I101" s="197" t="e">
        <f>Gesamtpunkte[[#This Row],[Punkte F]]/$G$4</f>
        <v>#N/A</v>
      </c>
      <c r="J101" s="197" t="e">
        <f>Gesamtpunkte[[#This Row],[Punkte I]]/$H$4</f>
        <v>#N/A</v>
      </c>
      <c r="K101" s="95" t="str">
        <f>IF(AND(ISNA(MATCH(Gesamtpunkte[[#This Row],[Matr.-Nr.]],'4. Noteneintrag'!$C$11:$C$1048576,0)),ISNUMBER(Gesamtpunkte[[#This Row],[Matr.-Nr.]])),"NEIN","JA")</f>
        <v>JA</v>
      </c>
      <c r="L101" s="2"/>
    </row>
    <row r="102" spans="1:12">
      <c r="A102" s="200" t="e">
        <f>'2a.Detailpunkte'!D100</f>
        <v>#N/A</v>
      </c>
      <c r="B102" t="e">
        <f>'2a.Detailpunkte'!#REF!</f>
        <v>#REF!</v>
      </c>
      <c r="C102" t="e">
        <f>'2a.Detailpunkte'!#REF!</f>
        <v>#REF!</v>
      </c>
      <c r="D102" s="63" t="e">
        <f>INDEX('3. Notenszenarien'!$I$6:$I$350,MATCH(Gesamtpunkte[[#This Row],[Matr.-Nr.]],'3. Notenszenarien'!$A$6:$A$1048576,0))</f>
        <v>#N/A</v>
      </c>
      <c r="E102" s="14" t="e">
        <f>ROUNDUP(INDEX('2a.Detailpunkte'!$A$4:$A$352,MATCH('2. Punkte_Prüfung'!A102,'2a.Detailpunkte'!$D$4:$D$352,0),1)/5,1)*5</f>
        <v>#N/A</v>
      </c>
      <c r="F102" s="61" t="e">
        <f>Gesamtpunkte[[#This Row],[Gesamtpunkte ]]/$E$4</f>
        <v>#N/A</v>
      </c>
      <c r="G102" s="14" t="e">
        <f>INDEX('2a.Detailpunkte'!$B$4:$B$352,MATCH('2. Punkte_Prüfung'!A102,'2a.Detailpunkte'!$D$4:$D$352,0),1)</f>
        <v>#N/A</v>
      </c>
      <c r="H102" s="14" t="e">
        <f>INDEX('2a.Detailpunkte'!$C$4:$C$352,MATCH('2. Punkte_Prüfung'!A102,'2a.Detailpunkte'!$D$4:$D$352,0),1)</f>
        <v>#N/A</v>
      </c>
      <c r="I102" s="197" t="e">
        <f>Gesamtpunkte[[#This Row],[Punkte F]]/$G$4</f>
        <v>#N/A</v>
      </c>
      <c r="J102" s="197" t="e">
        <f>Gesamtpunkte[[#This Row],[Punkte I]]/$H$4</f>
        <v>#N/A</v>
      </c>
      <c r="K102" s="95" t="str">
        <f>IF(AND(ISNA(MATCH(Gesamtpunkte[[#This Row],[Matr.-Nr.]],'4. Noteneintrag'!$C$11:$C$1048576,0)),ISNUMBER(Gesamtpunkte[[#This Row],[Matr.-Nr.]])),"NEIN","JA")</f>
        <v>JA</v>
      </c>
      <c r="L102" s="2"/>
    </row>
    <row r="103" spans="1:12">
      <c r="A103" s="200" t="e">
        <f>'2a.Detailpunkte'!D101</f>
        <v>#N/A</v>
      </c>
      <c r="B103" t="e">
        <f>'2a.Detailpunkte'!#REF!</f>
        <v>#REF!</v>
      </c>
      <c r="C103" t="e">
        <f>'2a.Detailpunkte'!#REF!</f>
        <v>#REF!</v>
      </c>
      <c r="D103" s="63" t="e">
        <f>INDEX('3. Notenszenarien'!$I$6:$I$350,MATCH(Gesamtpunkte[[#This Row],[Matr.-Nr.]],'3. Notenszenarien'!$A$6:$A$1048576,0))</f>
        <v>#N/A</v>
      </c>
      <c r="E103" s="14" t="e">
        <f>ROUNDUP(INDEX('2a.Detailpunkte'!$A$4:$A$352,MATCH('2. Punkte_Prüfung'!A103,'2a.Detailpunkte'!$D$4:$D$352,0),1)/5,1)*5</f>
        <v>#N/A</v>
      </c>
      <c r="F103" s="61" t="e">
        <f>Gesamtpunkte[[#This Row],[Gesamtpunkte ]]/$E$4</f>
        <v>#N/A</v>
      </c>
      <c r="G103" s="14" t="e">
        <f>INDEX('2a.Detailpunkte'!$B$4:$B$352,MATCH('2. Punkte_Prüfung'!A103,'2a.Detailpunkte'!$D$4:$D$352,0),1)</f>
        <v>#N/A</v>
      </c>
      <c r="H103" s="14" t="e">
        <f>INDEX('2a.Detailpunkte'!$C$4:$C$352,MATCH('2. Punkte_Prüfung'!A103,'2a.Detailpunkte'!$D$4:$D$352,0),1)</f>
        <v>#N/A</v>
      </c>
      <c r="I103" s="197" t="e">
        <f>Gesamtpunkte[[#This Row],[Punkte F]]/$G$4</f>
        <v>#N/A</v>
      </c>
      <c r="J103" s="197" t="e">
        <f>Gesamtpunkte[[#This Row],[Punkte I]]/$H$4</f>
        <v>#N/A</v>
      </c>
      <c r="K103" s="95" t="str">
        <f>IF(AND(ISNA(MATCH(Gesamtpunkte[[#This Row],[Matr.-Nr.]],'4. Noteneintrag'!$C$11:$C$1048576,0)),ISNUMBER(Gesamtpunkte[[#This Row],[Matr.-Nr.]])),"NEIN","JA")</f>
        <v>JA</v>
      </c>
      <c r="L103" s="2"/>
    </row>
    <row r="104" spans="1:12">
      <c r="A104" s="200" t="e">
        <f>'2a.Detailpunkte'!D102</f>
        <v>#N/A</v>
      </c>
      <c r="B104" t="e">
        <f>'2a.Detailpunkte'!#REF!</f>
        <v>#REF!</v>
      </c>
      <c r="C104" t="e">
        <f>'2a.Detailpunkte'!#REF!</f>
        <v>#REF!</v>
      </c>
      <c r="D104" s="63" t="e">
        <f>INDEX('3. Notenszenarien'!$I$6:$I$350,MATCH(Gesamtpunkte[[#This Row],[Matr.-Nr.]],'3. Notenszenarien'!$A$6:$A$1048576,0))</f>
        <v>#N/A</v>
      </c>
      <c r="E104" s="14" t="e">
        <f>ROUNDUP(INDEX('2a.Detailpunkte'!$A$4:$A$352,MATCH('2. Punkte_Prüfung'!A104,'2a.Detailpunkte'!$D$4:$D$352,0),1)/5,1)*5</f>
        <v>#N/A</v>
      </c>
      <c r="F104" s="61" t="e">
        <f>Gesamtpunkte[[#This Row],[Gesamtpunkte ]]/$E$4</f>
        <v>#N/A</v>
      </c>
      <c r="G104" s="14" t="e">
        <f>INDEX('2a.Detailpunkte'!$B$4:$B$352,MATCH('2. Punkte_Prüfung'!A104,'2a.Detailpunkte'!$D$4:$D$352,0),1)</f>
        <v>#N/A</v>
      </c>
      <c r="H104" s="14" t="e">
        <f>INDEX('2a.Detailpunkte'!$C$4:$C$352,MATCH('2. Punkte_Prüfung'!A104,'2a.Detailpunkte'!$D$4:$D$352,0),1)</f>
        <v>#N/A</v>
      </c>
      <c r="I104" s="197" t="e">
        <f>Gesamtpunkte[[#This Row],[Punkte F]]/$G$4</f>
        <v>#N/A</v>
      </c>
      <c r="J104" s="197" t="e">
        <f>Gesamtpunkte[[#This Row],[Punkte I]]/$H$4</f>
        <v>#N/A</v>
      </c>
      <c r="K104" s="95" t="str">
        <f>IF(AND(ISNA(MATCH(Gesamtpunkte[[#This Row],[Matr.-Nr.]],'4. Noteneintrag'!$C$11:$C$1048576,0)),ISNUMBER(Gesamtpunkte[[#This Row],[Matr.-Nr.]])),"NEIN","JA")</f>
        <v>JA</v>
      </c>
      <c r="L104" s="2"/>
    </row>
    <row r="105" spans="1:12">
      <c r="A105" s="200" t="e">
        <f>'2a.Detailpunkte'!D103</f>
        <v>#N/A</v>
      </c>
      <c r="B105" t="e">
        <f>'2a.Detailpunkte'!#REF!</f>
        <v>#REF!</v>
      </c>
      <c r="C105" t="e">
        <f>'2a.Detailpunkte'!#REF!</f>
        <v>#REF!</v>
      </c>
      <c r="D105" s="63" t="e">
        <f>INDEX('3. Notenszenarien'!$I$6:$I$350,MATCH(Gesamtpunkte[[#This Row],[Matr.-Nr.]],'3. Notenszenarien'!$A$6:$A$1048576,0))</f>
        <v>#N/A</v>
      </c>
      <c r="E105" s="14" t="e">
        <f>ROUNDUP(INDEX('2a.Detailpunkte'!$A$4:$A$352,MATCH('2. Punkte_Prüfung'!A105,'2a.Detailpunkte'!$D$4:$D$352,0),1)/5,1)*5</f>
        <v>#N/A</v>
      </c>
      <c r="F105" s="61" t="e">
        <f>Gesamtpunkte[[#This Row],[Gesamtpunkte ]]/$E$4</f>
        <v>#N/A</v>
      </c>
      <c r="G105" s="14" t="e">
        <f>INDEX('2a.Detailpunkte'!$B$4:$B$352,MATCH('2. Punkte_Prüfung'!A105,'2a.Detailpunkte'!$D$4:$D$352,0),1)</f>
        <v>#N/A</v>
      </c>
      <c r="H105" s="14" t="e">
        <f>INDEX('2a.Detailpunkte'!$C$4:$C$352,MATCH('2. Punkte_Prüfung'!A105,'2a.Detailpunkte'!$D$4:$D$352,0),1)</f>
        <v>#N/A</v>
      </c>
      <c r="I105" s="197" t="e">
        <f>Gesamtpunkte[[#This Row],[Punkte F]]/$G$4</f>
        <v>#N/A</v>
      </c>
      <c r="J105" s="197" t="e">
        <f>Gesamtpunkte[[#This Row],[Punkte I]]/$H$4</f>
        <v>#N/A</v>
      </c>
      <c r="K105" s="95" t="str">
        <f>IF(AND(ISNA(MATCH(Gesamtpunkte[[#This Row],[Matr.-Nr.]],'4. Noteneintrag'!$C$11:$C$1048576,0)),ISNUMBER(Gesamtpunkte[[#This Row],[Matr.-Nr.]])),"NEIN","JA")</f>
        <v>JA</v>
      </c>
      <c r="L105" s="2"/>
    </row>
    <row r="106" spans="1:12">
      <c r="A106" s="200" t="e">
        <f>'2a.Detailpunkte'!D104</f>
        <v>#N/A</v>
      </c>
      <c r="B106" t="e">
        <f>'2a.Detailpunkte'!#REF!</f>
        <v>#REF!</v>
      </c>
      <c r="C106" t="e">
        <f>'2a.Detailpunkte'!#REF!</f>
        <v>#REF!</v>
      </c>
      <c r="D106" s="63" t="e">
        <f>INDEX('3. Notenszenarien'!$I$6:$I$350,MATCH(Gesamtpunkte[[#This Row],[Matr.-Nr.]],'3. Notenszenarien'!$A$6:$A$1048576,0))</f>
        <v>#N/A</v>
      </c>
      <c r="E106" s="14" t="e">
        <f>ROUNDUP(INDEX('2a.Detailpunkte'!$A$4:$A$352,MATCH('2. Punkte_Prüfung'!A106,'2a.Detailpunkte'!$D$4:$D$352,0),1)/5,1)*5</f>
        <v>#N/A</v>
      </c>
      <c r="F106" s="61" t="e">
        <f>Gesamtpunkte[[#This Row],[Gesamtpunkte ]]/$E$4</f>
        <v>#N/A</v>
      </c>
      <c r="G106" s="14" t="e">
        <f>INDEX('2a.Detailpunkte'!$B$4:$B$352,MATCH('2. Punkte_Prüfung'!A106,'2a.Detailpunkte'!$D$4:$D$352,0),1)</f>
        <v>#N/A</v>
      </c>
      <c r="H106" s="14" t="e">
        <f>INDEX('2a.Detailpunkte'!$C$4:$C$352,MATCH('2. Punkte_Prüfung'!A106,'2a.Detailpunkte'!$D$4:$D$352,0),1)</f>
        <v>#N/A</v>
      </c>
      <c r="I106" s="197" t="e">
        <f>Gesamtpunkte[[#This Row],[Punkte F]]/$G$4</f>
        <v>#N/A</v>
      </c>
      <c r="J106" s="197" t="e">
        <f>Gesamtpunkte[[#This Row],[Punkte I]]/$H$4</f>
        <v>#N/A</v>
      </c>
      <c r="K106" s="95" t="str">
        <f>IF(AND(ISNA(MATCH(Gesamtpunkte[[#This Row],[Matr.-Nr.]],'4. Noteneintrag'!$C$11:$C$1048576,0)),ISNUMBER(Gesamtpunkte[[#This Row],[Matr.-Nr.]])),"NEIN","JA")</f>
        <v>JA</v>
      </c>
      <c r="L106" s="2"/>
    </row>
    <row r="107" spans="1:12">
      <c r="A107" s="200" t="e">
        <f>'2a.Detailpunkte'!D105</f>
        <v>#N/A</v>
      </c>
      <c r="B107" t="str">
        <f>'2a.Detailpunkte'!E31</f>
        <v>Stud24</v>
      </c>
      <c r="C107" t="str">
        <f>'2a.Detailpunkte'!F31</f>
        <v>Pseudo</v>
      </c>
      <c r="D107" s="63" t="e">
        <f>INDEX('3. Notenszenarien'!$I$6:$I$350,MATCH(Gesamtpunkte[[#This Row],[Matr.-Nr.]],'3. Notenszenarien'!$A$6:$A$1048576,0))</f>
        <v>#N/A</v>
      </c>
      <c r="E107" s="14" t="e">
        <f>ROUNDUP(INDEX('2a.Detailpunkte'!$A$4:$A$352,MATCH('2. Punkte_Prüfung'!A107,'2a.Detailpunkte'!$D$4:$D$352,0),1)/5,1)*5</f>
        <v>#N/A</v>
      </c>
      <c r="F107" s="61" t="e">
        <f>Gesamtpunkte[[#This Row],[Gesamtpunkte ]]/$E$4</f>
        <v>#N/A</v>
      </c>
      <c r="G107" s="14" t="e">
        <f>INDEX('2a.Detailpunkte'!$B$4:$B$352,MATCH('2. Punkte_Prüfung'!A107,'2a.Detailpunkte'!$D$4:$D$352,0),1)</f>
        <v>#N/A</v>
      </c>
      <c r="H107" s="14" t="e">
        <f>INDEX('2a.Detailpunkte'!$C$4:$C$352,MATCH('2. Punkte_Prüfung'!A107,'2a.Detailpunkte'!$D$4:$D$352,0),1)</f>
        <v>#N/A</v>
      </c>
      <c r="I107" s="197" t="e">
        <f>Gesamtpunkte[[#This Row],[Punkte F]]/$G$4</f>
        <v>#N/A</v>
      </c>
      <c r="J107" s="197" t="e">
        <f>Gesamtpunkte[[#This Row],[Punkte I]]/$H$4</f>
        <v>#N/A</v>
      </c>
      <c r="K107" s="95" t="str">
        <f>IF(AND(ISNA(MATCH(Gesamtpunkte[[#This Row],[Matr.-Nr.]],'4. Noteneintrag'!$C$11:$C$1048576,0)),ISNUMBER(Gesamtpunkte[[#This Row],[Matr.-Nr.]])),"NEIN","JA")</f>
        <v>JA</v>
      </c>
      <c r="L107" s="2"/>
    </row>
    <row r="108" spans="1:12">
      <c r="A108" s="200" t="e">
        <f>'2a.Detailpunkte'!D106</f>
        <v>#N/A</v>
      </c>
      <c r="B108">
        <f>'2a.Detailpunkte'!E32</f>
        <v>0</v>
      </c>
      <c r="C108">
        <f>'2a.Detailpunkte'!F32</f>
        <v>0</v>
      </c>
      <c r="D108" s="63" t="e">
        <f>INDEX('3. Notenszenarien'!$I$6:$I$350,MATCH(Gesamtpunkte[[#This Row],[Matr.-Nr.]],'3. Notenszenarien'!$A$6:$A$1048576,0))</f>
        <v>#N/A</v>
      </c>
      <c r="E108" s="14" t="e">
        <f>ROUNDUP(INDEX('2a.Detailpunkte'!$A$4:$A$352,MATCH('2. Punkte_Prüfung'!A108,'2a.Detailpunkte'!$D$4:$D$352,0),1)/5,1)*5</f>
        <v>#N/A</v>
      </c>
      <c r="F108" s="61" t="e">
        <f>Gesamtpunkte[[#This Row],[Gesamtpunkte ]]/$E$4</f>
        <v>#N/A</v>
      </c>
      <c r="G108" s="14" t="e">
        <f>INDEX('2a.Detailpunkte'!$B$4:$B$352,MATCH('2. Punkte_Prüfung'!A108,'2a.Detailpunkte'!$D$4:$D$352,0),1)</f>
        <v>#N/A</v>
      </c>
      <c r="H108" s="14" t="e">
        <f>INDEX('2a.Detailpunkte'!$C$4:$C$352,MATCH('2. Punkte_Prüfung'!A108,'2a.Detailpunkte'!$D$4:$D$352,0),1)</f>
        <v>#N/A</v>
      </c>
      <c r="I108" s="197" t="e">
        <f>Gesamtpunkte[[#This Row],[Punkte F]]/$G$4</f>
        <v>#N/A</v>
      </c>
      <c r="J108" s="197" t="e">
        <f>Gesamtpunkte[[#This Row],[Punkte I]]/$H$4</f>
        <v>#N/A</v>
      </c>
      <c r="K108" s="95" t="str">
        <f>IF(AND(ISNA(MATCH(Gesamtpunkte[[#This Row],[Matr.-Nr.]],'4. Noteneintrag'!$C$11:$C$1048576,0)),ISNUMBER(Gesamtpunkte[[#This Row],[Matr.-Nr.]])),"NEIN","JA")</f>
        <v>JA</v>
      </c>
      <c r="L108" s="2"/>
    </row>
    <row r="109" spans="1:12">
      <c r="A109" s="200" t="e">
        <f>'2a.Detailpunkte'!D107</f>
        <v>#N/A</v>
      </c>
      <c r="B109">
        <f>'2a.Detailpunkte'!E33</f>
        <v>0</v>
      </c>
      <c r="C109">
        <f>'2a.Detailpunkte'!F33</f>
        <v>0</v>
      </c>
      <c r="D109" s="63" t="e">
        <f>INDEX('3. Notenszenarien'!$I$6:$I$350,MATCH(Gesamtpunkte[[#This Row],[Matr.-Nr.]],'3. Notenszenarien'!$A$6:$A$1048576,0))</f>
        <v>#N/A</v>
      </c>
      <c r="E109" s="14" t="e">
        <f>ROUNDUP(INDEX('2a.Detailpunkte'!$A$4:$A$352,MATCH('2. Punkte_Prüfung'!A109,'2a.Detailpunkte'!$D$4:$D$352,0),1)/5,1)*5</f>
        <v>#N/A</v>
      </c>
      <c r="F109" s="61" t="e">
        <f>Gesamtpunkte[[#This Row],[Gesamtpunkte ]]/$E$4</f>
        <v>#N/A</v>
      </c>
      <c r="G109" s="14" t="e">
        <f>INDEX('2a.Detailpunkte'!$B$4:$B$352,MATCH('2. Punkte_Prüfung'!A109,'2a.Detailpunkte'!$D$4:$D$352,0),1)</f>
        <v>#N/A</v>
      </c>
      <c r="H109" s="14" t="e">
        <f>INDEX('2a.Detailpunkte'!$C$4:$C$352,MATCH('2. Punkte_Prüfung'!A109,'2a.Detailpunkte'!$D$4:$D$352,0),1)</f>
        <v>#N/A</v>
      </c>
      <c r="I109" s="197" t="e">
        <f>Gesamtpunkte[[#This Row],[Punkte F]]/$G$4</f>
        <v>#N/A</v>
      </c>
      <c r="J109" s="197" t="e">
        <f>Gesamtpunkte[[#This Row],[Punkte I]]/$H$4</f>
        <v>#N/A</v>
      </c>
      <c r="K109" s="95" t="str">
        <f>IF(AND(ISNA(MATCH(Gesamtpunkte[[#This Row],[Matr.-Nr.]],'4. Noteneintrag'!$C$11:$C$1048576,0)),ISNUMBER(Gesamtpunkte[[#This Row],[Matr.-Nr.]])),"NEIN","JA")</f>
        <v>JA</v>
      </c>
      <c r="L109" s="2"/>
    </row>
    <row r="110" spans="1:12">
      <c r="A110" s="200" t="e">
        <f>'2a.Detailpunkte'!D108</f>
        <v>#N/A</v>
      </c>
      <c r="B110">
        <f>'2a.Detailpunkte'!E34</f>
        <v>0</v>
      </c>
      <c r="C110">
        <f>'2a.Detailpunkte'!F34</f>
        <v>0</v>
      </c>
      <c r="D110" s="63" t="e">
        <f>INDEX('3. Notenszenarien'!$I$6:$I$350,MATCH(Gesamtpunkte[[#This Row],[Matr.-Nr.]],'3. Notenszenarien'!$A$6:$A$1048576,0))</f>
        <v>#N/A</v>
      </c>
      <c r="E110" s="14" t="e">
        <f>ROUNDUP(INDEX('2a.Detailpunkte'!$A$4:$A$352,MATCH('2. Punkte_Prüfung'!A110,'2a.Detailpunkte'!$D$4:$D$352,0),1)/5,1)*5</f>
        <v>#N/A</v>
      </c>
      <c r="F110" s="61" t="e">
        <f>Gesamtpunkte[[#This Row],[Gesamtpunkte ]]/$E$4</f>
        <v>#N/A</v>
      </c>
      <c r="G110" s="14" t="e">
        <f>INDEX('2a.Detailpunkte'!$B$4:$B$352,MATCH('2. Punkte_Prüfung'!A110,'2a.Detailpunkte'!$D$4:$D$352,0),1)</f>
        <v>#N/A</v>
      </c>
      <c r="H110" s="14" t="e">
        <f>INDEX('2a.Detailpunkte'!$C$4:$C$352,MATCH('2. Punkte_Prüfung'!A110,'2a.Detailpunkte'!$D$4:$D$352,0),1)</f>
        <v>#N/A</v>
      </c>
      <c r="I110" s="197" t="e">
        <f>Gesamtpunkte[[#This Row],[Punkte F]]/$G$4</f>
        <v>#N/A</v>
      </c>
      <c r="J110" s="197" t="e">
        <f>Gesamtpunkte[[#This Row],[Punkte I]]/$H$4</f>
        <v>#N/A</v>
      </c>
      <c r="K110" s="95" t="str">
        <f>IF(AND(ISNA(MATCH(Gesamtpunkte[[#This Row],[Matr.-Nr.]],'4. Noteneintrag'!$C$11:$C$1048576,0)),ISNUMBER(Gesamtpunkte[[#This Row],[Matr.-Nr.]])),"NEIN","JA")</f>
        <v>JA</v>
      </c>
      <c r="L110" s="2"/>
    </row>
    <row r="111" spans="1:12">
      <c r="A111" s="200" t="e">
        <f>'2a.Detailpunkte'!D109</f>
        <v>#N/A</v>
      </c>
      <c r="B111">
        <f>'2a.Detailpunkte'!E35</f>
        <v>0</v>
      </c>
      <c r="C111">
        <f>'2a.Detailpunkte'!F35</f>
        <v>0</v>
      </c>
      <c r="D111" s="63" t="e">
        <f>INDEX('3. Notenszenarien'!$I$6:$I$350,MATCH(Gesamtpunkte[[#This Row],[Matr.-Nr.]],'3. Notenszenarien'!$A$6:$A$1048576,0))</f>
        <v>#N/A</v>
      </c>
      <c r="E111" s="14" t="e">
        <f>ROUNDUP(INDEX('2a.Detailpunkte'!$A$4:$A$352,MATCH('2. Punkte_Prüfung'!A111,'2a.Detailpunkte'!$D$4:$D$352,0),1)/5,1)*5</f>
        <v>#N/A</v>
      </c>
      <c r="F111" s="61" t="e">
        <f>Gesamtpunkte[[#This Row],[Gesamtpunkte ]]/$E$4</f>
        <v>#N/A</v>
      </c>
      <c r="G111" s="14" t="e">
        <f>INDEX('2a.Detailpunkte'!$B$4:$B$352,MATCH('2. Punkte_Prüfung'!A111,'2a.Detailpunkte'!$D$4:$D$352,0),1)</f>
        <v>#N/A</v>
      </c>
      <c r="H111" s="14" t="e">
        <f>INDEX('2a.Detailpunkte'!$C$4:$C$352,MATCH('2. Punkte_Prüfung'!A111,'2a.Detailpunkte'!$D$4:$D$352,0),1)</f>
        <v>#N/A</v>
      </c>
      <c r="I111" s="197" t="e">
        <f>Gesamtpunkte[[#This Row],[Punkte F]]/$G$4</f>
        <v>#N/A</v>
      </c>
      <c r="J111" s="197" t="e">
        <f>Gesamtpunkte[[#This Row],[Punkte I]]/$H$4</f>
        <v>#N/A</v>
      </c>
      <c r="K111" s="95" t="str">
        <f>IF(AND(ISNA(MATCH(Gesamtpunkte[[#This Row],[Matr.-Nr.]],'4. Noteneintrag'!$C$11:$C$1048576,0)),ISNUMBER(Gesamtpunkte[[#This Row],[Matr.-Nr.]])),"NEIN","JA")</f>
        <v>JA</v>
      </c>
      <c r="L111" s="2"/>
    </row>
    <row r="112" spans="1:12">
      <c r="A112" s="200" t="e">
        <f>'2a.Detailpunkte'!D110</f>
        <v>#N/A</v>
      </c>
      <c r="B112">
        <f>'2a.Detailpunkte'!E36</f>
        <v>0</v>
      </c>
      <c r="C112">
        <f>'2a.Detailpunkte'!F36</f>
        <v>0</v>
      </c>
      <c r="D112" s="63" t="e">
        <f>INDEX('3. Notenszenarien'!$I$6:$I$350,MATCH(Gesamtpunkte[[#This Row],[Matr.-Nr.]],'3. Notenszenarien'!$A$6:$A$1048576,0))</f>
        <v>#N/A</v>
      </c>
      <c r="E112" s="14" t="e">
        <f>ROUNDUP(INDEX('2a.Detailpunkte'!$A$4:$A$352,MATCH('2. Punkte_Prüfung'!A112,'2a.Detailpunkte'!$D$4:$D$352,0),1)/5,1)*5</f>
        <v>#N/A</v>
      </c>
      <c r="F112" s="61" t="e">
        <f>Gesamtpunkte[[#This Row],[Gesamtpunkte ]]/$E$4</f>
        <v>#N/A</v>
      </c>
      <c r="G112" s="14" t="e">
        <f>INDEX('2a.Detailpunkte'!$B$4:$B$352,MATCH('2. Punkte_Prüfung'!A112,'2a.Detailpunkte'!$D$4:$D$352,0),1)</f>
        <v>#N/A</v>
      </c>
      <c r="H112" s="14" t="e">
        <f>INDEX('2a.Detailpunkte'!$C$4:$C$352,MATCH('2. Punkte_Prüfung'!A112,'2a.Detailpunkte'!$D$4:$D$352,0),1)</f>
        <v>#N/A</v>
      </c>
      <c r="I112" s="197" t="e">
        <f>Gesamtpunkte[[#This Row],[Punkte F]]/$G$4</f>
        <v>#N/A</v>
      </c>
      <c r="J112" s="197" t="e">
        <f>Gesamtpunkte[[#This Row],[Punkte I]]/$H$4</f>
        <v>#N/A</v>
      </c>
      <c r="K112" s="95" t="str">
        <f>IF(AND(ISNA(MATCH(Gesamtpunkte[[#This Row],[Matr.-Nr.]],'4. Noteneintrag'!$C$11:$C$1048576,0)),ISNUMBER(Gesamtpunkte[[#This Row],[Matr.-Nr.]])),"NEIN","JA")</f>
        <v>JA</v>
      </c>
      <c r="L112" s="2"/>
    </row>
    <row r="113" spans="1:12">
      <c r="A113" s="200" t="e">
        <f>'2a.Detailpunkte'!D111</f>
        <v>#N/A</v>
      </c>
      <c r="B113">
        <f>'2a.Detailpunkte'!E37</f>
        <v>0</v>
      </c>
      <c r="C113">
        <f>'2a.Detailpunkte'!F37</f>
        <v>0</v>
      </c>
      <c r="D113" s="63" t="e">
        <f>INDEX('3. Notenszenarien'!$I$6:$I$350,MATCH(Gesamtpunkte[[#This Row],[Matr.-Nr.]],'3. Notenszenarien'!$A$6:$A$1048576,0))</f>
        <v>#N/A</v>
      </c>
      <c r="E113" s="14" t="e">
        <f>ROUNDUP(INDEX('2a.Detailpunkte'!$A$4:$A$352,MATCH('2. Punkte_Prüfung'!A113,'2a.Detailpunkte'!$D$4:$D$352,0),1)/5,1)*5</f>
        <v>#N/A</v>
      </c>
      <c r="F113" s="61" t="e">
        <f>Gesamtpunkte[[#This Row],[Gesamtpunkte ]]/$E$4</f>
        <v>#N/A</v>
      </c>
      <c r="G113" s="14" t="e">
        <f>INDEX('2a.Detailpunkte'!$B$4:$B$352,MATCH('2. Punkte_Prüfung'!A113,'2a.Detailpunkte'!$D$4:$D$352,0),1)</f>
        <v>#N/A</v>
      </c>
      <c r="H113" s="14" t="e">
        <f>INDEX('2a.Detailpunkte'!$C$4:$C$352,MATCH('2. Punkte_Prüfung'!A113,'2a.Detailpunkte'!$D$4:$D$352,0),1)</f>
        <v>#N/A</v>
      </c>
      <c r="I113" s="197" t="e">
        <f>Gesamtpunkte[[#This Row],[Punkte F]]/$G$4</f>
        <v>#N/A</v>
      </c>
      <c r="J113" s="197" t="e">
        <f>Gesamtpunkte[[#This Row],[Punkte I]]/$H$4</f>
        <v>#N/A</v>
      </c>
      <c r="K113" s="95" t="str">
        <f>IF(AND(ISNA(MATCH(Gesamtpunkte[[#This Row],[Matr.-Nr.]],'4. Noteneintrag'!$C$11:$C$1048576,0)),ISNUMBER(Gesamtpunkte[[#This Row],[Matr.-Nr.]])),"NEIN","JA")</f>
        <v>JA</v>
      </c>
      <c r="L113" s="2"/>
    </row>
    <row r="114" spans="1:12">
      <c r="A114" s="200" t="e">
        <f>'2a.Detailpunkte'!D112</f>
        <v>#N/A</v>
      </c>
      <c r="B114">
        <f>'2a.Detailpunkte'!E38</f>
        <v>0</v>
      </c>
      <c r="C114">
        <f>'2a.Detailpunkte'!F38</f>
        <v>0</v>
      </c>
      <c r="D114" s="63" t="e">
        <f>INDEX('3. Notenszenarien'!$I$6:$I$350,MATCH(Gesamtpunkte[[#This Row],[Matr.-Nr.]],'3. Notenszenarien'!$A$6:$A$1048576,0))</f>
        <v>#N/A</v>
      </c>
      <c r="E114" s="14" t="e">
        <f>ROUNDUP(INDEX('2a.Detailpunkte'!$A$4:$A$352,MATCH('2. Punkte_Prüfung'!A114,'2a.Detailpunkte'!$D$4:$D$352,0),1)/5,1)*5</f>
        <v>#N/A</v>
      </c>
      <c r="F114" s="61" t="e">
        <f>Gesamtpunkte[[#This Row],[Gesamtpunkte ]]/$E$4</f>
        <v>#N/A</v>
      </c>
      <c r="G114" s="14" t="e">
        <f>INDEX('2a.Detailpunkte'!$B$4:$B$352,MATCH('2. Punkte_Prüfung'!A114,'2a.Detailpunkte'!$D$4:$D$352,0),1)</f>
        <v>#N/A</v>
      </c>
      <c r="H114" s="14" t="e">
        <f>INDEX('2a.Detailpunkte'!$C$4:$C$352,MATCH('2. Punkte_Prüfung'!A114,'2a.Detailpunkte'!$D$4:$D$352,0),1)</f>
        <v>#N/A</v>
      </c>
      <c r="I114" s="197" t="e">
        <f>Gesamtpunkte[[#This Row],[Punkte F]]/$G$4</f>
        <v>#N/A</v>
      </c>
      <c r="J114" s="197" t="e">
        <f>Gesamtpunkte[[#This Row],[Punkte I]]/$H$4</f>
        <v>#N/A</v>
      </c>
      <c r="K114" s="95" t="str">
        <f>IF(AND(ISNA(MATCH(Gesamtpunkte[[#This Row],[Matr.-Nr.]],'4. Noteneintrag'!$C$11:$C$1048576,0)),ISNUMBER(Gesamtpunkte[[#This Row],[Matr.-Nr.]])),"NEIN","JA")</f>
        <v>JA</v>
      </c>
      <c r="L114" s="2"/>
    </row>
    <row r="115" spans="1:12">
      <c r="A115" s="200" t="e">
        <f>'2a.Detailpunkte'!D113</f>
        <v>#N/A</v>
      </c>
      <c r="B115">
        <f>'2a.Detailpunkte'!E39</f>
        <v>0</v>
      </c>
      <c r="C115">
        <f>'2a.Detailpunkte'!F39</f>
        <v>0</v>
      </c>
      <c r="D115" s="63" t="e">
        <f>INDEX('3. Notenszenarien'!$I$6:$I$350,MATCH(Gesamtpunkte[[#This Row],[Matr.-Nr.]],'3. Notenszenarien'!$A$6:$A$1048576,0))</f>
        <v>#N/A</v>
      </c>
      <c r="E115" s="14" t="e">
        <f>ROUNDUP(INDEX('2a.Detailpunkte'!$A$4:$A$352,MATCH('2. Punkte_Prüfung'!A115,'2a.Detailpunkte'!$D$4:$D$352,0),1)/5,1)*5</f>
        <v>#N/A</v>
      </c>
      <c r="F115" s="61" t="e">
        <f>Gesamtpunkte[[#This Row],[Gesamtpunkte ]]/$E$4</f>
        <v>#N/A</v>
      </c>
      <c r="G115" s="14" t="e">
        <f>INDEX('2a.Detailpunkte'!$B$4:$B$352,MATCH('2. Punkte_Prüfung'!A115,'2a.Detailpunkte'!$D$4:$D$352,0),1)</f>
        <v>#N/A</v>
      </c>
      <c r="H115" s="14" t="e">
        <f>INDEX('2a.Detailpunkte'!$C$4:$C$352,MATCH('2. Punkte_Prüfung'!A115,'2a.Detailpunkte'!$D$4:$D$352,0),1)</f>
        <v>#N/A</v>
      </c>
      <c r="I115" s="197" t="e">
        <f>Gesamtpunkte[[#This Row],[Punkte F]]/$G$4</f>
        <v>#N/A</v>
      </c>
      <c r="J115" s="197" t="e">
        <f>Gesamtpunkte[[#This Row],[Punkte I]]/$H$4</f>
        <v>#N/A</v>
      </c>
      <c r="K115" s="95" t="str">
        <f>IF(AND(ISNA(MATCH(Gesamtpunkte[[#This Row],[Matr.-Nr.]],'4. Noteneintrag'!$C$11:$C$1048576,0)),ISNUMBER(Gesamtpunkte[[#This Row],[Matr.-Nr.]])),"NEIN","JA")</f>
        <v>JA</v>
      </c>
      <c r="L115" s="2"/>
    </row>
    <row r="116" spans="1:12">
      <c r="A116" s="200" t="e">
        <f>'2a.Detailpunkte'!D114</f>
        <v>#N/A</v>
      </c>
      <c r="B116">
        <f>'2a.Detailpunkte'!E40</f>
        <v>0</v>
      </c>
      <c r="C116">
        <f>'2a.Detailpunkte'!F40</f>
        <v>0</v>
      </c>
      <c r="D116" s="63" t="e">
        <f>INDEX('3. Notenszenarien'!$I$6:$I$350,MATCH(Gesamtpunkte[[#This Row],[Matr.-Nr.]],'3. Notenszenarien'!$A$6:$A$1048576,0))</f>
        <v>#N/A</v>
      </c>
      <c r="E116" s="14" t="e">
        <f>ROUNDUP(INDEX('2a.Detailpunkte'!$A$4:$A$352,MATCH('2. Punkte_Prüfung'!A116,'2a.Detailpunkte'!$D$4:$D$352,0),1)/5,1)*5</f>
        <v>#N/A</v>
      </c>
      <c r="F116" s="61" t="e">
        <f>Gesamtpunkte[[#This Row],[Gesamtpunkte ]]/$E$4</f>
        <v>#N/A</v>
      </c>
      <c r="G116" s="14" t="e">
        <f>INDEX('2a.Detailpunkte'!$B$4:$B$352,MATCH('2. Punkte_Prüfung'!A116,'2a.Detailpunkte'!$D$4:$D$352,0),1)</f>
        <v>#N/A</v>
      </c>
      <c r="H116" s="14" t="e">
        <f>INDEX('2a.Detailpunkte'!$C$4:$C$352,MATCH('2. Punkte_Prüfung'!A116,'2a.Detailpunkte'!$D$4:$D$352,0),1)</f>
        <v>#N/A</v>
      </c>
      <c r="I116" s="197" t="e">
        <f>Gesamtpunkte[[#This Row],[Punkte F]]/$G$4</f>
        <v>#N/A</v>
      </c>
      <c r="J116" s="197" t="e">
        <f>Gesamtpunkte[[#This Row],[Punkte I]]/$H$4</f>
        <v>#N/A</v>
      </c>
      <c r="K116" s="95" t="str">
        <f>IF(AND(ISNA(MATCH(Gesamtpunkte[[#This Row],[Matr.-Nr.]],'4. Noteneintrag'!$C$11:$C$1048576,0)),ISNUMBER(Gesamtpunkte[[#This Row],[Matr.-Nr.]])),"NEIN","JA")</f>
        <v>JA</v>
      </c>
      <c r="L116" s="2"/>
    </row>
    <row r="117" spans="1:12">
      <c r="A117" s="200" t="e">
        <f>'2a.Detailpunkte'!D115</f>
        <v>#N/A</v>
      </c>
      <c r="B117">
        <f>'2a.Detailpunkte'!E41</f>
        <v>0</v>
      </c>
      <c r="C117">
        <f>'2a.Detailpunkte'!F41</f>
        <v>0</v>
      </c>
      <c r="D117" s="63" t="e">
        <f>INDEX('3. Notenszenarien'!$I$6:$I$350,MATCH(Gesamtpunkte[[#This Row],[Matr.-Nr.]],'3. Notenszenarien'!$A$6:$A$1048576,0))</f>
        <v>#N/A</v>
      </c>
      <c r="E117" s="14" t="e">
        <f>ROUNDUP(INDEX('2a.Detailpunkte'!$A$4:$A$352,MATCH('2. Punkte_Prüfung'!A117,'2a.Detailpunkte'!$D$4:$D$352,0),1)/5,1)*5</f>
        <v>#N/A</v>
      </c>
      <c r="F117" s="61" t="e">
        <f>Gesamtpunkte[[#This Row],[Gesamtpunkte ]]/$E$4</f>
        <v>#N/A</v>
      </c>
      <c r="G117" s="14" t="e">
        <f>INDEX('2a.Detailpunkte'!$B$4:$B$352,MATCH('2. Punkte_Prüfung'!A117,'2a.Detailpunkte'!$D$4:$D$352,0),1)</f>
        <v>#N/A</v>
      </c>
      <c r="H117" s="14" t="e">
        <f>INDEX('2a.Detailpunkte'!$C$4:$C$352,MATCH('2. Punkte_Prüfung'!A117,'2a.Detailpunkte'!$D$4:$D$352,0),1)</f>
        <v>#N/A</v>
      </c>
      <c r="I117" s="197" t="e">
        <f>Gesamtpunkte[[#This Row],[Punkte F]]/$G$4</f>
        <v>#N/A</v>
      </c>
      <c r="J117" s="197" t="e">
        <f>Gesamtpunkte[[#This Row],[Punkte I]]/$H$4</f>
        <v>#N/A</v>
      </c>
      <c r="K117" s="95" t="str">
        <f>IF(AND(ISNA(MATCH(Gesamtpunkte[[#This Row],[Matr.-Nr.]],'4. Noteneintrag'!$C$11:$C$1048576,0)),ISNUMBER(Gesamtpunkte[[#This Row],[Matr.-Nr.]])),"NEIN","JA")</f>
        <v>JA</v>
      </c>
      <c r="L117" s="2"/>
    </row>
    <row r="118" spans="1:12">
      <c r="A118" s="200" t="e">
        <f>'2a.Detailpunkte'!D116</f>
        <v>#N/A</v>
      </c>
      <c r="B118">
        <f>'2a.Detailpunkte'!E42</f>
        <v>0</v>
      </c>
      <c r="C118">
        <f>'2a.Detailpunkte'!F42</f>
        <v>0</v>
      </c>
      <c r="D118" s="63" t="e">
        <f>INDEX('3. Notenszenarien'!$I$6:$I$350,MATCH(Gesamtpunkte[[#This Row],[Matr.-Nr.]],'3. Notenszenarien'!$A$6:$A$1048576,0))</f>
        <v>#N/A</v>
      </c>
      <c r="E118" s="14" t="e">
        <f>ROUNDUP(INDEX('2a.Detailpunkte'!$A$4:$A$352,MATCH('2. Punkte_Prüfung'!A118,'2a.Detailpunkte'!$D$4:$D$352,0),1)/5,1)*5</f>
        <v>#N/A</v>
      </c>
      <c r="F118" s="61" t="e">
        <f>Gesamtpunkte[[#This Row],[Gesamtpunkte ]]/$E$4</f>
        <v>#N/A</v>
      </c>
      <c r="G118" s="14" t="e">
        <f>INDEX('2a.Detailpunkte'!$B$4:$B$352,MATCH('2. Punkte_Prüfung'!A118,'2a.Detailpunkte'!$D$4:$D$352,0),1)</f>
        <v>#N/A</v>
      </c>
      <c r="H118" s="14" t="e">
        <f>INDEX('2a.Detailpunkte'!$C$4:$C$352,MATCH('2. Punkte_Prüfung'!A118,'2a.Detailpunkte'!$D$4:$D$352,0),1)</f>
        <v>#N/A</v>
      </c>
      <c r="I118" s="197" t="e">
        <f>Gesamtpunkte[[#This Row],[Punkte F]]/$G$4</f>
        <v>#N/A</v>
      </c>
      <c r="J118" s="197" t="e">
        <f>Gesamtpunkte[[#This Row],[Punkte I]]/$H$4</f>
        <v>#N/A</v>
      </c>
      <c r="K118" s="95" t="str">
        <f>IF(AND(ISNA(MATCH(Gesamtpunkte[[#This Row],[Matr.-Nr.]],'4. Noteneintrag'!$C$11:$C$1048576,0)),ISNUMBER(Gesamtpunkte[[#This Row],[Matr.-Nr.]])),"NEIN","JA")</f>
        <v>JA</v>
      </c>
      <c r="L118" s="2"/>
    </row>
    <row r="119" spans="1:12">
      <c r="A119" s="200" t="e">
        <f>'2a.Detailpunkte'!D117</f>
        <v>#N/A</v>
      </c>
      <c r="B119">
        <f>'2a.Detailpunkte'!E43</f>
        <v>0</v>
      </c>
      <c r="C119">
        <f>'2a.Detailpunkte'!F43</f>
        <v>0</v>
      </c>
      <c r="D119" s="63" t="e">
        <f>INDEX('3. Notenszenarien'!$I$6:$I$350,MATCH(Gesamtpunkte[[#This Row],[Matr.-Nr.]],'3. Notenszenarien'!$A$6:$A$1048576,0))</f>
        <v>#N/A</v>
      </c>
      <c r="E119" s="14" t="e">
        <f>ROUNDUP(INDEX('2a.Detailpunkte'!$A$4:$A$352,MATCH('2. Punkte_Prüfung'!A119,'2a.Detailpunkte'!$D$4:$D$352,0),1)/5,1)*5</f>
        <v>#N/A</v>
      </c>
      <c r="F119" s="61" t="e">
        <f>Gesamtpunkte[[#This Row],[Gesamtpunkte ]]/$E$4</f>
        <v>#N/A</v>
      </c>
      <c r="G119" s="14" t="e">
        <f>INDEX('2a.Detailpunkte'!$B$4:$B$352,MATCH('2. Punkte_Prüfung'!A119,'2a.Detailpunkte'!$D$4:$D$352,0),1)</f>
        <v>#N/A</v>
      </c>
      <c r="H119" s="14" t="e">
        <f>INDEX('2a.Detailpunkte'!$C$4:$C$352,MATCH('2. Punkte_Prüfung'!A119,'2a.Detailpunkte'!$D$4:$D$352,0),1)</f>
        <v>#N/A</v>
      </c>
      <c r="I119" s="197" t="e">
        <f>Gesamtpunkte[[#This Row],[Punkte F]]/$G$4</f>
        <v>#N/A</v>
      </c>
      <c r="J119" s="197" t="e">
        <f>Gesamtpunkte[[#This Row],[Punkte I]]/$H$4</f>
        <v>#N/A</v>
      </c>
      <c r="K119" s="95" t="str">
        <f>IF(AND(ISNA(MATCH(Gesamtpunkte[[#This Row],[Matr.-Nr.]],'4. Noteneintrag'!$C$11:$C$1048576,0)),ISNUMBER(Gesamtpunkte[[#This Row],[Matr.-Nr.]])),"NEIN","JA")</f>
        <v>JA</v>
      </c>
      <c r="L119" s="2"/>
    </row>
    <row r="120" spans="1:12">
      <c r="A120" s="200" t="e">
        <f>'2a.Detailpunkte'!D118</f>
        <v>#N/A</v>
      </c>
      <c r="B120">
        <f>'2a.Detailpunkte'!E44</f>
        <v>0</v>
      </c>
      <c r="C120">
        <f>'2a.Detailpunkte'!F44</f>
        <v>0</v>
      </c>
      <c r="D120" s="63" t="e">
        <f>INDEX('3. Notenszenarien'!$I$6:$I$350,MATCH(Gesamtpunkte[[#This Row],[Matr.-Nr.]],'3. Notenszenarien'!$A$6:$A$1048576,0))</f>
        <v>#N/A</v>
      </c>
      <c r="E120" s="14" t="e">
        <f>ROUNDUP(INDEX('2a.Detailpunkte'!$A$4:$A$352,MATCH('2. Punkte_Prüfung'!A120,'2a.Detailpunkte'!$D$4:$D$352,0),1)/5,1)*5</f>
        <v>#N/A</v>
      </c>
      <c r="F120" s="61" t="e">
        <f>Gesamtpunkte[[#This Row],[Gesamtpunkte ]]/$E$4</f>
        <v>#N/A</v>
      </c>
      <c r="G120" s="14" t="e">
        <f>INDEX('2a.Detailpunkte'!$B$4:$B$352,MATCH('2. Punkte_Prüfung'!A120,'2a.Detailpunkte'!$D$4:$D$352,0),1)</f>
        <v>#N/A</v>
      </c>
      <c r="H120" s="14" t="e">
        <f>INDEX('2a.Detailpunkte'!$C$4:$C$352,MATCH('2. Punkte_Prüfung'!A120,'2a.Detailpunkte'!$D$4:$D$352,0),1)</f>
        <v>#N/A</v>
      </c>
      <c r="I120" s="197" t="e">
        <f>Gesamtpunkte[[#This Row],[Punkte F]]/$G$4</f>
        <v>#N/A</v>
      </c>
      <c r="J120" s="197" t="e">
        <f>Gesamtpunkte[[#This Row],[Punkte I]]/$H$4</f>
        <v>#N/A</v>
      </c>
      <c r="K120" s="95" t="str">
        <f>IF(AND(ISNA(MATCH(Gesamtpunkte[[#This Row],[Matr.-Nr.]],'4. Noteneintrag'!$C$11:$C$1048576,0)),ISNUMBER(Gesamtpunkte[[#This Row],[Matr.-Nr.]])),"NEIN","JA")</f>
        <v>JA</v>
      </c>
      <c r="L120" s="2"/>
    </row>
    <row r="121" spans="1:12">
      <c r="A121" s="200" t="e">
        <f>'2a.Detailpunkte'!D119</f>
        <v>#N/A</v>
      </c>
      <c r="B121">
        <f>'2a.Detailpunkte'!E45</f>
        <v>0</v>
      </c>
      <c r="C121">
        <f>'2a.Detailpunkte'!F45</f>
        <v>0</v>
      </c>
      <c r="D121" s="63" t="e">
        <f>INDEX('3. Notenszenarien'!$I$6:$I$350,MATCH(Gesamtpunkte[[#This Row],[Matr.-Nr.]],'3. Notenszenarien'!$A$6:$A$1048576,0))</f>
        <v>#N/A</v>
      </c>
      <c r="E121" s="14" t="e">
        <f>ROUNDUP(INDEX('2a.Detailpunkte'!$A$4:$A$352,MATCH('2. Punkte_Prüfung'!A121,'2a.Detailpunkte'!$D$4:$D$352,0),1)/5,1)*5</f>
        <v>#N/A</v>
      </c>
      <c r="F121" s="61" t="e">
        <f>Gesamtpunkte[[#This Row],[Gesamtpunkte ]]/$E$4</f>
        <v>#N/A</v>
      </c>
      <c r="G121" s="14" t="e">
        <f>INDEX('2a.Detailpunkte'!$B$4:$B$352,MATCH('2. Punkte_Prüfung'!A121,'2a.Detailpunkte'!$D$4:$D$352,0),1)</f>
        <v>#N/A</v>
      </c>
      <c r="H121" s="14" t="e">
        <f>INDEX('2a.Detailpunkte'!$C$4:$C$352,MATCH('2. Punkte_Prüfung'!A121,'2a.Detailpunkte'!$D$4:$D$352,0),1)</f>
        <v>#N/A</v>
      </c>
      <c r="I121" s="197" t="e">
        <f>Gesamtpunkte[[#This Row],[Punkte F]]/$G$4</f>
        <v>#N/A</v>
      </c>
      <c r="J121" s="197" t="e">
        <f>Gesamtpunkte[[#This Row],[Punkte I]]/$H$4</f>
        <v>#N/A</v>
      </c>
      <c r="K121" s="95" t="str">
        <f>IF(AND(ISNA(MATCH(Gesamtpunkte[[#This Row],[Matr.-Nr.]],'4. Noteneintrag'!$C$11:$C$1048576,0)),ISNUMBER(Gesamtpunkte[[#This Row],[Matr.-Nr.]])),"NEIN","JA")</f>
        <v>JA</v>
      </c>
      <c r="L121" s="2"/>
    </row>
    <row r="122" spans="1:12">
      <c r="A122" s="200" t="e">
        <f>'2a.Detailpunkte'!D120</f>
        <v>#N/A</v>
      </c>
      <c r="B122">
        <f>'2a.Detailpunkte'!E46</f>
        <v>0</v>
      </c>
      <c r="C122">
        <f>'2a.Detailpunkte'!F46</f>
        <v>0</v>
      </c>
      <c r="D122" s="63" t="e">
        <f>INDEX('3. Notenszenarien'!$I$6:$I$350,MATCH(Gesamtpunkte[[#This Row],[Matr.-Nr.]],'3. Notenszenarien'!$A$6:$A$1048576,0))</f>
        <v>#N/A</v>
      </c>
      <c r="E122" s="14" t="e">
        <f>ROUNDUP(INDEX('2a.Detailpunkte'!$A$4:$A$352,MATCH('2. Punkte_Prüfung'!A122,'2a.Detailpunkte'!$D$4:$D$352,0),1)/5,1)*5</f>
        <v>#N/A</v>
      </c>
      <c r="F122" s="61" t="e">
        <f>Gesamtpunkte[[#This Row],[Gesamtpunkte ]]/$E$4</f>
        <v>#N/A</v>
      </c>
      <c r="G122" s="14" t="e">
        <f>INDEX('2a.Detailpunkte'!$B$4:$B$352,MATCH('2. Punkte_Prüfung'!A122,'2a.Detailpunkte'!$D$4:$D$352,0),1)</f>
        <v>#N/A</v>
      </c>
      <c r="H122" s="14" t="e">
        <f>INDEX('2a.Detailpunkte'!$C$4:$C$352,MATCH('2. Punkte_Prüfung'!A122,'2a.Detailpunkte'!$D$4:$D$352,0),1)</f>
        <v>#N/A</v>
      </c>
      <c r="I122" s="197" t="e">
        <f>Gesamtpunkte[[#This Row],[Punkte F]]/$G$4</f>
        <v>#N/A</v>
      </c>
      <c r="J122" s="197" t="e">
        <f>Gesamtpunkte[[#This Row],[Punkte I]]/$H$4</f>
        <v>#N/A</v>
      </c>
      <c r="K122" s="95" t="str">
        <f>IF(AND(ISNA(MATCH(Gesamtpunkte[[#This Row],[Matr.-Nr.]],'4. Noteneintrag'!$C$11:$C$1048576,0)),ISNUMBER(Gesamtpunkte[[#This Row],[Matr.-Nr.]])),"NEIN","JA")</f>
        <v>JA</v>
      </c>
      <c r="L122" s="2"/>
    </row>
    <row r="123" spans="1:12">
      <c r="A123" s="200" t="e">
        <f>'2a.Detailpunkte'!D121</f>
        <v>#N/A</v>
      </c>
      <c r="B123">
        <f>'2a.Detailpunkte'!E47</f>
        <v>0</v>
      </c>
      <c r="C123">
        <f>'2a.Detailpunkte'!F47</f>
        <v>0</v>
      </c>
      <c r="D123" s="63" t="e">
        <f>INDEX('3. Notenszenarien'!$I$6:$I$350,MATCH(Gesamtpunkte[[#This Row],[Matr.-Nr.]],'3. Notenszenarien'!$A$6:$A$1048576,0))</f>
        <v>#N/A</v>
      </c>
      <c r="E123" s="14" t="e">
        <f>ROUNDUP(INDEX('2a.Detailpunkte'!$A$4:$A$352,MATCH('2. Punkte_Prüfung'!A123,'2a.Detailpunkte'!$D$4:$D$352,0),1)/5,1)*5</f>
        <v>#N/A</v>
      </c>
      <c r="F123" s="61" t="e">
        <f>Gesamtpunkte[[#This Row],[Gesamtpunkte ]]/$E$4</f>
        <v>#N/A</v>
      </c>
      <c r="G123" s="14" t="e">
        <f>INDEX('2a.Detailpunkte'!$B$4:$B$352,MATCH('2. Punkte_Prüfung'!A123,'2a.Detailpunkte'!$D$4:$D$352,0),1)</f>
        <v>#N/A</v>
      </c>
      <c r="H123" s="14" t="e">
        <f>INDEX('2a.Detailpunkte'!$C$4:$C$352,MATCH('2. Punkte_Prüfung'!A123,'2a.Detailpunkte'!$D$4:$D$352,0),1)</f>
        <v>#N/A</v>
      </c>
      <c r="I123" s="197" t="e">
        <f>Gesamtpunkte[[#This Row],[Punkte F]]/$G$4</f>
        <v>#N/A</v>
      </c>
      <c r="J123" s="197" t="e">
        <f>Gesamtpunkte[[#This Row],[Punkte I]]/$H$4</f>
        <v>#N/A</v>
      </c>
      <c r="K123" s="95" t="str">
        <f>IF(AND(ISNA(MATCH(Gesamtpunkte[[#This Row],[Matr.-Nr.]],'4. Noteneintrag'!$C$11:$C$1048576,0)),ISNUMBER(Gesamtpunkte[[#This Row],[Matr.-Nr.]])),"NEIN","JA")</f>
        <v>JA</v>
      </c>
      <c r="L123" s="2"/>
    </row>
    <row r="124" spans="1:12">
      <c r="A124" s="200" t="e">
        <f>'2a.Detailpunkte'!D122</f>
        <v>#N/A</v>
      </c>
      <c r="B124">
        <f>'2a.Detailpunkte'!E48</f>
        <v>0</v>
      </c>
      <c r="C124">
        <f>'2a.Detailpunkte'!F48</f>
        <v>0</v>
      </c>
      <c r="D124" s="63" t="e">
        <f>INDEX('3. Notenszenarien'!$I$6:$I$350,MATCH(Gesamtpunkte[[#This Row],[Matr.-Nr.]],'3. Notenszenarien'!$A$6:$A$1048576,0))</f>
        <v>#N/A</v>
      </c>
      <c r="E124" s="14" t="e">
        <f>ROUNDUP(INDEX('2a.Detailpunkte'!$A$4:$A$352,MATCH('2. Punkte_Prüfung'!A124,'2a.Detailpunkte'!$D$4:$D$352,0),1)/5,1)*5</f>
        <v>#N/A</v>
      </c>
      <c r="F124" s="61" t="e">
        <f>Gesamtpunkte[[#This Row],[Gesamtpunkte ]]/$E$4</f>
        <v>#N/A</v>
      </c>
      <c r="G124" s="14" t="e">
        <f>INDEX('2a.Detailpunkte'!$B$4:$B$352,MATCH('2. Punkte_Prüfung'!A124,'2a.Detailpunkte'!$D$4:$D$352,0),1)</f>
        <v>#N/A</v>
      </c>
      <c r="H124" s="14" t="e">
        <f>INDEX('2a.Detailpunkte'!$C$4:$C$352,MATCH('2. Punkte_Prüfung'!A124,'2a.Detailpunkte'!$D$4:$D$352,0),1)</f>
        <v>#N/A</v>
      </c>
      <c r="I124" s="197" t="e">
        <f>Gesamtpunkte[[#This Row],[Punkte F]]/$G$4</f>
        <v>#N/A</v>
      </c>
      <c r="J124" s="197" t="e">
        <f>Gesamtpunkte[[#This Row],[Punkte I]]/$H$4</f>
        <v>#N/A</v>
      </c>
      <c r="K124" s="95" t="str">
        <f>IF(AND(ISNA(MATCH(Gesamtpunkte[[#This Row],[Matr.-Nr.]],'4. Noteneintrag'!$C$11:$C$1048576,0)),ISNUMBER(Gesamtpunkte[[#This Row],[Matr.-Nr.]])),"NEIN","JA")</f>
        <v>JA</v>
      </c>
      <c r="L124" s="2"/>
    </row>
    <row r="125" spans="1:12">
      <c r="A125" s="200" t="e">
        <f>'2a.Detailpunkte'!D123</f>
        <v>#N/A</v>
      </c>
      <c r="B125">
        <f>'2a.Detailpunkte'!E49</f>
        <v>0</v>
      </c>
      <c r="C125">
        <f>'2a.Detailpunkte'!F49</f>
        <v>0</v>
      </c>
      <c r="D125" s="63" t="e">
        <f>INDEX('3. Notenszenarien'!$I$6:$I$350,MATCH(Gesamtpunkte[[#This Row],[Matr.-Nr.]],'3. Notenszenarien'!$A$6:$A$1048576,0))</f>
        <v>#N/A</v>
      </c>
      <c r="E125" s="14" t="e">
        <f>ROUNDUP(INDEX('2a.Detailpunkte'!$A$4:$A$352,MATCH('2. Punkte_Prüfung'!A125,'2a.Detailpunkte'!$D$4:$D$352,0),1)/5,1)*5</f>
        <v>#N/A</v>
      </c>
      <c r="F125" s="61" t="e">
        <f>Gesamtpunkte[[#This Row],[Gesamtpunkte ]]/$E$4</f>
        <v>#N/A</v>
      </c>
      <c r="G125" s="14" t="e">
        <f>INDEX('2a.Detailpunkte'!$B$4:$B$352,MATCH('2. Punkte_Prüfung'!A125,'2a.Detailpunkte'!$D$4:$D$352,0),1)</f>
        <v>#N/A</v>
      </c>
      <c r="H125" s="14" t="e">
        <f>INDEX('2a.Detailpunkte'!$C$4:$C$352,MATCH('2. Punkte_Prüfung'!A125,'2a.Detailpunkte'!$D$4:$D$352,0),1)</f>
        <v>#N/A</v>
      </c>
      <c r="I125" s="197" t="e">
        <f>Gesamtpunkte[[#This Row],[Punkte F]]/$G$4</f>
        <v>#N/A</v>
      </c>
      <c r="J125" s="197" t="e">
        <f>Gesamtpunkte[[#This Row],[Punkte I]]/$H$4</f>
        <v>#N/A</v>
      </c>
      <c r="K125" s="95" t="str">
        <f>IF(AND(ISNA(MATCH(Gesamtpunkte[[#This Row],[Matr.-Nr.]],'4. Noteneintrag'!$C$11:$C$1048576,0)),ISNUMBER(Gesamtpunkte[[#This Row],[Matr.-Nr.]])),"NEIN","JA")</f>
        <v>JA</v>
      </c>
      <c r="L125" s="2"/>
    </row>
    <row r="126" spans="1:12">
      <c r="A126" s="200" t="e">
        <f>'2a.Detailpunkte'!D124</f>
        <v>#N/A</v>
      </c>
      <c r="B126">
        <f>'2a.Detailpunkte'!E50</f>
        <v>0</v>
      </c>
      <c r="C126">
        <f>'2a.Detailpunkte'!F50</f>
        <v>0</v>
      </c>
      <c r="D126" s="63" t="e">
        <f>INDEX('3. Notenszenarien'!$I$6:$I$350,MATCH(Gesamtpunkte[[#This Row],[Matr.-Nr.]],'3. Notenszenarien'!$A$6:$A$1048576,0))</f>
        <v>#N/A</v>
      </c>
      <c r="E126" s="14" t="e">
        <f>ROUNDUP(INDEX('2a.Detailpunkte'!$A$4:$A$352,MATCH('2. Punkte_Prüfung'!A126,'2a.Detailpunkte'!$D$4:$D$352,0),1)/5,1)*5</f>
        <v>#N/A</v>
      </c>
      <c r="F126" s="61" t="e">
        <f>Gesamtpunkte[[#This Row],[Gesamtpunkte ]]/$E$4</f>
        <v>#N/A</v>
      </c>
      <c r="G126" s="14" t="e">
        <f>INDEX('2a.Detailpunkte'!$B$4:$B$352,MATCH('2. Punkte_Prüfung'!A126,'2a.Detailpunkte'!$D$4:$D$352,0),1)</f>
        <v>#N/A</v>
      </c>
      <c r="H126" s="14" t="e">
        <f>INDEX('2a.Detailpunkte'!$C$4:$C$352,MATCH('2. Punkte_Prüfung'!A126,'2a.Detailpunkte'!$D$4:$D$352,0),1)</f>
        <v>#N/A</v>
      </c>
      <c r="I126" s="197" t="e">
        <f>Gesamtpunkte[[#This Row],[Punkte F]]/$G$4</f>
        <v>#N/A</v>
      </c>
      <c r="J126" s="197" t="e">
        <f>Gesamtpunkte[[#This Row],[Punkte I]]/$H$4</f>
        <v>#N/A</v>
      </c>
      <c r="K126" s="95" t="str">
        <f>IF(AND(ISNA(MATCH(Gesamtpunkte[[#This Row],[Matr.-Nr.]],'4. Noteneintrag'!$C$11:$C$1048576,0)),ISNUMBER(Gesamtpunkte[[#This Row],[Matr.-Nr.]])),"NEIN","JA")</f>
        <v>JA</v>
      </c>
      <c r="L126" s="2"/>
    </row>
    <row r="127" spans="1:12">
      <c r="A127" s="200" t="e">
        <f>'2a.Detailpunkte'!D125</f>
        <v>#N/A</v>
      </c>
      <c r="B127">
        <f>'2a.Detailpunkte'!E51</f>
        <v>0</v>
      </c>
      <c r="C127">
        <f>'2a.Detailpunkte'!F51</f>
        <v>0</v>
      </c>
      <c r="D127" s="63" t="e">
        <f>INDEX('3. Notenszenarien'!$I$6:$I$350,MATCH(Gesamtpunkte[[#This Row],[Matr.-Nr.]],'3. Notenszenarien'!$A$6:$A$1048576,0))</f>
        <v>#N/A</v>
      </c>
      <c r="E127" s="14" t="e">
        <f>ROUNDUP(INDEX('2a.Detailpunkte'!$A$4:$A$352,MATCH('2. Punkte_Prüfung'!A127,'2a.Detailpunkte'!$D$4:$D$352,0),1)/5,1)*5</f>
        <v>#N/A</v>
      </c>
      <c r="F127" s="61" t="e">
        <f>Gesamtpunkte[[#This Row],[Gesamtpunkte ]]/$E$4</f>
        <v>#N/A</v>
      </c>
      <c r="G127" s="14" t="e">
        <f>INDEX('2a.Detailpunkte'!$B$4:$B$352,MATCH('2. Punkte_Prüfung'!A127,'2a.Detailpunkte'!$D$4:$D$352,0),1)</f>
        <v>#N/A</v>
      </c>
      <c r="H127" s="14" t="e">
        <f>INDEX('2a.Detailpunkte'!$C$4:$C$352,MATCH('2. Punkte_Prüfung'!A127,'2a.Detailpunkte'!$D$4:$D$352,0),1)</f>
        <v>#N/A</v>
      </c>
      <c r="I127" s="197" t="e">
        <f>Gesamtpunkte[[#This Row],[Punkte F]]/$G$4</f>
        <v>#N/A</v>
      </c>
      <c r="J127" s="197" t="e">
        <f>Gesamtpunkte[[#This Row],[Punkte I]]/$H$4</f>
        <v>#N/A</v>
      </c>
      <c r="K127" s="95" t="str">
        <f>IF(AND(ISNA(MATCH(Gesamtpunkte[[#This Row],[Matr.-Nr.]],'4. Noteneintrag'!$C$11:$C$1048576,0)),ISNUMBER(Gesamtpunkte[[#This Row],[Matr.-Nr.]])),"NEIN","JA")</f>
        <v>JA</v>
      </c>
      <c r="L127" s="2"/>
    </row>
    <row r="128" spans="1:12">
      <c r="A128" s="200" t="e">
        <f>'2a.Detailpunkte'!D126</f>
        <v>#N/A</v>
      </c>
      <c r="B128">
        <f>'2a.Detailpunkte'!E52</f>
        <v>0</v>
      </c>
      <c r="C128">
        <f>'2a.Detailpunkte'!F52</f>
        <v>0</v>
      </c>
      <c r="D128" s="63" t="e">
        <f>INDEX('3. Notenszenarien'!$I$6:$I$350,MATCH(Gesamtpunkte[[#This Row],[Matr.-Nr.]],'3. Notenszenarien'!$A$6:$A$1048576,0))</f>
        <v>#N/A</v>
      </c>
      <c r="E128" s="14" t="e">
        <f>ROUNDUP(INDEX('2a.Detailpunkte'!$A$4:$A$352,MATCH('2. Punkte_Prüfung'!A128,'2a.Detailpunkte'!$D$4:$D$352,0),1)/5,1)*5</f>
        <v>#N/A</v>
      </c>
      <c r="F128" s="61" t="e">
        <f>Gesamtpunkte[[#This Row],[Gesamtpunkte ]]/$E$4</f>
        <v>#N/A</v>
      </c>
      <c r="G128" s="14" t="e">
        <f>INDEX('2a.Detailpunkte'!$B$4:$B$352,MATCH('2. Punkte_Prüfung'!A128,'2a.Detailpunkte'!$D$4:$D$352,0),1)</f>
        <v>#N/A</v>
      </c>
      <c r="H128" s="14" t="e">
        <f>INDEX('2a.Detailpunkte'!$C$4:$C$352,MATCH('2. Punkte_Prüfung'!A128,'2a.Detailpunkte'!$D$4:$D$352,0),1)</f>
        <v>#N/A</v>
      </c>
      <c r="I128" s="197" t="e">
        <f>Gesamtpunkte[[#This Row],[Punkte F]]/$G$4</f>
        <v>#N/A</v>
      </c>
      <c r="J128" s="197" t="e">
        <f>Gesamtpunkte[[#This Row],[Punkte I]]/$H$4</f>
        <v>#N/A</v>
      </c>
      <c r="K128" s="95" t="str">
        <f>IF(AND(ISNA(MATCH(Gesamtpunkte[[#This Row],[Matr.-Nr.]],'4. Noteneintrag'!$C$11:$C$1048576,0)),ISNUMBER(Gesamtpunkte[[#This Row],[Matr.-Nr.]])),"NEIN","JA")</f>
        <v>JA</v>
      </c>
      <c r="L128" s="2"/>
    </row>
    <row r="129" spans="1:12">
      <c r="A129" s="200" t="e">
        <f>'2a.Detailpunkte'!D127</f>
        <v>#N/A</v>
      </c>
      <c r="B129">
        <f>'2a.Detailpunkte'!E53</f>
        <v>0</v>
      </c>
      <c r="C129">
        <f>'2a.Detailpunkte'!F53</f>
        <v>0</v>
      </c>
      <c r="D129" s="63" t="e">
        <f>INDEX('3. Notenszenarien'!$I$6:$I$350,MATCH(Gesamtpunkte[[#This Row],[Matr.-Nr.]],'3. Notenszenarien'!$A$6:$A$1048576,0))</f>
        <v>#N/A</v>
      </c>
      <c r="E129" s="14" t="e">
        <f>ROUNDUP(INDEX('2a.Detailpunkte'!$A$4:$A$352,MATCH('2. Punkte_Prüfung'!A129,'2a.Detailpunkte'!$D$4:$D$352,0),1)/5,1)*5</f>
        <v>#N/A</v>
      </c>
      <c r="F129" s="61" t="e">
        <f>Gesamtpunkte[[#This Row],[Gesamtpunkte ]]/$E$4</f>
        <v>#N/A</v>
      </c>
      <c r="G129" s="14" t="e">
        <f>INDEX('2a.Detailpunkte'!$B$4:$B$352,MATCH('2. Punkte_Prüfung'!A129,'2a.Detailpunkte'!$D$4:$D$352,0),1)</f>
        <v>#N/A</v>
      </c>
      <c r="H129" s="14" t="e">
        <f>INDEX('2a.Detailpunkte'!$C$4:$C$352,MATCH('2. Punkte_Prüfung'!A129,'2a.Detailpunkte'!$D$4:$D$352,0),1)</f>
        <v>#N/A</v>
      </c>
      <c r="I129" s="197" t="e">
        <f>Gesamtpunkte[[#This Row],[Punkte F]]/$G$4</f>
        <v>#N/A</v>
      </c>
      <c r="J129" s="197" t="e">
        <f>Gesamtpunkte[[#This Row],[Punkte I]]/$H$4</f>
        <v>#N/A</v>
      </c>
      <c r="K129" s="95" t="str">
        <f>IF(AND(ISNA(MATCH(Gesamtpunkte[[#This Row],[Matr.-Nr.]],'4. Noteneintrag'!$C$11:$C$1048576,0)),ISNUMBER(Gesamtpunkte[[#This Row],[Matr.-Nr.]])),"NEIN","JA")</f>
        <v>JA</v>
      </c>
      <c r="L129" s="2"/>
    </row>
    <row r="130" spans="1:12">
      <c r="A130" s="200" t="e">
        <f>'2a.Detailpunkte'!D128</f>
        <v>#N/A</v>
      </c>
      <c r="B130">
        <f>'2a.Detailpunkte'!E54</f>
        <v>0</v>
      </c>
      <c r="C130">
        <f>'2a.Detailpunkte'!F54</f>
        <v>0</v>
      </c>
      <c r="D130" s="63" t="e">
        <f>INDEX('3. Notenszenarien'!$I$6:$I$350,MATCH(Gesamtpunkte[[#This Row],[Matr.-Nr.]],'3. Notenszenarien'!$A$6:$A$1048576,0))</f>
        <v>#N/A</v>
      </c>
      <c r="E130" s="14" t="e">
        <f>ROUNDUP(INDEX('2a.Detailpunkte'!$A$4:$A$352,MATCH('2. Punkte_Prüfung'!A130,'2a.Detailpunkte'!$D$4:$D$352,0),1)/5,1)*5</f>
        <v>#N/A</v>
      </c>
      <c r="F130" s="61" t="e">
        <f>Gesamtpunkte[[#This Row],[Gesamtpunkte ]]/$E$4</f>
        <v>#N/A</v>
      </c>
      <c r="G130" s="14" t="e">
        <f>INDEX('2a.Detailpunkte'!$B$4:$B$352,MATCH('2. Punkte_Prüfung'!A130,'2a.Detailpunkte'!$D$4:$D$352,0),1)</f>
        <v>#N/A</v>
      </c>
      <c r="H130" s="14" t="e">
        <f>INDEX('2a.Detailpunkte'!$C$4:$C$352,MATCH('2. Punkte_Prüfung'!A130,'2a.Detailpunkte'!$D$4:$D$352,0),1)</f>
        <v>#N/A</v>
      </c>
      <c r="I130" s="197" t="e">
        <f>Gesamtpunkte[[#This Row],[Punkte F]]/$G$4</f>
        <v>#N/A</v>
      </c>
      <c r="J130" s="197" t="e">
        <f>Gesamtpunkte[[#This Row],[Punkte I]]/$H$4</f>
        <v>#N/A</v>
      </c>
      <c r="K130" s="95" t="str">
        <f>IF(AND(ISNA(MATCH(Gesamtpunkte[[#This Row],[Matr.-Nr.]],'4. Noteneintrag'!$C$11:$C$1048576,0)),ISNUMBER(Gesamtpunkte[[#This Row],[Matr.-Nr.]])),"NEIN","JA")</f>
        <v>JA</v>
      </c>
      <c r="L130" s="2"/>
    </row>
    <row r="131" spans="1:12">
      <c r="A131" s="200" t="e">
        <f>'2a.Detailpunkte'!D129</f>
        <v>#N/A</v>
      </c>
      <c r="B131">
        <f>'2a.Detailpunkte'!E55</f>
        <v>0</v>
      </c>
      <c r="C131">
        <f>'2a.Detailpunkte'!F55</f>
        <v>0</v>
      </c>
      <c r="D131" s="63" t="e">
        <f>INDEX('3. Notenszenarien'!$I$6:$I$350,MATCH(Gesamtpunkte[[#This Row],[Matr.-Nr.]],'3. Notenszenarien'!$A$6:$A$1048576,0))</f>
        <v>#N/A</v>
      </c>
      <c r="E131" s="14" t="e">
        <f>ROUNDUP(INDEX('2a.Detailpunkte'!$A$4:$A$352,MATCH('2. Punkte_Prüfung'!A131,'2a.Detailpunkte'!$D$4:$D$352,0),1)/5,1)*5</f>
        <v>#N/A</v>
      </c>
      <c r="F131" s="61" t="e">
        <f>Gesamtpunkte[[#This Row],[Gesamtpunkte ]]/$E$4</f>
        <v>#N/A</v>
      </c>
      <c r="G131" s="14" t="e">
        <f>INDEX('2a.Detailpunkte'!$B$4:$B$352,MATCH('2. Punkte_Prüfung'!A131,'2a.Detailpunkte'!$D$4:$D$352,0),1)</f>
        <v>#N/A</v>
      </c>
      <c r="H131" s="14" t="e">
        <f>INDEX('2a.Detailpunkte'!$C$4:$C$352,MATCH('2. Punkte_Prüfung'!A131,'2a.Detailpunkte'!$D$4:$D$352,0),1)</f>
        <v>#N/A</v>
      </c>
      <c r="I131" s="197" t="e">
        <f>Gesamtpunkte[[#This Row],[Punkte F]]/$G$4</f>
        <v>#N/A</v>
      </c>
      <c r="J131" s="197" t="e">
        <f>Gesamtpunkte[[#This Row],[Punkte I]]/$H$4</f>
        <v>#N/A</v>
      </c>
      <c r="K131" s="95" t="str">
        <f>IF(AND(ISNA(MATCH(Gesamtpunkte[[#This Row],[Matr.-Nr.]],'4. Noteneintrag'!$C$11:$C$1048576,0)),ISNUMBER(Gesamtpunkte[[#This Row],[Matr.-Nr.]])),"NEIN","JA")</f>
        <v>JA</v>
      </c>
      <c r="L131" s="2"/>
    </row>
    <row r="132" spans="1:12">
      <c r="A132" s="200" t="e">
        <f>'2a.Detailpunkte'!D130</f>
        <v>#N/A</v>
      </c>
      <c r="B132">
        <f>'2a.Detailpunkte'!E56</f>
        <v>0</v>
      </c>
      <c r="C132">
        <f>'2a.Detailpunkte'!F56</f>
        <v>0</v>
      </c>
      <c r="D132" s="63" t="e">
        <f>INDEX('3. Notenszenarien'!$I$6:$I$350,MATCH(Gesamtpunkte[[#This Row],[Matr.-Nr.]],'3. Notenszenarien'!$A$6:$A$1048576,0))</f>
        <v>#N/A</v>
      </c>
      <c r="E132" s="14" t="e">
        <f>ROUNDUP(INDEX('2a.Detailpunkte'!$A$4:$A$352,MATCH('2. Punkte_Prüfung'!A132,'2a.Detailpunkte'!$D$4:$D$352,0),1)/5,1)*5</f>
        <v>#N/A</v>
      </c>
      <c r="F132" s="61" t="e">
        <f>Gesamtpunkte[[#This Row],[Gesamtpunkte ]]/$E$4</f>
        <v>#N/A</v>
      </c>
      <c r="G132" s="14" t="e">
        <f>INDEX('2a.Detailpunkte'!$B$4:$B$352,MATCH('2. Punkte_Prüfung'!A132,'2a.Detailpunkte'!$D$4:$D$352,0),1)</f>
        <v>#N/A</v>
      </c>
      <c r="H132" s="14" t="e">
        <f>INDEX('2a.Detailpunkte'!$C$4:$C$352,MATCH('2. Punkte_Prüfung'!A132,'2a.Detailpunkte'!$D$4:$D$352,0),1)</f>
        <v>#N/A</v>
      </c>
      <c r="I132" s="197" t="e">
        <f>Gesamtpunkte[[#This Row],[Punkte F]]/$G$4</f>
        <v>#N/A</v>
      </c>
      <c r="J132" s="197" t="e">
        <f>Gesamtpunkte[[#This Row],[Punkte I]]/$H$4</f>
        <v>#N/A</v>
      </c>
      <c r="K132" s="95" t="str">
        <f>IF(AND(ISNA(MATCH(Gesamtpunkte[[#This Row],[Matr.-Nr.]],'4. Noteneintrag'!$C$11:$C$1048576,0)),ISNUMBER(Gesamtpunkte[[#This Row],[Matr.-Nr.]])),"NEIN","JA")</f>
        <v>JA</v>
      </c>
      <c r="L132" s="2"/>
    </row>
    <row r="133" spans="1:12">
      <c r="A133" s="200" t="e">
        <f>'2a.Detailpunkte'!D131</f>
        <v>#N/A</v>
      </c>
      <c r="B133">
        <f>'2a.Detailpunkte'!E57</f>
        <v>0</v>
      </c>
      <c r="C133">
        <f>'2a.Detailpunkte'!F57</f>
        <v>0</v>
      </c>
      <c r="D133" s="63" t="e">
        <f>INDEX('3. Notenszenarien'!$I$6:$I$350,MATCH(Gesamtpunkte[[#This Row],[Matr.-Nr.]],'3. Notenszenarien'!$A$6:$A$1048576,0))</f>
        <v>#N/A</v>
      </c>
      <c r="E133" s="14" t="e">
        <f>ROUNDUP(INDEX('2a.Detailpunkte'!$A$4:$A$352,MATCH('2. Punkte_Prüfung'!A133,'2a.Detailpunkte'!$D$4:$D$352,0),1)/5,1)*5</f>
        <v>#N/A</v>
      </c>
      <c r="F133" s="61" t="e">
        <f>Gesamtpunkte[[#This Row],[Gesamtpunkte ]]/$E$4</f>
        <v>#N/A</v>
      </c>
      <c r="G133" s="14" t="e">
        <f>INDEX('2a.Detailpunkte'!$B$4:$B$352,MATCH('2. Punkte_Prüfung'!A133,'2a.Detailpunkte'!$D$4:$D$352,0),1)</f>
        <v>#N/A</v>
      </c>
      <c r="H133" s="14" t="e">
        <f>INDEX('2a.Detailpunkte'!$C$4:$C$352,MATCH('2. Punkte_Prüfung'!A133,'2a.Detailpunkte'!$D$4:$D$352,0),1)</f>
        <v>#N/A</v>
      </c>
      <c r="I133" s="197" t="e">
        <f>Gesamtpunkte[[#This Row],[Punkte F]]/$G$4</f>
        <v>#N/A</v>
      </c>
      <c r="J133" s="197" t="e">
        <f>Gesamtpunkte[[#This Row],[Punkte I]]/$H$4</f>
        <v>#N/A</v>
      </c>
      <c r="K133" s="95" t="str">
        <f>IF(AND(ISNA(MATCH(Gesamtpunkte[[#This Row],[Matr.-Nr.]],'4. Noteneintrag'!$C$11:$C$1048576,0)),ISNUMBER(Gesamtpunkte[[#This Row],[Matr.-Nr.]])),"NEIN","JA")</f>
        <v>JA</v>
      </c>
      <c r="L133" s="2"/>
    </row>
    <row r="134" spans="1:12">
      <c r="A134" s="200" t="e">
        <f>'2a.Detailpunkte'!D132</f>
        <v>#N/A</v>
      </c>
      <c r="B134">
        <f>'2a.Detailpunkte'!E58</f>
        <v>0</v>
      </c>
      <c r="C134">
        <f>'2a.Detailpunkte'!F58</f>
        <v>0</v>
      </c>
      <c r="D134" s="63" t="e">
        <f>INDEX('3. Notenszenarien'!$I$6:$I$350,MATCH(Gesamtpunkte[[#This Row],[Matr.-Nr.]],'3. Notenszenarien'!$A$6:$A$1048576,0))</f>
        <v>#N/A</v>
      </c>
      <c r="E134" s="14" t="e">
        <f>ROUNDUP(INDEX('2a.Detailpunkte'!$A$4:$A$352,MATCH('2. Punkte_Prüfung'!A134,'2a.Detailpunkte'!$D$4:$D$352,0),1)/5,1)*5</f>
        <v>#N/A</v>
      </c>
      <c r="F134" s="61" t="e">
        <f>Gesamtpunkte[[#This Row],[Gesamtpunkte ]]/$E$4</f>
        <v>#N/A</v>
      </c>
      <c r="G134" s="14" t="e">
        <f>INDEX('2a.Detailpunkte'!$B$4:$B$352,MATCH('2. Punkte_Prüfung'!A134,'2a.Detailpunkte'!$D$4:$D$352,0),1)</f>
        <v>#N/A</v>
      </c>
      <c r="H134" s="14" t="e">
        <f>INDEX('2a.Detailpunkte'!$C$4:$C$352,MATCH('2. Punkte_Prüfung'!A134,'2a.Detailpunkte'!$D$4:$D$352,0),1)</f>
        <v>#N/A</v>
      </c>
      <c r="I134" s="197" t="e">
        <f>Gesamtpunkte[[#This Row],[Punkte F]]/$G$4</f>
        <v>#N/A</v>
      </c>
      <c r="J134" s="197" t="e">
        <f>Gesamtpunkte[[#This Row],[Punkte I]]/$H$4</f>
        <v>#N/A</v>
      </c>
      <c r="K134" s="95" t="str">
        <f>IF(AND(ISNA(MATCH(Gesamtpunkte[[#This Row],[Matr.-Nr.]],'4. Noteneintrag'!$C$11:$C$1048576,0)),ISNUMBER(Gesamtpunkte[[#This Row],[Matr.-Nr.]])),"NEIN","JA")</f>
        <v>JA</v>
      </c>
      <c r="L134" s="2"/>
    </row>
    <row r="135" spans="1:12">
      <c r="A135" s="200" t="e">
        <f>'2a.Detailpunkte'!D133</f>
        <v>#N/A</v>
      </c>
      <c r="B135">
        <f>'2a.Detailpunkte'!E59</f>
        <v>0</v>
      </c>
      <c r="C135">
        <f>'2a.Detailpunkte'!F59</f>
        <v>0</v>
      </c>
      <c r="D135" s="63" t="e">
        <f>INDEX('3. Notenszenarien'!$I$6:$I$350,MATCH(Gesamtpunkte[[#This Row],[Matr.-Nr.]],'3. Notenszenarien'!$A$6:$A$1048576,0))</f>
        <v>#N/A</v>
      </c>
      <c r="E135" s="14" t="e">
        <f>ROUNDUP(INDEX('2a.Detailpunkte'!$A$4:$A$352,MATCH('2. Punkte_Prüfung'!A135,'2a.Detailpunkte'!$D$4:$D$352,0),1)/5,1)*5</f>
        <v>#N/A</v>
      </c>
      <c r="F135" s="61" t="e">
        <f>Gesamtpunkte[[#This Row],[Gesamtpunkte ]]/$E$4</f>
        <v>#N/A</v>
      </c>
      <c r="G135" s="14" t="e">
        <f>INDEX('2a.Detailpunkte'!$B$4:$B$352,MATCH('2. Punkte_Prüfung'!A135,'2a.Detailpunkte'!$D$4:$D$352,0),1)</f>
        <v>#N/A</v>
      </c>
      <c r="H135" s="14" t="e">
        <f>INDEX('2a.Detailpunkte'!$C$4:$C$352,MATCH('2. Punkte_Prüfung'!A135,'2a.Detailpunkte'!$D$4:$D$352,0),1)</f>
        <v>#N/A</v>
      </c>
      <c r="I135" s="197" t="e">
        <f>Gesamtpunkte[[#This Row],[Punkte F]]/$G$4</f>
        <v>#N/A</v>
      </c>
      <c r="J135" s="197" t="e">
        <f>Gesamtpunkte[[#This Row],[Punkte I]]/$H$4</f>
        <v>#N/A</v>
      </c>
      <c r="K135" s="95" t="str">
        <f>IF(AND(ISNA(MATCH(Gesamtpunkte[[#This Row],[Matr.-Nr.]],'4. Noteneintrag'!$C$11:$C$1048576,0)),ISNUMBER(Gesamtpunkte[[#This Row],[Matr.-Nr.]])),"NEIN","JA")</f>
        <v>JA</v>
      </c>
      <c r="L135" s="2"/>
    </row>
    <row r="136" spans="1:12">
      <c r="A136" s="200" t="e">
        <f>'2a.Detailpunkte'!D134</f>
        <v>#N/A</v>
      </c>
      <c r="B136">
        <f>'2a.Detailpunkte'!E60</f>
        <v>0</v>
      </c>
      <c r="C136">
        <f>'2a.Detailpunkte'!F60</f>
        <v>0</v>
      </c>
      <c r="D136" s="63" t="e">
        <f>INDEX('3. Notenszenarien'!$I$6:$I$350,MATCH(Gesamtpunkte[[#This Row],[Matr.-Nr.]],'3. Notenszenarien'!$A$6:$A$1048576,0))</f>
        <v>#N/A</v>
      </c>
      <c r="E136" s="14" t="e">
        <f>ROUNDUP(INDEX('2a.Detailpunkte'!$A$4:$A$352,MATCH('2. Punkte_Prüfung'!A136,'2a.Detailpunkte'!$D$4:$D$352,0),1)/5,1)*5</f>
        <v>#N/A</v>
      </c>
      <c r="F136" s="61" t="e">
        <f>Gesamtpunkte[[#This Row],[Gesamtpunkte ]]/$E$4</f>
        <v>#N/A</v>
      </c>
      <c r="G136" s="14" t="e">
        <f>INDEX('2a.Detailpunkte'!$B$4:$B$352,MATCH('2. Punkte_Prüfung'!A136,'2a.Detailpunkte'!$D$4:$D$352,0),1)</f>
        <v>#N/A</v>
      </c>
      <c r="H136" s="14" t="e">
        <f>INDEX('2a.Detailpunkte'!$C$4:$C$352,MATCH('2. Punkte_Prüfung'!A136,'2a.Detailpunkte'!$D$4:$D$352,0),1)</f>
        <v>#N/A</v>
      </c>
      <c r="I136" s="197" t="e">
        <f>Gesamtpunkte[[#This Row],[Punkte F]]/$G$4</f>
        <v>#N/A</v>
      </c>
      <c r="J136" s="197" t="e">
        <f>Gesamtpunkte[[#This Row],[Punkte I]]/$H$4</f>
        <v>#N/A</v>
      </c>
      <c r="K136" s="95" t="str">
        <f>IF(AND(ISNA(MATCH(Gesamtpunkte[[#This Row],[Matr.-Nr.]],'4. Noteneintrag'!$C$11:$C$1048576,0)),ISNUMBER(Gesamtpunkte[[#This Row],[Matr.-Nr.]])),"NEIN","JA")</f>
        <v>JA</v>
      </c>
      <c r="L136" s="2"/>
    </row>
    <row r="137" spans="1:12">
      <c r="A137" s="200" t="e">
        <f>'2a.Detailpunkte'!D135</f>
        <v>#N/A</v>
      </c>
      <c r="B137">
        <f>'2a.Detailpunkte'!E61</f>
        <v>0</v>
      </c>
      <c r="C137">
        <f>'2a.Detailpunkte'!F61</f>
        <v>0</v>
      </c>
      <c r="D137" s="63" t="e">
        <f>INDEX('3. Notenszenarien'!$I$6:$I$350,MATCH(Gesamtpunkte[[#This Row],[Matr.-Nr.]],'3. Notenszenarien'!$A$6:$A$1048576,0))</f>
        <v>#N/A</v>
      </c>
      <c r="E137" s="14" t="e">
        <f>ROUNDUP(INDEX('2a.Detailpunkte'!$A$4:$A$352,MATCH('2. Punkte_Prüfung'!A137,'2a.Detailpunkte'!$D$4:$D$352,0),1)/5,1)*5</f>
        <v>#N/A</v>
      </c>
      <c r="F137" s="61" t="e">
        <f>Gesamtpunkte[[#This Row],[Gesamtpunkte ]]/$E$4</f>
        <v>#N/A</v>
      </c>
      <c r="G137" s="14" t="e">
        <f>INDEX('2a.Detailpunkte'!$B$4:$B$352,MATCH('2. Punkte_Prüfung'!A137,'2a.Detailpunkte'!$D$4:$D$352,0),1)</f>
        <v>#N/A</v>
      </c>
      <c r="H137" s="14" t="e">
        <f>INDEX('2a.Detailpunkte'!$C$4:$C$352,MATCH('2. Punkte_Prüfung'!A137,'2a.Detailpunkte'!$D$4:$D$352,0),1)</f>
        <v>#N/A</v>
      </c>
      <c r="I137" s="197" t="e">
        <f>Gesamtpunkte[[#This Row],[Punkte F]]/$G$4</f>
        <v>#N/A</v>
      </c>
      <c r="J137" s="197" t="e">
        <f>Gesamtpunkte[[#This Row],[Punkte I]]/$H$4</f>
        <v>#N/A</v>
      </c>
      <c r="K137" s="95" t="str">
        <f>IF(AND(ISNA(MATCH(Gesamtpunkte[[#This Row],[Matr.-Nr.]],'4. Noteneintrag'!$C$11:$C$1048576,0)),ISNUMBER(Gesamtpunkte[[#This Row],[Matr.-Nr.]])),"NEIN","JA")</f>
        <v>JA</v>
      </c>
      <c r="L137" s="2"/>
    </row>
    <row r="138" spans="1:12">
      <c r="A138" s="200" t="e">
        <f>'2a.Detailpunkte'!D136</f>
        <v>#N/A</v>
      </c>
      <c r="B138">
        <f>'2a.Detailpunkte'!E62</f>
        <v>0</v>
      </c>
      <c r="C138">
        <f>'2a.Detailpunkte'!F62</f>
        <v>0</v>
      </c>
      <c r="D138" s="63" t="e">
        <f>INDEX('3. Notenszenarien'!$I$6:$I$350,MATCH(Gesamtpunkte[[#This Row],[Matr.-Nr.]],'3. Notenszenarien'!$A$6:$A$1048576,0))</f>
        <v>#N/A</v>
      </c>
      <c r="E138" s="14" t="e">
        <f>ROUNDUP(INDEX('2a.Detailpunkte'!$A$4:$A$352,MATCH('2. Punkte_Prüfung'!A138,'2a.Detailpunkte'!$D$4:$D$352,0),1)/5,1)*5</f>
        <v>#N/A</v>
      </c>
      <c r="F138" s="61" t="e">
        <f>Gesamtpunkte[[#This Row],[Gesamtpunkte ]]/$E$4</f>
        <v>#N/A</v>
      </c>
      <c r="G138" s="14" t="e">
        <f>INDEX('2a.Detailpunkte'!$B$4:$B$352,MATCH('2. Punkte_Prüfung'!A138,'2a.Detailpunkte'!$D$4:$D$352,0),1)</f>
        <v>#N/A</v>
      </c>
      <c r="H138" s="14" t="e">
        <f>INDEX('2a.Detailpunkte'!$C$4:$C$352,MATCH('2. Punkte_Prüfung'!A138,'2a.Detailpunkte'!$D$4:$D$352,0),1)</f>
        <v>#N/A</v>
      </c>
      <c r="I138" s="197" t="e">
        <f>Gesamtpunkte[[#This Row],[Punkte F]]/$G$4</f>
        <v>#N/A</v>
      </c>
      <c r="J138" s="197" t="e">
        <f>Gesamtpunkte[[#This Row],[Punkte I]]/$H$4</f>
        <v>#N/A</v>
      </c>
      <c r="K138" s="95" t="str">
        <f>IF(AND(ISNA(MATCH(Gesamtpunkte[[#This Row],[Matr.-Nr.]],'4. Noteneintrag'!$C$11:$C$1048576,0)),ISNUMBER(Gesamtpunkte[[#This Row],[Matr.-Nr.]])),"NEIN","JA")</f>
        <v>JA</v>
      </c>
      <c r="L138" s="2"/>
    </row>
    <row r="139" spans="1:12">
      <c r="A139" s="200" t="e">
        <f>'2a.Detailpunkte'!D137</f>
        <v>#N/A</v>
      </c>
      <c r="B139">
        <f>'2a.Detailpunkte'!E63</f>
        <v>0</v>
      </c>
      <c r="C139">
        <f>'2a.Detailpunkte'!F63</f>
        <v>0</v>
      </c>
      <c r="D139" s="63" t="e">
        <f>INDEX('3. Notenszenarien'!$I$6:$I$350,MATCH(Gesamtpunkte[[#This Row],[Matr.-Nr.]],'3. Notenszenarien'!$A$6:$A$1048576,0))</f>
        <v>#N/A</v>
      </c>
      <c r="E139" s="14" t="e">
        <f>ROUNDUP(INDEX('2a.Detailpunkte'!$A$4:$A$352,MATCH('2. Punkte_Prüfung'!A139,'2a.Detailpunkte'!$D$4:$D$352,0),1)/5,1)*5</f>
        <v>#N/A</v>
      </c>
      <c r="F139" s="61" t="e">
        <f>Gesamtpunkte[[#This Row],[Gesamtpunkte ]]/$E$4</f>
        <v>#N/A</v>
      </c>
      <c r="G139" s="14" t="e">
        <f>INDEX('2a.Detailpunkte'!$B$4:$B$352,MATCH('2. Punkte_Prüfung'!A139,'2a.Detailpunkte'!$D$4:$D$352,0),1)</f>
        <v>#N/A</v>
      </c>
      <c r="H139" s="14" t="e">
        <f>INDEX('2a.Detailpunkte'!$C$4:$C$352,MATCH('2. Punkte_Prüfung'!A139,'2a.Detailpunkte'!$D$4:$D$352,0),1)</f>
        <v>#N/A</v>
      </c>
      <c r="I139" s="197" t="e">
        <f>Gesamtpunkte[[#This Row],[Punkte F]]/$G$4</f>
        <v>#N/A</v>
      </c>
      <c r="J139" s="197" t="e">
        <f>Gesamtpunkte[[#This Row],[Punkte I]]/$H$4</f>
        <v>#N/A</v>
      </c>
      <c r="K139" s="95" t="str">
        <f>IF(AND(ISNA(MATCH(Gesamtpunkte[[#This Row],[Matr.-Nr.]],'4. Noteneintrag'!$C$11:$C$1048576,0)),ISNUMBER(Gesamtpunkte[[#This Row],[Matr.-Nr.]])),"NEIN","JA")</f>
        <v>JA</v>
      </c>
      <c r="L139" s="2"/>
    </row>
    <row r="140" spans="1:12">
      <c r="A140" s="200" t="e">
        <f>'2a.Detailpunkte'!D138</f>
        <v>#N/A</v>
      </c>
      <c r="B140">
        <f>'2a.Detailpunkte'!E64</f>
        <v>0</v>
      </c>
      <c r="C140">
        <f>'2a.Detailpunkte'!F64</f>
        <v>0</v>
      </c>
      <c r="D140" s="63" t="e">
        <f>INDEX('3. Notenszenarien'!$I$6:$I$350,MATCH(Gesamtpunkte[[#This Row],[Matr.-Nr.]],'3. Notenszenarien'!$A$6:$A$1048576,0))</f>
        <v>#N/A</v>
      </c>
      <c r="E140" s="14" t="e">
        <f>ROUNDUP(INDEX('2a.Detailpunkte'!$A$4:$A$352,MATCH('2. Punkte_Prüfung'!A140,'2a.Detailpunkte'!$D$4:$D$352,0),1)/5,1)*5</f>
        <v>#N/A</v>
      </c>
      <c r="F140" s="61" t="e">
        <f>Gesamtpunkte[[#This Row],[Gesamtpunkte ]]/$E$4</f>
        <v>#N/A</v>
      </c>
      <c r="G140" s="14" t="e">
        <f>INDEX('2a.Detailpunkte'!$B$4:$B$352,MATCH('2. Punkte_Prüfung'!A140,'2a.Detailpunkte'!$D$4:$D$352,0),1)</f>
        <v>#N/A</v>
      </c>
      <c r="H140" s="14" t="e">
        <f>INDEX('2a.Detailpunkte'!$C$4:$C$352,MATCH('2. Punkte_Prüfung'!A140,'2a.Detailpunkte'!$D$4:$D$352,0),1)</f>
        <v>#N/A</v>
      </c>
      <c r="I140" s="197" t="e">
        <f>Gesamtpunkte[[#This Row],[Punkte F]]/$G$4</f>
        <v>#N/A</v>
      </c>
      <c r="J140" s="197" t="e">
        <f>Gesamtpunkte[[#This Row],[Punkte I]]/$H$4</f>
        <v>#N/A</v>
      </c>
      <c r="K140" s="95" t="str">
        <f>IF(AND(ISNA(MATCH(Gesamtpunkte[[#This Row],[Matr.-Nr.]],'4. Noteneintrag'!$C$11:$C$1048576,0)),ISNUMBER(Gesamtpunkte[[#This Row],[Matr.-Nr.]])),"NEIN","JA")</f>
        <v>JA</v>
      </c>
      <c r="L140" s="2"/>
    </row>
    <row r="141" spans="1:12">
      <c r="A141" s="200" t="e">
        <f>'2a.Detailpunkte'!D139</f>
        <v>#N/A</v>
      </c>
      <c r="B141">
        <f>'2a.Detailpunkte'!E65</f>
        <v>0</v>
      </c>
      <c r="C141">
        <f>'2a.Detailpunkte'!F65</f>
        <v>0</v>
      </c>
      <c r="D141" s="63" t="e">
        <f>INDEX('3. Notenszenarien'!$I$6:$I$350,MATCH(Gesamtpunkte[[#This Row],[Matr.-Nr.]],'3. Notenszenarien'!$A$6:$A$1048576,0))</f>
        <v>#N/A</v>
      </c>
      <c r="E141" s="14" t="e">
        <f>ROUNDUP(INDEX('2a.Detailpunkte'!$A$4:$A$352,MATCH('2. Punkte_Prüfung'!A141,'2a.Detailpunkte'!$D$4:$D$352,0),1)/5,1)*5</f>
        <v>#N/A</v>
      </c>
      <c r="F141" s="61" t="e">
        <f>Gesamtpunkte[[#This Row],[Gesamtpunkte ]]/$E$4</f>
        <v>#N/A</v>
      </c>
      <c r="G141" s="14" t="e">
        <f>INDEX('2a.Detailpunkte'!$B$4:$B$352,MATCH('2. Punkte_Prüfung'!A141,'2a.Detailpunkte'!$D$4:$D$352,0),1)</f>
        <v>#N/A</v>
      </c>
      <c r="H141" s="14" t="e">
        <f>INDEX('2a.Detailpunkte'!$C$4:$C$352,MATCH('2. Punkte_Prüfung'!A141,'2a.Detailpunkte'!$D$4:$D$352,0),1)</f>
        <v>#N/A</v>
      </c>
      <c r="I141" s="197" t="e">
        <f>Gesamtpunkte[[#This Row],[Punkte F]]/$G$4</f>
        <v>#N/A</v>
      </c>
      <c r="J141" s="197" t="e">
        <f>Gesamtpunkte[[#This Row],[Punkte I]]/$H$4</f>
        <v>#N/A</v>
      </c>
      <c r="K141" s="95" t="str">
        <f>IF(AND(ISNA(MATCH(Gesamtpunkte[[#This Row],[Matr.-Nr.]],'4. Noteneintrag'!$C$11:$C$1048576,0)),ISNUMBER(Gesamtpunkte[[#This Row],[Matr.-Nr.]])),"NEIN","JA")</f>
        <v>JA</v>
      </c>
      <c r="L141" s="2"/>
    </row>
    <row r="142" spans="1:12">
      <c r="A142" s="200" t="e">
        <f>'2a.Detailpunkte'!D140</f>
        <v>#N/A</v>
      </c>
      <c r="B142">
        <f>'2a.Detailpunkte'!E66</f>
        <v>0</v>
      </c>
      <c r="C142">
        <f>'2a.Detailpunkte'!F66</f>
        <v>0</v>
      </c>
      <c r="D142" s="63" t="e">
        <f>INDEX('3. Notenszenarien'!$I$6:$I$350,MATCH(Gesamtpunkte[[#This Row],[Matr.-Nr.]],'3. Notenszenarien'!$A$6:$A$1048576,0))</f>
        <v>#N/A</v>
      </c>
      <c r="E142" s="14" t="e">
        <f>ROUNDUP(INDEX('2a.Detailpunkte'!$A$4:$A$352,MATCH('2. Punkte_Prüfung'!A142,'2a.Detailpunkte'!$D$4:$D$352,0),1)/5,1)*5</f>
        <v>#N/A</v>
      </c>
      <c r="F142" s="61" t="e">
        <f>Gesamtpunkte[[#This Row],[Gesamtpunkte ]]/$E$4</f>
        <v>#N/A</v>
      </c>
      <c r="G142" s="14" t="e">
        <f>INDEX('2a.Detailpunkte'!$B$4:$B$352,MATCH('2. Punkte_Prüfung'!A142,'2a.Detailpunkte'!$D$4:$D$352,0),1)</f>
        <v>#N/A</v>
      </c>
      <c r="H142" s="14" t="e">
        <f>INDEX('2a.Detailpunkte'!$C$4:$C$352,MATCH('2. Punkte_Prüfung'!A142,'2a.Detailpunkte'!$D$4:$D$352,0),1)</f>
        <v>#N/A</v>
      </c>
      <c r="I142" s="197" t="e">
        <f>Gesamtpunkte[[#This Row],[Punkte F]]/$G$4</f>
        <v>#N/A</v>
      </c>
      <c r="J142" s="197" t="e">
        <f>Gesamtpunkte[[#This Row],[Punkte I]]/$H$4</f>
        <v>#N/A</v>
      </c>
      <c r="K142" s="95" t="str">
        <f>IF(AND(ISNA(MATCH(Gesamtpunkte[[#This Row],[Matr.-Nr.]],'4. Noteneintrag'!$C$11:$C$1048576,0)),ISNUMBER(Gesamtpunkte[[#This Row],[Matr.-Nr.]])),"NEIN","JA")</f>
        <v>JA</v>
      </c>
      <c r="L142" s="2"/>
    </row>
    <row r="143" spans="1:12">
      <c r="A143" s="200" t="e">
        <f>'2a.Detailpunkte'!D141</f>
        <v>#N/A</v>
      </c>
      <c r="B143">
        <f>'2a.Detailpunkte'!E67</f>
        <v>0</v>
      </c>
      <c r="C143">
        <f>'2a.Detailpunkte'!F67</f>
        <v>0</v>
      </c>
      <c r="D143" s="63" t="e">
        <f>INDEX('3. Notenszenarien'!$I$6:$I$350,MATCH(Gesamtpunkte[[#This Row],[Matr.-Nr.]],'3. Notenszenarien'!$A$6:$A$1048576,0))</f>
        <v>#N/A</v>
      </c>
      <c r="E143" s="14" t="e">
        <f>ROUNDUP(INDEX('2a.Detailpunkte'!$A$4:$A$352,MATCH('2. Punkte_Prüfung'!A143,'2a.Detailpunkte'!$D$4:$D$352,0),1)/5,1)*5</f>
        <v>#N/A</v>
      </c>
      <c r="F143" s="61" t="e">
        <f>Gesamtpunkte[[#This Row],[Gesamtpunkte ]]/$E$4</f>
        <v>#N/A</v>
      </c>
      <c r="G143" s="14" t="e">
        <f>INDEX('2a.Detailpunkte'!$B$4:$B$352,MATCH('2. Punkte_Prüfung'!A143,'2a.Detailpunkte'!$D$4:$D$352,0),1)</f>
        <v>#N/A</v>
      </c>
      <c r="H143" s="14" t="e">
        <f>INDEX('2a.Detailpunkte'!$C$4:$C$352,MATCH('2. Punkte_Prüfung'!A143,'2a.Detailpunkte'!$D$4:$D$352,0),1)</f>
        <v>#N/A</v>
      </c>
      <c r="I143" s="197" t="e">
        <f>Gesamtpunkte[[#This Row],[Punkte F]]/$G$4</f>
        <v>#N/A</v>
      </c>
      <c r="J143" s="197" t="e">
        <f>Gesamtpunkte[[#This Row],[Punkte I]]/$H$4</f>
        <v>#N/A</v>
      </c>
      <c r="K143" s="95" t="str">
        <f>IF(AND(ISNA(MATCH(Gesamtpunkte[[#This Row],[Matr.-Nr.]],'4. Noteneintrag'!$C$11:$C$1048576,0)),ISNUMBER(Gesamtpunkte[[#This Row],[Matr.-Nr.]])),"NEIN","JA")</f>
        <v>JA</v>
      </c>
      <c r="L143" s="2"/>
    </row>
    <row r="144" spans="1:12">
      <c r="A144" s="200" t="e">
        <f>'2a.Detailpunkte'!D142</f>
        <v>#N/A</v>
      </c>
      <c r="B144">
        <f>'2a.Detailpunkte'!E68</f>
        <v>0</v>
      </c>
      <c r="C144">
        <f>'2a.Detailpunkte'!F68</f>
        <v>0</v>
      </c>
      <c r="D144" s="63" t="e">
        <f>INDEX('3. Notenszenarien'!$I$6:$I$350,MATCH(Gesamtpunkte[[#This Row],[Matr.-Nr.]],'3. Notenszenarien'!$A$6:$A$1048576,0))</f>
        <v>#N/A</v>
      </c>
      <c r="E144" s="14" t="e">
        <f>ROUNDUP(INDEX('2a.Detailpunkte'!$A$4:$A$352,MATCH('2. Punkte_Prüfung'!A144,'2a.Detailpunkte'!$D$4:$D$352,0),1)/5,1)*5</f>
        <v>#N/A</v>
      </c>
      <c r="F144" s="61" t="e">
        <f>Gesamtpunkte[[#This Row],[Gesamtpunkte ]]/$E$4</f>
        <v>#N/A</v>
      </c>
      <c r="G144" s="14" t="e">
        <f>INDEX('2a.Detailpunkte'!$B$4:$B$352,MATCH('2. Punkte_Prüfung'!A144,'2a.Detailpunkte'!$D$4:$D$352,0),1)</f>
        <v>#N/A</v>
      </c>
      <c r="H144" s="14" t="e">
        <f>INDEX('2a.Detailpunkte'!$C$4:$C$352,MATCH('2. Punkte_Prüfung'!A144,'2a.Detailpunkte'!$D$4:$D$352,0),1)</f>
        <v>#N/A</v>
      </c>
      <c r="I144" s="197" t="e">
        <f>Gesamtpunkte[[#This Row],[Punkte F]]/$G$4</f>
        <v>#N/A</v>
      </c>
      <c r="J144" s="197" t="e">
        <f>Gesamtpunkte[[#This Row],[Punkte I]]/$H$4</f>
        <v>#N/A</v>
      </c>
      <c r="K144" s="95" t="str">
        <f>IF(AND(ISNA(MATCH(Gesamtpunkte[[#This Row],[Matr.-Nr.]],'4. Noteneintrag'!$C$11:$C$1048576,0)),ISNUMBER(Gesamtpunkte[[#This Row],[Matr.-Nr.]])),"NEIN","JA")</f>
        <v>JA</v>
      </c>
      <c r="L144" s="2"/>
    </row>
    <row r="145" spans="1:12">
      <c r="A145" s="200" t="e">
        <f>'2a.Detailpunkte'!D143</f>
        <v>#N/A</v>
      </c>
      <c r="B145">
        <f>'2a.Detailpunkte'!E69</f>
        <v>0</v>
      </c>
      <c r="C145">
        <f>'2a.Detailpunkte'!F69</f>
        <v>0</v>
      </c>
      <c r="D145" s="63" t="e">
        <f>INDEX('3. Notenszenarien'!$I$6:$I$350,MATCH(Gesamtpunkte[[#This Row],[Matr.-Nr.]],'3. Notenszenarien'!$A$6:$A$1048576,0))</f>
        <v>#N/A</v>
      </c>
      <c r="E145" s="14" t="e">
        <f>ROUNDUP(INDEX('2a.Detailpunkte'!$A$4:$A$352,MATCH('2. Punkte_Prüfung'!A145,'2a.Detailpunkte'!$D$4:$D$352,0),1)/5,1)*5</f>
        <v>#N/A</v>
      </c>
      <c r="F145" s="61" t="e">
        <f>Gesamtpunkte[[#This Row],[Gesamtpunkte ]]/$E$4</f>
        <v>#N/A</v>
      </c>
      <c r="G145" s="14" t="e">
        <f>INDEX('2a.Detailpunkte'!$B$4:$B$352,MATCH('2. Punkte_Prüfung'!A145,'2a.Detailpunkte'!$D$4:$D$352,0),1)</f>
        <v>#N/A</v>
      </c>
      <c r="H145" s="14" t="e">
        <f>INDEX('2a.Detailpunkte'!$C$4:$C$352,MATCH('2. Punkte_Prüfung'!A145,'2a.Detailpunkte'!$D$4:$D$352,0),1)</f>
        <v>#N/A</v>
      </c>
      <c r="I145" s="197" t="e">
        <f>Gesamtpunkte[[#This Row],[Punkte F]]/$G$4</f>
        <v>#N/A</v>
      </c>
      <c r="J145" s="197" t="e">
        <f>Gesamtpunkte[[#This Row],[Punkte I]]/$H$4</f>
        <v>#N/A</v>
      </c>
      <c r="K145" s="95" t="str">
        <f>IF(AND(ISNA(MATCH(Gesamtpunkte[[#This Row],[Matr.-Nr.]],'4. Noteneintrag'!$C$11:$C$1048576,0)),ISNUMBER(Gesamtpunkte[[#This Row],[Matr.-Nr.]])),"NEIN","JA")</f>
        <v>JA</v>
      </c>
      <c r="L145" s="2"/>
    </row>
    <row r="146" spans="1:12">
      <c r="A146" s="200" t="e">
        <f>'2a.Detailpunkte'!D144</f>
        <v>#N/A</v>
      </c>
      <c r="B146">
        <f>'2a.Detailpunkte'!E70</f>
        <v>0</v>
      </c>
      <c r="C146">
        <f>'2a.Detailpunkte'!F70</f>
        <v>0</v>
      </c>
      <c r="D146" s="63" t="e">
        <f>INDEX('3. Notenszenarien'!$I$6:$I$350,MATCH(Gesamtpunkte[[#This Row],[Matr.-Nr.]],'3. Notenszenarien'!$A$6:$A$1048576,0))</f>
        <v>#N/A</v>
      </c>
      <c r="E146" s="14" t="e">
        <f>ROUNDUP(INDEX('2a.Detailpunkte'!$A$4:$A$352,MATCH('2. Punkte_Prüfung'!A146,'2a.Detailpunkte'!$D$4:$D$352,0),1)/5,1)*5</f>
        <v>#N/A</v>
      </c>
      <c r="F146" s="61" t="e">
        <f>Gesamtpunkte[[#This Row],[Gesamtpunkte ]]/$E$4</f>
        <v>#N/A</v>
      </c>
      <c r="G146" s="14" t="e">
        <f>INDEX('2a.Detailpunkte'!$B$4:$B$352,MATCH('2. Punkte_Prüfung'!A146,'2a.Detailpunkte'!$D$4:$D$352,0),1)</f>
        <v>#N/A</v>
      </c>
      <c r="H146" s="14" t="e">
        <f>INDEX('2a.Detailpunkte'!$C$4:$C$352,MATCH('2. Punkte_Prüfung'!A146,'2a.Detailpunkte'!$D$4:$D$352,0),1)</f>
        <v>#N/A</v>
      </c>
      <c r="I146" s="197" t="e">
        <f>Gesamtpunkte[[#This Row],[Punkte F]]/$G$4</f>
        <v>#N/A</v>
      </c>
      <c r="J146" s="197" t="e">
        <f>Gesamtpunkte[[#This Row],[Punkte I]]/$H$4</f>
        <v>#N/A</v>
      </c>
      <c r="K146" s="95" t="str">
        <f>IF(AND(ISNA(MATCH(Gesamtpunkte[[#This Row],[Matr.-Nr.]],'4. Noteneintrag'!$C$11:$C$1048576,0)),ISNUMBER(Gesamtpunkte[[#This Row],[Matr.-Nr.]])),"NEIN","JA")</f>
        <v>JA</v>
      </c>
      <c r="L146" s="2"/>
    </row>
    <row r="147" spans="1:12">
      <c r="A147" s="200" t="e">
        <f>'2a.Detailpunkte'!D145</f>
        <v>#N/A</v>
      </c>
      <c r="B147">
        <f>'2a.Detailpunkte'!E71</f>
        <v>0</v>
      </c>
      <c r="C147">
        <f>'2a.Detailpunkte'!F71</f>
        <v>0</v>
      </c>
      <c r="D147" s="63" t="e">
        <f>INDEX('3. Notenszenarien'!$I$6:$I$350,MATCH(Gesamtpunkte[[#This Row],[Matr.-Nr.]],'3. Notenszenarien'!$A$6:$A$1048576,0))</f>
        <v>#N/A</v>
      </c>
      <c r="E147" s="14" t="e">
        <f>ROUNDUP(INDEX('2a.Detailpunkte'!$A$4:$A$352,MATCH('2. Punkte_Prüfung'!A147,'2a.Detailpunkte'!$D$4:$D$352,0),1)/5,1)*5</f>
        <v>#N/A</v>
      </c>
      <c r="F147" s="61" t="e">
        <f>Gesamtpunkte[[#This Row],[Gesamtpunkte ]]/$E$4</f>
        <v>#N/A</v>
      </c>
      <c r="G147" s="14" t="e">
        <f>INDEX('2a.Detailpunkte'!$B$4:$B$352,MATCH('2. Punkte_Prüfung'!A147,'2a.Detailpunkte'!$D$4:$D$352,0),1)</f>
        <v>#N/A</v>
      </c>
      <c r="H147" s="14" t="e">
        <f>INDEX('2a.Detailpunkte'!$C$4:$C$352,MATCH('2. Punkte_Prüfung'!A147,'2a.Detailpunkte'!$D$4:$D$352,0),1)</f>
        <v>#N/A</v>
      </c>
      <c r="I147" s="197" t="e">
        <f>Gesamtpunkte[[#This Row],[Punkte F]]/$G$4</f>
        <v>#N/A</v>
      </c>
      <c r="J147" s="197" t="e">
        <f>Gesamtpunkte[[#This Row],[Punkte I]]/$H$4</f>
        <v>#N/A</v>
      </c>
      <c r="K147" s="95" t="str">
        <f>IF(AND(ISNA(MATCH(Gesamtpunkte[[#This Row],[Matr.-Nr.]],'4. Noteneintrag'!$C$11:$C$1048576,0)),ISNUMBER(Gesamtpunkte[[#This Row],[Matr.-Nr.]])),"NEIN","JA")</f>
        <v>JA</v>
      </c>
      <c r="L147" s="2"/>
    </row>
    <row r="148" spans="1:12">
      <c r="A148" s="200" t="e">
        <f>'2a.Detailpunkte'!D146</f>
        <v>#N/A</v>
      </c>
      <c r="B148">
        <f>'2a.Detailpunkte'!E72</f>
        <v>0</v>
      </c>
      <c r="C148">
        <f>'2a.Detailpunkte'!F72</f>
        <v>0</v>
      </c>
      <c r="D148" s="63" t="e">
        <f>INDEX('3. Notenszenarien'!$I$6:$I$350,MATCH(Gesamtpunkte[[#This Row],[Matr.-Nr.]],'3. Notenszenarien'!$A$6:$A$1048576,0))</f>
        <v>#N/A</v>
      </c>
      <c r="E148" s="14" t="e">
        <f>ROUNDUP(INDEX('2a.Detailpunkte'!$A$4:$A$352,MATCH('2. Punkte_Prüfung'!A148,'2a.Detailpunkte'!$D$4:$D$352,0),1)/5,1)*5</f>
        <v>#N/A</v>
      </c>
      <c r="F148" s="61" t="e">
        <f>Gesamtpunkte[[#This Row],[Gesamtpunkte ]]/$E$4</f>
        <v>#N/A</v>
      </c>
      <c r="G148" s="14" t="e">
        <f>INDEX('2a.Detailpunkte'!$B$4:$B$352,MATCH('2. Punkte_Prüfung'!A148,'2a.Detailpunkte'!$D$4:$D$352,0),1)</f>
        <v>#N/A</v>
      </c>
      <c r="H148" s="14" t="e">
        <f>INDEX('2a.Detailpunkte'!$C$4:$C$352,MATCH('2. Punkte_Prüfung'!A148,'2a.Detailpunkte'!$D$4:$D$352,0),1)</f>
        <v>#N/A</v>
      </c>
      <c r="I148" s="197" t="e">
        <f>Gesamtpunkte[[#This Row],[Punkte F]]/$G$4</f>
        <v>#N/A</v>
      </c>
      <c r="J148" s="197" t="e">
        <f>Gesamtpunkte[[#This Row],[Punkte I]]/$H$4</f>
        <v>#N/A</v>
      </c>
      <c r="K148" s="95" t="str">
        <f>IF(AND(ISNA(MATCH(Gesamtpunkte[[#This Row],[Matr.-Nr.]],'4. Noteneintrag'!$C$11:$C$1048576,0)),ISNUMBER(Gesamtpunkte[[#This Row],[Matr.-Nr.]])),"NEIN","JA")</f>
        <v>JA</v>
      </c>
      <c r="L148" s="2"/>
    </row>
    <row r="149" spans="1:12">
      <c r="A149" s="200" t="e">
        <f>'2a.Detailpunkte'!D147</f>
        <v>#N/A</v>
      </c>
      <c r="B149">
        <f>'2a.Detailpunkte'!E73</f>
        <v>0</v>
      </c>
      <c r="C149">
        <f>'2a.Detailpunkte'!F73</f>
        <v>0</v>
      </c>
      <c r="D149" s="63" t="e">
        <f>INDEX('3. Notenszenarien'!$I$6:$I$350,MATCH(Gesamtpunkte[[#This Row],[Matr.-Nr.]],'3. Notenszenarien'!$A$6:$A$1048576,0))</f>
        <v>#N/A</v>
      </c>
      <c r="E149" s="14" t="e">
        <f>ROUNDUP(INDEX('2a.Detailpunkte'!$A$4:$A$352,MATCH('2. Punkte_Prüfung'!A149,'2a.Detailpunkte'!$D$4:$D$352,0),1)/5,1)*5</f>
        <v>#N/A</v>
      </c>
      <c r="F149" s="61" t="e">
        <f>Gesamtpunkte[[#This Row],[Gesamtpunkte ]]/$E$4</f>
        <v>#N/A</v>
      </c>
      <c r="G149" s="14" t="e">
        <f>INDEX('2a.Detailpunkte'!$B$4:$B$352,MATCH('2. Punkte_Prüfung'!A149,'2a.Detailpunkte'!$D$4:$D$352,0),1)</f>
        <v>#N/A</v>
      </c>
      <c r="H149" s="14" t="e">
        <f>INDEX('2a.Detailpunkte'!$C$4:$C$352,MATCH('2. Punkte_Prüfung'!A149,'2a.Detailpunkte'!$D$4:$D$352,0),1)</f>
        <v>#N/A</v>
      </c>
      <c r="I149" s="197" t="e">
        <f>Gesamtpunkte[[#This Row],[Punkte F]]/$G$4</f>
        <v>#N/A</v>
      </c>
      <c r="J149" s="197" t="e">
        <f>Gesamtpunkte[[#This Row],[Punkte I]]/$H$4</f>
        <v>#N/A</v>
      </c>
      <c r="K149" s="95" t="str">
        <f>IF(AND(ISNA(MATCH(Gesamtpunkte[[#This Row],[Matr.-Nr.]],'4. Noteneintrag'!$C$11:$C$1048576,0)),ISNUMBER(Gesamtpunkte[[#This Row],[Matr.-Nr.]])),"NEIN","JA")</f>
        <v>JA</v>
      </c>
      <c r="L149" s="2"/>
    </row>
    <row r="150" spans="1:12">
      <c r="A150" s="200" t="e">
        <f>'2a.Detailpunkte'!D148</f>
        <v>#N/A</v>
      </c>
      <c r="B150">
        <f>'2a.Detailpunkte'!E74</f>
        <v>0</v>
      </c>
      <c r="C150">
        <f>'2a.Detailpunkte'!F74</f>
        <v>0</v>
      </c>
      <c r="D150" s="63" t="e">
        <f>INDEX('3. Notenszenarien'!$I$6:$I$350,MATCH(Gesamtpunkte[[#This Row],[Matr.-Nr.]],'3. Notenszenarien'!$A$6:$A$1048576,0))</f>
        <v>#N/A</v>
      </c>
      <c r="E150" s="14" t="e">
        <f>ROUNDUP(INDEX('2a.Detailpunkte'!$A$4:$A$352,MATCH('2. Punkte_Prüfung'!A150,'2a.Detailpunkte'!$D$4:$D$352,0),1)/5,1)*5</f>
        <v>#N/A</v>
      </c>
      <c r="F150" s="61" t="e">
        <f>Gesamtpunkte[[#This Row],[Gesamtpunkte ]]/$E$4</f>
        <v>#N/A</v>
      </c>
      <c r="G150" s="14" t="e">
        <f>INDEX('2a.Detailpunkte'!$B$4:$B$352,MATCH('2. Punkte_Prüfung'!A150,'2a.Detailpunkte'!$D$4:$D$352,0),1)</f>
        <v>#N/A</v>
      </c>
      <c r="H150" s="14" t="e">
        <f>INDEX('2a.Detailpunkte'!$C$4:$C$352,MATCH('2. Punkte_Prüfung'!A150,'2a.Detailpunkte'!$D$4:$D$352,0),1)</f>
        <v>#N/A</v>
      </c>
      <c r="I150" s="197" t="e">
        <f>Gesamtpunkte[[#This Row],[Punkte F]]/$G$4</f>
        <v>#N/A</v>
      </c>
      <c r="J150" s="197" t="e">
        <f>Gesamtpunkte[[#This Row],[Punkte I]]/$H$4</f>
        <v>#N/A</v>
      </c>
      <c r="K150" s="95" t="str">
        <f>IF(AND(ISNA(MATCH(Gesamtpunkte[[#This Row],[Matr.-Nr.]],'4. Noteneintrag'!$C$11:$C$1048576,0)),ISNUMBER(Gesamtpunkte[[#This Row],[Matr.-Nr.]])),"NEIN","JA")</f>
        <v>JA</v>
      </c>
      <c r="L150" s="2"/>
    </row>
    <row r="151" spans="1:12">
      <c r="A151" s="200" t="e">
        <f>'2a.Detailpunkte'!D149</f>
        <v>#N/A</v>
      </c>
      <c r="B151">
        <f>'2a.Detailpunkte'!E75</f>
        <v>0</v>
      </c>
      <c r="C151">
        <f>'2a.Detailpunkte'!F75</f>
        <v>0</v>
      </c>
      <c r="D151" s="63" t="e">
        <f>INDEX('3. Notenszenarien'!$I$6:$I$350,MATCH(Gesamtpunkte[[#This Row],[Matr.-Nr.]],'3. Notenszenarien'!$A$6:$A$1048576,0))</f>
        <v>#N/A</v>
      </c>
      <c r="E151" s="14" t="e">
        <f>ROUNDUP(INDEX('2a.Detailpunkte'!$A$4:$A$352,MATCH('2. Punkte_Prüfung'!A151,'2a.Detailpunkte'!$D$4:$D$352,0),1)/5,1)*5</f>
        <v>#N/A</v>
      </c>
      <c r="F151" s="61" t="e">
        <f>Gesamtpunkte[[#This Row],[Gesamtpunkte ]]/$E$4</f>
        <v>#N/A</v>
      </c>
      <c r="G151" s="14" t="e">
        <f>INDEX('2a.Detailpunkte'!$B$4:$B$352,MATCH('2. Punkte_Prüfung'!A151,'2a.Detailpunkte'!$D$4:$D$352,0),1)</f>
        <v>#N/A</v>
      </c>
      <c r="H151" s="14" t="e">
        <f>INDEX('2a.Detailpunkte'!$C$4:$C$352,MATCH('2. Punkte_Prüfung'!A151,'2a.Detailpunkte'!$D$4:$D$352,0),1)</f>
        <v>#N/A</v>
      </c>
      <c r="I151" s="197" t="e">
        <f>Gesamtpunkte[[#This Row],[Punkte F]]/$G$4</f>
        <v>#N/A</v>
      </c>
      <c r="J151" s="197" t="e">
        <f>Gesamtpunkte[[#This Row],[Punkte I]]/$H$4</f>
        <v>#N/A</v>
      </c>
      <c r="K151" s="95" t="str">
        <f>IF(AND(ISNA(MATCH(Gesamtpunkte[[#This Row],[Matr.-Nr.]],'4. Noteneintrag'!$C$11:$C$1048576,0)),ISNUMBER(Gesamtpunkte[[#This Row],[Matr.-Nr.]])),"NEIN","JA")</f>
        <v>JA</v>
      </c>
      <c r="L151" s="2"/>
    </row>
    <row r="152" spans="1:12">
      <c r="A152" s="200" t="e">
        <f>'2a.Detailpunkte'!D150</f>
        <v>#N/A</v>
      </c>
      <c r="B152">
        <f>'2a.Detailpunkte'!E76</f>
        <v>0</v>
      </c>
      <c r="C152">
        <f>'2a.Detailpunkte'!F76</f>
        <v>0</v>
      </c>
      <c r="D152" s="63" t="e">
        <f>INDEX('3. Notenszenarien'!$I$6:$I$350,MATCH(Gesamtpunkte[[#This Row],[Matr.-Nr.]],'3. Notenszenarien'!$A$6:$A$1048576,0))</f>
        <v>#N/A</v>
      </c>
      <c r="E152" s="14" t="e">
        <f>ROUNDUP(INDEX('2a.Detailpunkte'!$A$4:$A$352,MATCH('2. Punkte_Prüfung'!A152,'2a.Detailpunkte'!$D$4:$D$352,0),1)/5,1)*5</f>
        <v>#N/A</v>
      </c>
      <c r="F152" s="61" t="e">
        <f>Gesamtpunkte[[#This Row],[Gesamtpunkte ]]/$E$4</f>
        <v>#N/A</v>
      </c>
      <c r="G152" s="14" t="e">
        <f>INDEX('2a.Detailpunkte'!$B$4:$B$352,MATCH('2. Punkte_Prüfung'!A152,'2a.Detailpunkte'!$D$4:$D$352,0),1)</f>
        <v>#N/A</v>
      </c>
      <c r="H152" s="14" t="e">
        <f>INDEX('2a.Detailpunkte'!$C$4:$C$352,MATCH('2. Punkte_Prüfung'!A152,'2a.Detailpunkte'!$D$4:$D$352,0),1)</f>
        <v>#N/A</v>
      </c>
      <c r="I152" s="197" t="e">
        <f>Gesamtpunkte[[#This Row],[Punkte F]]/$G$4</f>
        <v>#N/A</v>
      </c>
      <c r="J152" s="197" t="e">
        <f>Gesamtpunkte[[#This Row],[Punkte I]]/$H$4</f>
        <v>#N/A</v>
      </c>
      <c r="K152" s="95" t="str">
        <f>IF(AND(ISNA(MATCH(Gesamtpunkte[[#This Row],[Matr.-Nr.]],'4. Noteneintrag'!$C$11:$C$1048576,0)),ISNUMBER(Gesamtpunkte[[#This Row],[Matr.-Nr.]])),"NEIN","JA")</f>
        <v>JA</v>
      </c>
      <c r="L152" s="2"/>
    </row>
    <row r="153" spans="1:12">
      <c r="A153" s="200" t="e">
        <f>'2a.Detailpunkte'!D151</f>
        <v>#N/A</v>
      </c>
      <c r="B153">
        <f>'2a.Detailpunkte'!E77</f>
        <v>0</v>
      </c>
      <c r="C153">
        <f>'2a.Detailpunkte'!F77</f>
        <v>0</v>
      </c>
      <c r="D153" s="63" t="e">
        <f>INDEX('3. Notenszenarien'!$I$6:$I$350,MATCH(Gesamtpunkte[[#This Row],[Matr.-Nr.]],'3. Notenszenarien'!$A$6:$A$1048576,0))</f>
        <v>#N/A</v>
      </c>
      <c r="E153" s="14" t="e">
        <f>ROUNDUP(INDEX('2a.Detailpunkte'!$A$4:$A$352,MATCH('2. Punkte_Prüfung'!A153,'2a.Detailpunkte'!$D$4:$D$352,0),1)/5,1)*5</f>
        <v>#N/A</v>
      </c>
      <c r="F153" s="61" t="e">
        <f>Gesamtpunkte[[#This Row],[Gesamtpunkte ]]/$E$4</f>
        <v>#N/A</v>
      </c>
      <c r="G153" s="14" t="e">
        <f>INDEX('2a.Detailpunkte'!$B$4:$B$352,MATCH('2. Punkte_Prüfung'!A153,'2a.Detailpunkte'!$D$4:$D$352,0),1)</f>
        <v>#N/A</v>
      </c>
      <c r="H153" s="14" t="e">
        <f>INDEX('2a.Detailpunkte'!$C$4:$C$352,MATCH('2. Punkte_Prüfung'!A153,'2a.Detailpunkte'!$D$4:$D$352,0),1)</f>
        <v>#N/A</v>
      </c>
      <c r="I153" s="197" t="e">
        <f>Gesamtpunkte[[#This Row],[Punkte F]]/$G$4</f>
        <v>#N/A</v>
      </c>
      <c r="J153" s="197" t="e">
        <f>Gesamtpunkte[[#This Row],[Punkte I]]/$H$4</f>
        <v>#N/A</v>
      </c>
      <c r="K153" s="95" t="str">
        <f>IF(AND(ISNA(MATCH(Gesamtpunkte[[#This Row],[Matr.-Nr.]],'4. Noteneintrag'!$C$11:$C$1048576,0)),ISNUMBER(Gesamtpunkte[[#This Row],[Matr.-Nr.]])),"NEIN","JA")</f>
        <v>JA</v>
      </c>
      <c r="L153" s="2"/>
    </row>
    <row r="154" spans="1:12">
      <c r="A154" s="200" t="e">
        <f>'2a.Detailpunkte'!D152</f>
        <v>#N/A</v>
      </c>
      <c r="B154">
        <f>'2a.Detailpunkte'!E78</f>
        <v>0</v>
      </c>
      <c r="C154">
        <f>'2a.Detailpunkte'!F78</f>
        <v>0</v>
      </c>
      <c r="D154" s="63" t="e">
        <f>INDEX('3. Notenszenarien'!$I$6:$I$350,MATCH(Gesamtpunkte[[#This Row],[Matr.-Nr.]],'3. Notenszenarien'!$A$6:$A$1048576,0))</f>
        <v>#N/A</v>
      </c>
      <c r="E154" s="14" t="e">
        <f>ROUNDUP(INDEX('2a.Detailpunkte'!$A$4:$A$352,MATCH('2. Punkte_Prüfung'!A154,'2a.Detailpunkte'!$D$4:$D$352,0),1)/5,1)*5</f>
        <v>#N/A</v>
      </c>
      <c r="F154" s="61" t="e">
        <f>Gesamtpunkte[[#This Row],[Gesamtpunkte ]]/$E$4</f>
        <v>#N/A</v>
      </c>
      <c r="G154" s="14" t="e">
        <f>INDEX('2a.Detailpunkte'!$B$4:$B$352,MATCH('2. Punkte_Prüfung'!A154,'2a.Detailpunkte'!$D$4:$D$352,0),1)</f>
        <v>#N/A</v>
      </c>
      <c r="H154" s="14" t="e">
        <f>INDEX('2a.Detailpunkte'!$C$4:$C$352,MATCH('2. Punkte_Prüfung'!A154,'2a.Detailpunkte'!$D$4:$D$352,0),1)</f>
        <v>#N/A</v>
      </c>
      <c r="I154" s="197" t="e">
        <f>Gesamtpunkte[[#This Row],[Punkte F]]/$G$4</f>
        <v>#N/A</v>
      </c>
      <c r="J154" s="197" t="e">
        <f>Gesamtpunkte[[#This Row],[Punkte I]]/$H$4</f>
        <v>#N/A</v>
      </c>
      <c r="K154" s="95" t="str">
        <f>IF(AND(ISNA(MATCH(Gesamtpunkte[[#This Row],[Matr.-Nr.]],'4. Noteneintrag'!$C$11:$C$1048576,0)),ISNUMBER(Gesamtpunkte[[#This Row],[Matr.-Nr.]])),"NEIN","JA")</f>
        <v>JA</v>
      </c>
      <c r="L154" s="2"/>
    </row>
    <row r="155" spans="1:12">
      <c r="A155" s="200" t="e">
        <f>'2a.Detailpunkte'!D153</f>
        <v>#N/A</v>
      </c>
      <c r="B155">
        <f>'2a.Detailpunkte'!E79</f>
        <v>0</v>
      </c>
      <c r="C155">
        <f>'2a.Detailpunkte'!F79</f>
        <v>0</v>
      </c>
      <c r="D155" s="63" t="e">
        <f>INDEX('3. Notenszenarien'!$I$6:$I$350,MATCH(Gesamtpunkte[[#This Row],[Matr.-Nr.]],'3. Notenszenarien'!$A$6:$A$1048576,0))</f>
        <v>#N/A</v>
      </c>
      <c r="E155" s="14" t="e">
        <f>ROUNDUP(INDEX('2a.Detailpunkte'!$A$4:$A$352,MATCH('2. Punkte_Prüfung'!A155,'2a.Detailpunkte'!$D$4:$D$352,0),1)/5,1)*5</f>
        <v>#N/A</v>
      </c>
      <c r="F155" s="61" t="e">
        <f>Gesamtpunkte[[#This Row],[Gesamtpunkte ]]/$E$4</f>
        <v>#N/A</v>
      </c>
      <c r="G155" s="14" t="e">
        <f>INDEX('2a.Detailpunkte'!$B$4:$B$352,MATCH('2. Punkte_Prüfung'!A155,'2a.Detailpunkte'!$D$4:$D$352,0),1)</f>
        <v>#N/A</v>
      </c>
      <c r="H155" s="14" t="e">
        <f>INDEX('2a.Detailpunkte'!$C$4:$C$352,MATCH('2. Punkte_Prüfung'!A155,'2a.Detailpunkte'!$D$4:$D$352,0),1)</f>
        <v>#N/A</v>
      </c>
      <c r="I155" s="197" t="e">
        <f>Gesamtpunkte[[#This Row],[Punkte F]]/$G$4</f>
        <v>#N/A</v>
      </c>
      <c r="J155" s="197" t="e">
        <f>Gesamtpunkte[[#This Row],[Punkte I]]/$H$4</f>
        <v>#N/A</v>
      </c>
      <c r="K155" s="95" t="str">
        <f>IF(AND(ISNA(MATCH(Gesamtpunkte[[#This Row],[Matr.-Nr.]],'4. Noteneintrag'!$C$11:$C$1048576,0)),ISNUMBER(Gesamtpunkte[[#This Row],[Matr.-Nr.]])),"NEIN","JA")</f>
        <v>JA</v>
      </c>
      <c r="L155" s="2"/>
    </row>
    <row r="156" spans="1:12">
      <c r="A156" s="200" t="e">
        <f>'2a.Detailpunkte'!D154</f>
        <v>#N/A</v>
      </c>
      <c r="B156">
        <f>'2a.Detailpunkte'!E80</f>
        <v>0</v>
      </c>
      <c r="C156">
        <f>'2a.Detailpunkte'!F80</f>
        <v>0</v>
      </c>
      <c r="D156" s="63" t="e">
        <f>INDEX('3. Notenszenarien'!$I$6:$I$350,MATCH(Gesamtpunkte[[#This Row],[Matr.-Nr.]],'3. Notenszenarien'!$A$6:$A$1048576,0))</f>
        <v>#N/A</v>
      </c>
      <c r="E156" s="14" t="e">
        <f>ROUNDUP(INDEX('2a.Detailpunkte'!$A$4:$A$352,MATCH('2. Punkte_Prüfung'!A156,'2a.Detailpunkte'!$D$4:$D$352,0),1)/5,1)*5</f>
        <v>#N/A</v>
      </c>
      <c r="F156" s="61" t="e">
        <f>Gesamtpunkte[[#This Row],[Gesamtpunkte ]]/$E$4</f>
        <v>#N/A</v>
      </c>
      <c r="G156" s="14" t="e">
        <f>INDEX('2a.Detailpunkte'!$B$4:$B$352,MATCH('2. Punkte_Prüfung'!A156,'2a.Detailpunkte'!$D$4:$D$352,0),1)</f>
        <v>#N/A</v>
      </c>
      <c r="H156" s="14" t="e">
        <f>INDEX('2a.Detailpunkte'!$C$4:$C$352,MATCH('2. Punkte_Prüfung'!A156,'2a.Detailpunkte'!$D$4:$D$352,0),1)</f>
        <v>#N/A</v>
      </c>
      <c r="I156" s="197" t="e">
        <f>Gesamtpunkte[[#This Row],[Punkte F]]/$G$4</f>
        <v>#N/A</v>
      </c>
      <c r="J156" s="197" t="e">
        <f>Gesamtpunkte[[#This Row],[Punkte I]]/$H$4</f>
        <v>#N/A</v>
      </c>
      <c r="K156" s="95" t="str">
        <f>IF(AND(ISNA(MATCH(Gesamtpunkte[[#This Row],[Matr.-Nr.]],'4. Noteneintrag'!$C$11:$C$1048576,0)),ISNUMBER(Gesamtpunkte[[#This Row],[Matr.-Nr.]])),"NEIN","JA")</f>
        <v>JA</v>
      </c>
      <c r="L156" s="2"/>
    </row>
    <row r="157" spans="1:12">
      <c r="A157" s="200" t="e">
        <f>'2a.Detailpunkte'!D155</f>
        <v>#N/A</v>
      </c>
      <c r="B157">
        <f>'2a.Detailpunkte'!E81</f>
        <v>0</v>
      </c>
      <c r="C157">
        <f>'2a.Detailpunkte'!F81</f>
        <v>0</v>
      </c>
      <c r="D157" s="63" t="e">
        <f>INDEX('3. Notenszenarien'!$I$6:$I$350,MATCH(Gesamtpunkte[[#This Row],[Matr.-Nr.]],'3. Notenszenarien'!$A$6:$A$1048576,0))</f>
        <v>#N/A</v>
      </c>
      <c r="E157" s="14" t="e">
        <f>ROUNDUP(INDEX('2a.Detailpunkte'!$A$4:$A$352,MATCH('2. Punkte_Prüfung'!A157,'2a.Detailpunkte'!$D$4:$D$352,0),1)/5,1)*5</f>
        <v>#N/A</v>
      </c>
      <c r="F157" s="61" t="e">
        <f>Gesamtpunkte[[#This Row],[Gesamtpunkte ]]/$E$4</f>
        <v>#N/A</v>
      </c>
      <c r="G157" s="14" t="e">
        <f>INDEX('2a.Detailpunkte'!$B$4:$B$352,MATCH('2. Punkte_Prüfung'!A157,'2a.Detailpunkte'!$D$4:$D$352,0),1)</f>
        <v>#N/A</v>
      </c>
      <c r="H157" s="14" t="e">
        <f>INDEX('2a.Detailpunkte'!$C$4:$C$352,MATCH('2. Punkte_Prüfung'!A157,'2a.Detailpunkte'!$D$4:$D$352,0),1)</f>
        <v>#N/A</v>
      </c>
      <c r="I157" s="197" t="e">
        <f>Gesamtpunkte[[#This Row],[Punkte F]]/$G$4</f>
        <v>#N/A</v>
      </c>
      <c r="J157" s="197" t="e">
        <f>Gesamtpunkte[[#This Row],[Punkte I]]/$H$4</f>
        <v>#N/A</v>
      </c>
      <c r="K157" s="95" t="str">
        <f>IF(AND(ISNA(MATCH(Gesamtpunkte[[#This Row],[Matr.-Nr.]],'4. Noteneintrag'!$C$11:$C$1048576,0)),ISNUMBER(Gesamtpunkte[[#This Row],[Matr.-Nr.]])),"NEIN","JA")</f>
        <v>JA</v>
      </c>
      <c r="L157" s="2"/>
    </row>
    <row r="158" spans="1:12">
      <c r="A158" s="200" t="e">
        <f>'2a.Detailpunkte'!D156</f>
        <v>#N/A</v>
      </c>
      <c r="B158">
        <f>'2a.Detailpunkte'!E82</f>
        <v>0</v>
      </c>
      <c r="C158">
        <f>'2a.Detailpunkte'!F82</f>
        <v>0</v>
      </c>
      <c r="D158" s="63" t="e">
        <f>INDEX('3. Notenszenarien'!$I$6:$I$350,MATCH(Gesamtpunkte[[#This Row],[Matr.-Nr.]],'3. Notenszenarien'!$A$6:$A$1048576,0))</f>
        <v>#N/A</v>
      </c>
      <c r="E158" s="14" t="e">
        <f>ROUNDUP(INDEX('2a.Detailpunkte'!$A$4:$A$352,MATCH('2. Punkte_Prüfung'!A158,'2a.Detailpunkte'!$D$4:$D$352,0),1)/5,1)*5</f>
        <v>#N/A</v>
      </c>
      <c r="F158" s="61" t="e">
        <f>Gesamtpunkte[[#This Row],[Gesamtpunkte ]]/$E$4</f>
        <v>#N/A</v>
      </c>
      <c r="G158" s="14" t="e">
        <f>INDEX('2a.Detailpunkte'!$B$4:$B$352,MATCH('2. Punkte_Prüfung'!A158,'2a.Detailpunkte'!$D$4:$D$352,0),1)</f>
        <v>#N/A</v>
      </c>
      <c r="H158" s="14" t="e">
        <f>INDEX('2a.Detailpunkte'!$C$4:$C$352,MATCH('2. Punkte_Prüfung'!A158,'2a.Detailpunkte'!$D$4:$D$352,0),1)</f>
        <v>#N/A</v>
      </c>
      <c r="I158" s="197" t="e">
        <f>Gesamtpunkte[[#This Row],[Punkte F]]/$G$4</f>
        <v>#N/A</v>
      </c>
      <c r="J158" s="197" t="e">
        <f>Gesamtpunkte[[#This Row],[Punkte I]]/$H$4</f>
        <v>#N/A</v>
      </c>
      <c r="K158" s="95" t="str">
        <f>IF(AND(ISNA(MATCH(Gesamtpunkte[[#This Row],[Matr.-Nr.]],'4. Noteneintrag'!$C$11:$C$1048576,0)),ISNUMBER(Gesamtpunkte[[#This Row],[Matr.-Nr.]])),"NEIN","JA")</f>
        <v>JA</v>
      </c>
      <c r="L158" s="2"/>
    </row>
    <row r="159" spans="1:12">
      <c r="A159" s="200" t="e">
        <f>'2a.Detailpunkte'!D157</f>
        <v>#N/A</v>
      </c>
      <c r="B159">
        <f>'2a.Detailpunkte'!E83</f>
        <v>0</v>
      </c>
      <c r="C159">
        <f>'2a.Detailpunkte'!F83</f>
        <v>0</v>
      </c>
      <c r="D159" s="63" t="e">
        <f>INDEX('3. Notenszenarien'!$I$6:$I$350,MATCH(Gesamtpunkte[[#This Row],[Matr.-Nr.]],'3. Notenszenarien'!$A$6:$A$1048576,0))</f>
        <v>#N/A</v>
      </c>
      <c r="E159" s="14" t="e">
        <f>ROUNDUP(INDEX('2a.Detailpunkte'!$A$4:$A$352,MATCH('2. Punkte_Prüfung'!A159,'2a.Detailpunkte'!$D$4:$D$352,0),1)/5,1)*5</f>
        <v>#N/A</v>
      </c>
      <c r="F159" s="61" t="e">
        <f>Gesamtpunkte[[#This Row],[Gesamtpunkte ]]/$E$4</f>
        <v>#N/A</v>
      </c>
      <c r="G159" s="14" t="e">
        <f>INDEX('2a.Detailpunkte'!$B$4:$B$352,MATCH('2. Punkte_Prüfung'!A159,'2a.Detailpunkte'!$D$4:$D$352,0),1)</f>
        <v>#N/A</v>
      </c>
      <c r="H159" s="14" t="e">
        <f>INDEX('2a.Detailpunkte'!$C$4:$C$352,MATCH('2. Punkte_Prüfung'!A159,'2a.Detailpunkte'!$D$4:$D$352,0),1)</f>
        <v>#N/A</v>
      </c>
      <c r="I159" s="197" t="e">
        <f>Gesamtpunkte[[#This Row],[Punkte F]]/$G$4</f>
        <v>#N/A</v>
      </c>
      <c r="J159" s="197" t="e">
        <f>Gesamtpunkte[[#This Row],[Punkte I]]/$H$4</f>
        <v>#N/A</v>
      </c>
      <c r="K159" s="95" t="str">
        <f>IF(AND(ISNA(MATCH(Gesamtpunkte[[#This Row],[Matr.-Nr.]],'4. Noteneintrag'!$C$11:$C$1048576,0)),ISNUMBER(Gesamtpunkte[[#This Row],[Matr.-Nr.]])),"NEIN","JA")</f>
        <v>JA</v>
      </c>
      <c r="L159" s="2"/>
    </row>
    <row r="160" spans="1:12">
      <c r="A160" s="200" t="e">
        <f>'2a.Detailpunkte'!D158</f>
        <v>#N/A</v>
      </c>
      <c r="B160">
        <f>'2a.Detailpunkte'!E84</f>
        <v>0</v>
      </c>
      <c r="C160">
        <f>'2a.Detailpunkte'!F84</f>
        <v>0</v>
      </c>
      <c r="D160" s="63" t="e">
        <f>INDEX('3. Notenszenarien'!$I$6:$I$350,MATCH(Gesamtpunkte[[#This Row],[Matr.-Nr.]],'3. Notenszenarien'!$A$6:$A$1048576,0))</f>
        <v>#N/A</v>
      </c>
      <c r="E160" s="14" t="e">
        <f>ROUNDUP(INDEX('2a.Detailpunkte'!$A$4:$A$352,MATCH('2. Punkte_Prüfung'!A160,'2a.Detailpunkte'!$D$4:$D$352,0),1)/5,1)*5</f>
        <v>#N/A</v>
      </c>
      <c r="F160" s="61" t="e">
        <f>Gesamtpunkte[[#This Row],[Gesamtpunkte ]]/$E$4</f>
        <v>#N/A</v>
      </c>
      <c r="G160" s="14" t="e">
        <f>INDEX('2a.Detailpunkte'!$B$4:$B$352,MATCH('2. Punkte_Prüfung'!A160,'2a.Detailpunkte'!$D$4:$D$352,0),1)</f>
        <v>#N/A</v>
      </c>
      <c r="H160" s="14" t="e">
        <f>INDEX('2a.Detailpunkte'!$C$4:$C$352,MATCH('2. Punkte_Prüfung'!A160,'2a.Detailpunkte'!$D$4:$D$352,0),1)</f>
        <v>#N/A</v>
      </c>
      <c r="I160" s="197" t="e">
        <f>Gesamtpunkte[[#This Row],[Punkte F]]/$G$4</f>
        <v>#N/A</v>
      </c>
      <c r="J160" s="197" t="e">
        <f>Gesamtpunkte[[#This Row],[Punkte I]]/$H$4</f>
        <v>#N/A</v>
      </c>
      <c r="K160" s="95" t="str">
        <f>IF(AND(ISNA(MATCH(Gesamtpunkte[[#This Row],[Matr.-Nr.]],'4. Noteneintrag'!$C$11:$C$1048576,0)),ISNUMBER(Gesamtpunkte[[#This Row],[Matr.-Nr.]])),"NEIN","JA")</f>
        <v>JA</v>
      </c>
      <c r="L160" s="2"/>
    </row>
    <row r="161" spans="1:12">
      <c r="A161" s="200" t="e">
        <f>'2a.Detailpunkte'!D159</f>
        <v>#N/A</v>
      </c>
      <c r="B161">
        <f>'2a.Detailpunkte'!E85</f>
        <v>0</v>
      </c>
      <c r="C161">
        <f>'2a.Detailpunkte'!F85</f>
        <v>0</v>
      </c>
      <c r="D161" s="63" t="e">
        <f>INDEX('3. Notenszenarien'!$I$6:$I$350,MATCH(Gesamtpunkte[[#This Row],[Matr.-Nr.]],'3. Notenszenarien'!$A$6:$A$1048576,0))</f>
        <v>#N/A</v>
      </c>
      <c r="E161" s="14" t="e">
        <f>ROUNDUP(INDEX('2a.Detailpunkte'!$A$4:$A$352,MATCH('2. Punkte_Prüfung'!A161,'2a.Detailpunkte'!$D$4:$D$352,0),1)/5,1)*5</f>
        <v>#N/A</v>
      </c>
      <c r="F161" s="61" t="e">
        <f>Gesamtpunkte[[#This Row],[Gesamtpunkte ]]/$E$4</f>
        <v>#N/A</v>
      </c>
      <c r="G161" s="14" t="e">
        <f>INDEX('2a.Detailpunkte'!$B$4:$B$352,MATCH('2. Punkte_Prüfung'!A161,'2a.Detailpunkte'!$D$4:$D$352,0),1)</f>
        <v>#N/A</v>
      </c>
      <c r="H161" s="14" t="e">
        <f>INDEX('2a.Detailpunkte'!$C$4:$C$352,MATCH('2. Punkte_Prüfung'!A161,'2a.Detailpunkte'!$D$4:$D$352,0),1)</f>
        <v>#N/A</v>
      </c>
      <c r="I161" s="197" t="e">
        <f>Gesamtpunkte[[#This Row],[Punkte F]]/$G$4</f>
        <v>#N/A</v>
      </c>
      <c r="J161" s="197" t="e">
        <f>Gesamtpunkte[[#This Row],[Punkte I]]/$H$4</f>
        <v>#N/A</v>
      </c>
      <c r="K161" s="95" t="str">
        <f>IF(AND(ISNA(MATCH(Gesamtpunkte[[#This Row],[Matr.-Nr.]],'4. Noteneintrag'!$C$11:$C$1048576,0)),ISNUMBER(Gesamtpunkte[[#This Row],[Matr.-Nr.]])),"NEIN","JA")</f>
        <v>JA</v>
      </c>
      <c r="L161" s="2"/>
    </row>
    <row r="162" spans="1:12">
      <c r="A162" s="200" t="e">
        <f>'2a.Detailpunkte'!D160</f>
        <v>#N/A</v>
      </c>
      <c r="B162">
        <f>'2a.Detailpunkte'!E86</f>
        <v>0</v>
      </c>
      <c r="C162">
        <f>'2a.Detailpunkte'!F86</f>
        <v>0</v>
      </c>
      <c r="D162" s="63" t="e">
        <f>INDEX('3. Notenszenarien'!$I$6:$I$350,MATCH(Gesamtpunkte[[#This Row],[Matr.-Nr.]],'3. Notenszenarien'!$A$6:$A$1048576,0))</f>
        <v>#N/A</v>
      </c>
      <c r="E162" s="14" t="e">
        <f>ROUNDUP(INDEX('2a.Detailpunkte'!$A$4:$A$352,MATCH('2. Punkte_Prüfung'!A162,'2a.Detailpunkte'!$D$4:$D$352,0),1)/5,1)*5</f>
        <v>#N/A</v>
      </c>
      <c r="F162" s="61" t="e">
        <f>Gesamtpunkte[[#This Row],[Gesamtpunkte ]]/$E$4</f>
        <v>#N/A</v>
      </c>
      <c r="G162" s="14" t="e">
        <f>INDEX('2a.Detailpunkte'!$B$4:$B$352,MATCH('2. Punkte_Prüfung'!A162,'2a.Detailpunkte'!$D$4:$D$352,0),1)</f>
        <v>#N/A</v>
      </c>
      <c r="H162" s="14" t="e">
        <f>INDEX('2a.Detailpunkte'!$C$4:$C$352,MATCH('2. Punkte_Prüfung'!A162,'2a.Detailpunkte'!$D$4:$D$352,0),1)</f>
        <v>#N/A</v>
      </c>
      <c r="I162" s="197" t="e">
        <f>Gesamtpunkte[[#This Row],[Punkte F]]/$G$4</f>
        <v>#N/A</v>
      </c>
      <c r="J162" s="197" t="e">
        <f>Gesamtpunkte[[#This Row],[Punkte I]]/$H$4</f>
        <v>#N/A</v>
      </c>
      <c r="K162" s="95" t="str">
        <f>IF(AND(ISNA(MATCH(Gesamtpunkte[[#This Row],[Matr.-Nr.]],'4. Noteneintrag'!$C$11:$C$1048576,0)),ISNUMBER(Gesamtpunkte[[#This Row],[Matr.-Nr.]])),"NEIN","JA")</f>
        <v>JA</v>
      </c>
      <c r="L162" s="2"/>
    </row>
    <row r="163" spans="1:12">
      <c r="A163" s="200" t="e">
        <f>'2a.Detailpunkte'!D161</f>
        <v>#N/A</v>
      </c>
      <c r="B163">
        <f>'2a.Detailpunkte'!E87</f>
        <v>0</v>
      </c>
      <c r="C163">
        <f>'2a.Detailpunkte'!F87</f>
        <v>0</v>
      </c>
      <c r="D163" s="63" t="e">
        <f>INDEX('3. Notenszenarien'!$I$6:$I$350,MATCH(Gesamtpunkte[[#This Row],[Matr.-Nr.]],'3. Notenszenarien'!$A$6:$A$1048576,0))</f>
        <v>#N/A</v>
      </c>
      <c r="E163" s="14" t="e">
        <f>ROUNDUP(INDEX('2a.Detailpunkte'!$A$4:$A$352,MATCH('2. Punkte_Prüfung'!A163,'2a.Detailpunkte'!$D$4:$D$352,0),1)/5,1)*5</f>
        <v>#N/A</v>
      </c>
      <c r="F163" s="61" t="e">
        <f>Gesamtpunkte[[#This Row],[Gesamtpunkte ]]/$E$4</f>
        <v>#N/A</v>
      </c>
      <c r="G163" s="14" t="e">
        <f>INDEX('2a.Detailpunkte'!$B$4:$B$352,MATCH('2. Punkte_Prüfung'!A163,'2a.Detailpunkte'!$D$4:$D$352,0),1)</f>
        <v>#N/A</v>
      </c>
      <c r="H163" s="14" t="e">
        <f>INDEX('2a.Detailpunkte'!$C$4:$C$352,MATCH('2. Punkte_Prüfung'!A163,'2a.Detailpunkte'!$D$4:$D$352,0),1)</f>
        <v>#N/A</v>
      </c>
      <c r="I163" s="197" t="e">
        <f>Gesamtpunkte[[#This Row],[Punkte F]]/$G$4</f>
        <v>#N/A</v>
      </c>
      <c r="J163" s="197" t="e">
        <f>Gesamtpunkte[[#This Row],[Punkte I]]/$H$4</f>
        <v>#N/A</v>
      </c>
      <c r="K163" s="95" t="str">
        <f>IF(AND(ISNA(MATCH(Gesamtpunkte[[#This Row],[Matr.-Nr.]],'4. Noteneintrag'!$C$11:$C$1048576,0)),ISNUMBER(Gesamtpunkte[[#This Row],[Matr.-Nr.]])),"NEIN","JA")</f>
        <v>JA</v>
      </c>
      <c r="L163" s="2"/>
    </row>
    <row r="164" spans="1:12">
      <c r="A164" s="200" t="e">
        <f>'2a.Detailpunkte'!D162</f>
        <v>#N/A</v>
      </c>
      <c r="B164">
        <f>'2a.Detailpunkte'!E88</f>
        <v>0</v>
      </c>
      <c r="C164">
        <f>'2a.Detailpunkte'!F88</f>
        <v>0</v>
      </c>
      <c r="D164" s="63" t="e">
        <f>INDEX('3. Notenszenarien'!$I$6:$I$350,MATCH(Gesamtpunkte[[#This Row],[Matr.-Nr.]],'3. Notenszenarien'!$A$6:$A$1048576,0))</f>
        <v>#N/A</v>
      </c>
      <c r="E164" s="14" t="e">
        <f>ROUNDUP(INDEX('2a.Detailpunkte'!$A$4:$A$352,MATCH('2. Punkte_Prüfung'!A164,'2a.Detailpunkte'!$D$4:$D$352,0),1)/5,1)*5</f>
        <v>#N/A</v>
      </c>
      <c r="F164" s="61" t="e">
        <f>Gesamtpunkte[[#This Row],[Gesamtpunkte ]]/$E$4</f>
        <v>#N/A</v>
      </c>
      <c r="G164" s="14" t="e">
        <f>INDEX('2a.Detailpunkte'!$B$4:$B$352,MATCH('2. Punkte_Prüfung'!A164,'2a.Detailpunkte'!$D$4:$D$352,0),1)</f>
        <v>#N/A</v>
      </c>
      <c r="H164" s="14" t="e">
        <f>INDEX('2a.Detailpunkte'!$C$4:$C$352,MATCH('2. Punkte_Prüfung'!A164,'2a.Detailpunkte'!$D$4:$D$352,0),1)</f>
        <v>#N/A</v>
      </c>
      <c r="I164" s="197" t="e">
        <f>Gesamtpunkte[[#This Row],[Punkte F]]/$G$4</f>
        <v>#N/A</v>
      </c>
      <c r="J164" s="197" t="e">
        <f>Gesamtpunkte[[#This Row],[Punkte I]]/$H$4</f>
        <v>#N/A</v>
      </c>
      <c r="K164" s="95" t="str">
        <f>IF(AND(ISNA(MATCH(Gesamtpunkte[[#This Row],[Matr.-Nr.]],'4. Noteneintrag'!$C$11:$C$1048576,0)),ISNUMBER(Gesamtpunkte[[#This Row],[Matr.-Nr.]])),"NEIN","JA")</f>
        <v>JA</v>
      </c>
      <c r="L164" s="2"/>
    </row>
    <row r="165" spans="1:12">
      <c r="A165" s="200" t="e">
        <f>'2a.Detailpunkte'!D163</f>
        <v>#N/A</v>
      </c>
      <c r="B165">
        <f>'2a.Detailpunkte'!E89</f>
        <v>0</v>
      </c>
      <c r="C165">
        <f>'2a.Detailpunkte'!F89</f>
        <v>0</v>
      </c>
      <c r="D165" s="63" t="e">
        <f>INDEX('3. Notenszenarien'!$I$6:$I$350,MATCH(Gesamtpunkte[[#This Row],[Matr.-Nr.]],'3. Notenszenarien'!$A$6:$A$1048576,0))</f>
        <v>#N/A</v>
      </c>
      <c r="E165" s="14" t="e">
        <f>ROUNDUP(INDEX('2a.Detailpunkte'!$A$4:$A$352,MATCH('2. Punkte_Prüfung'!A165,'2a.Detailpunkte'!$D$4:$D$352,0),1)/5,1)*5</f>
        <v>#N/A</v>
      </c>
      <c r="F165" s="61" t="e">
        <f>Gesamtpunkte[[#This Row],[Gesamtpunkte ]]/$E$4</f>
        <v>#N/A</v>
      </c>
      <c r="G165" s="14" t="e">
        <f>INDEX('2a.Detailpunkte'!$B$4:$B$352,MATCH('2. Punkte_Prüfung'!A165,'2a.Detailpunkte'!$D$4:$D$352,0),1)</f>
        <v>#N/A</v>
      </c>
      <c r="H165" s="14" t="e">
        <f>INDEX('2a.Detailpunkte'!$C$4:$C$352,MATCH('2. Punkte_Prüfung'!A165,'2a.Detailpunkte'!$D$4:$D$352,0),1)</f>
        <v>#N/A</v>
      </c>
      <c r="I165" s="197" t="e">
        <f>Gesamtpunkte[[#This Row],[Punkte F]]/$G$4</f>
        <v>#N/A</v>
      </c>
      <c r="J165" s="197" t="e">
        <f>Gesamtpunkte[[#This Row],[Punkte I]]/$H$4</f>
        <v>#N/A</v>
      </c>
      <c r="K165" s="95" t="str">
        <f>IF(AND(ISNA(MATCH(Gesamtpunkte[[#This Row],[Matr.-Nr.]],'4. Noteneintrag'!$C$11:$C$1048576,0)),ISNUMBER(Gesamtpunkte[[#This Row],[Matr.-Nr.]])),"NEIN","JA")</f>
        <v>JA</v>
      </c>
      <c r="L165" s="2"/>
    </row>
    <row r="166" spans="1:12">
      <c r="A166" s="200" t="e">
        <f>'2a.Detailpunkte'!D164</f>
        <v>#N/A</v>
      </c>
      <c r="B166">
        <f>'2a.Detailpunkte'!E90</f>
        <v>0</v>
      </c>
      <c r="C166">
        <f>'2a.Detailpunkte'!F90</f>
        <v>0</v>
      </c>
      <c r="D166" s="63" t="e">
        <f>INDEX('3. Notenszenarien'!$I$6:$I$350,MATCH(Gesamtpunkte[[#This Row],[Matr.-Nr.]],'3. Notenszenarien'!$A$6:$A$1048576,0))</f>
        <v>#N/A</v>
      </c>
      <c r="E166" s="14" t="e">
        <f>ROUNDUP(INDEX('2a.Detailpunkte'!$A$4:$A$352,MATCH('2. Punkte_Prüfung'!A166,'2a.Detailpunkte'!$D$4:$D$352,0),1)/5,1)*5</f>
        <v>#N/A</v>
      </c>
      <c r="F166" s="61" t="e">
        <f>Gesamtpunkte[[#This Row],[Gesamtpunkte ]]/$E$4</f>
        <v>#N/A</v>
      </c>
      <c r="G166" s="14" t="e">
        <f>INDEX('2a.Detailpunkte'!$B$4:$B$352,MATCH('2. Punkte_Prüfung'!A166,'2a.Detailpunkte'!$D$4:$D$352,0),1)</f>
        <v>#N/A</v>
      </c>
      <c r="H166" s="14" t="e">
        <f>INDEX('2a.Detailpunkte'!$C$4:$C$352,MATCH('2. Punkte_Prüfung'!A166,'2a.Detailpunkte'!$D$4:$D$352,0),1)</f>
        <v>#N/A</v>
      </c>
      <c r="I166" s="197" t="e">
        <f>Gesamtpunkte[[#This Row],[Punkte F]]/$G$4</f>
        <v>#N/A</v>
      </c>
      <c r="J166" s="197" t="e">
        <f>Gesamtpunkte[[#This Row],[Punkte I]]/$H$4</f>
        <v>#N/A</v>
      </c>
      <c r="K166" s="95" t="str">
        <f>IF(AND(ISNA(MATCH(Gesamtpunkte[[#This Row],[Matr.-Nr.]],'4. Noteneintrag'!$C$11:$C$1048576,0)),ISNUMBER(Gesamtpunkte[[#This Row],[Matr.-Nr.]])),"NEIN","JA")</f>
        <v>JA</v>
      </c>
      <c r="L166" s="2"/>
    </row>
    <row r="167" spans="1:12">
      <c r="A167" s="200" t="e">
        <f>'2a.Detailpunkte'!D165</f>
        <v>#N/A</v>
      </c>
      <c r="B167">
        <f>'2a.Detailpunkte'!E91</f>
        <v>0</v>
      </c>
      <c r="C167">
        <f>'2a.Detailpunkte'!F91</f>
        <v>0</v>
      </c>
      <c r="D167" s="63" t="e">
        <f>INDEX('3. Notenszenarien'!$I$6:$I$350,MATCH(Gesamtpunkte[[#This Row],[Matr.-Nr.]],'3. Notenszenarien'!$A$6:$A$1048576,0))</f>
        <v>#N/A</v>
      </c>
      <c r="E167" s="14" t="e">
        <f>ROUNDUP(INDEX('2a.Detailpunkte'!$A$4:$A$352,MATCH('2. Punkte_Prüfung'!A167,'2a.Detailpunkte'!$D$4:$D$352,0),1)/5,1)*5</f>
        <v>#N/A</v>
      </c>
      <c r="F167" s="61" t="e">
        <f>Gesamtpunkte[[#This Row],[Gesamtpunkte ]]/$E$4</f>
        <v>#N/A</v>
      </c>
      <c r="G167" s="14" t="e">
        <f>INDEX('2a.Detailpunkte'!$B$4:$B$352,MATCH('2. Punkte_Prüfung'!A167,'2a.Detailpunkte'!$D$4:$D$352,0),1)</f>
        <v>#N/A</v>
      </c>
      <c r="H167" s="14" t="e">
        <f>INDEX('2a.Detailpunkte'!$C$4:$C$352,MATCH('2. Punkte_Prüfung'!A167,'2a.Detailpunkte'!$D$4:$D$352,0),1)</f>
        <v>#N/A</v>
      </c>
      <c r="I167" s="197" t="e">
        <f>Gesamtpunkte[[#This Row],[Punkte F]]/$G$4</f>
        <v>#N/A</v>
      </c>
      <c r="J167" s="197" t="e">
        <f>Gesamtpunkte[[#This Row],[Punkte I]]/$H$4</f>
        <v>#N/A</v>
      </c>
      <c r="K167" s="95" t="str">
        <f>IF(AND(ISNA(MATCH(Gesamtpunkte[[#This Row],[Matr.-Nr.]],'4. Noteneintrag'!$C$11:$C$1048576,0)),ISNUMBER(Gesamtpunkte[[#This Row],[Matr.-Nr.]])),"NEIN","JA")</f>
        <v>JA</v>
      </c>
      <c r="L167" s="2"/>
    </row>
    <row r="168" spans="1:12">
      <c r="A168" s="200" t="e">
        <f>'2a.Detailpunkte'!D166</f>
        <v>#N/A</v>
      </c>
      <c r="B168">
        <f>'2a.Detailpunkte'!E92</f>
        <v>0</v>
      </c>
      <c r="C168">
        <f>'2a.Detailpunkte'!F92</f>
        <v>0</v>
      </c>
      <c r="D168" s="63" t="e">
        <f>INDEX('3. Notenszenarien'!$I$6:$I$350,MATCH(Gesamtpunkte[[#This Row],[Matr.-Nr.]],'3. Notenszenarien'!$A$6:$A$1048576,0))</f>
        <v>#N/A</v>
      </c>
      <c r="E168" s="14" t="e">
        <f>ROUNDUP(INDEX('2a.Detailpunkte'!$A$4:$A$352,MATCH('2. Punkte_Prüfung'!A168,'2a.Detailpunkte'!$D$4:$D$352,0),1)/5,1)*5</f>
        <v>#N/A</v>
      </c>
      <c r="F168" s="61" t="e">
        <f>Gesamtpunkte[[#This Row],[Gesamtpunkte ]]/$E$4</f>
        <v>#N/A</v>
      </c>
      <c r="G168" s="14" t="e">
        <f>INDEX('2a.Detailpunkte'!$B$4:$B$352,MATCH('2. Punkte_Prüfung'!A168,'2a.Detailpunkte'!$D$4:$D$352,0),1)</f>
        <v>#N/A</v>
      </c>
      <c r="H168" s="14" t="e">
        <f>INDEX('2a.Detailpunkte'!$C$4:$C$352,MATCH('2. Punkte_Prüfung'!A168,'2a.Detailpunkte'!$D$4:$D$352,0),1)</f>
        <v>#N/A</v>
      </c>
      <c r="I168" s="197" t="e">
        <f>Gesamtpunkte[[#This Row],[Punkte F]]/$G$4</f>
        <v>#N/A</v>
      </c>
      <c r="J168" s="197" t="e">
        <f>Gesamtpunkte[[#This Row],[Punkte I]]/$H$4</f>
        <v>#N/A</v>
      </c>
      <c r="K168" s="95" t="str">
        <f>IF(AND(ISNA(MATCH(Gesamtpunkte[[#This Row],[Matr.-Nr.]],'4. Noteneintrag'!$C$11:$C$1048576,0)),ISNUMBER(Gesamtpunkte[[#This Row],[Matr.-Nr.]])),"NEIN","JA")</f>
        <v>JA</v>
      </c>
      <c r="L168" s="2"/>
    </row>
    <row r="169" spans="1:12">
      <c r="A169" s="200" t="e">
        <f>'2a.Detailpunkte'!D167</f>
        <v>#N/A</v>
      </c>
      <c r="B169">
        <f>'2a.Detailpunkte'!E93</f>
        <v>0</v>
      </c>
      <c r="C169">
        <f>'2a.Detailpunkte'!F93</f>
        <v>0</v>
      </c>
      <c r="D169" s="63" t="e">
        <f>INDEX('3. Notenszenarien'!$I$6:$I$350,MATCH(Gesamtpunkte[[#This Row],[Matr.-Nr.]],'3. Notenszenarien'!$A$6:$A$1048576,0))</f>
        <v>#N/A</v>
      </c>
      <c r="E169" s="14" t="e">
        <f>ROUNDUP(INDEX('2a.Detailpunkte'!$A$4:$A$352,MATCH('2. Punkte_Prüfung'!A169,'2a.Detailpunkte'!$D$4:$D$352,0),1)/5,1)*5</f>
        <v>#N/A</v>
      </c>
      <c r="F169" s="61" t="e">
        <f>Gesamtpunkte[[#This Row],[Gesamtpunkte ]]/$E$4</f>
        <v>#N/A</v>
      </c>
      <c r="G169" s="14" t="e">
        <f>INDEX('2a.Detailpunkte'!$B$4:$B$352,MATCH('2. Punkte_Prüfung'!A169,'2a.Detailpunkte'!$D$4:$D$352,0),1)</f>
        <v>#N/A</v>
      </c>
      <c r="H169" s="14" t="e">
        <f>INDEX('2a.Detailpunkte'!$C$4:$C$352,MATCH('2. Punkte_Prüfung'!A169,'2a.Detailpunkte'!$D$4:$D$352,0),1)</f>
        <v>#N/A</v>
      </c>
      <c r="I169" s="197" t="e">
        <f>Gesamtpunkte[[#This Row],[Punkte F]]/$G$4</f>
        <v>#N/A</v>
      </c>
      <c r="J169" s="197" t="e">
        <f>Gesamtpunkte[[#This Row],[Punkte I]]/$H$4</f>
        <v>#N/A</v>
      </c>
      <c r="K169" s="95" t="str">
        <f>IF(AND(ISNA(MATCH(Gesamtpunkte[[#This Row],[Matr.-Nr.]],'4. Noteneintrag'!$C$11:$C$1048576,0)),ISNUMBER(Gesamtpunkte[[#This Row],[Matr.-Nr.]])),"NEIN","JA")</f>
        <v>JA</v>
      </c>
      <c r="L169" s="2"/>
    </row>
    <row r="170" spans="1:12">
      <c r="A170" s="200" t="e">
        <f>'2a.Detailpunkte'!D168</f>
        <v>#N/A</v>
      </c>
      <c r="B170">
        <f>'2a.Detailpunkte'!E94</f>
        <v>0</v>
      </c>
      <c r="C170">
        <f>'2a.Detailpunkte'!F94</f>
        <v>0</v>
      </c>
      <c r="D170" s="63" t="e">
        <f>INDEX('3. Notenszenarien'!$I$6:$I$350,MATCH(Gesamtpunkte[[#This Row],[Matr.-Nr.]],'3. Notenszenarien'!$A$6:$A$1048576,0))</f>
        <v>#N/A</v>
      </c>
      <c r="E170" s="14" t="e">
        <f>ROUNDUP(INDEX('2a.Detailpunkte'!$A$4:$A$352,MATCH('2. Punkte_Prüfung'!A170,'2a.Detailpunkte'!$D$4:$D$352,0),1)/5,1)*5</f>
        <v>#N/A</v>
      </c>
      <c r="F170" s="61" t="e">
        <f>Gesamtpunkte[[#This Row],[Gesamtpunkte ]]/$E$4</f>
        <v>#N/A</v>
      </c>
      <c r="G170" s="14" t="e">
        <f>INDEX('2a.Detailpunkte'!$B$4:$B$352,MATCH('2. Punkte_Prüfung'!A170,'2a.Detailpunkte'!$D$4:$D$352,0),1)</f>
        <v>#N/A</v>
      </c>
      <c r="H170" s="14" t="e">
        <f>INDEX('2a.Detailpunkte'!$C$4:$C$352,MATCH('2. Punkte_Prüfung'!A170,'2a.Detailpunkte'!$D$4:$D$352,0),1)</f>
        <v>#N/A</v>
      </c>
      <c r="I170" s="197" t="e">
        <f>Gesamtpunkte[[#This Row],[Punkte F]]/$G$4</f>
        <v>#N/A</v>
      </c>
      <c r="J170" s="197" t="e">
        <f>Gesamtpunkte[[#This Row],[Punkte I]]/$H$4</f>
        <v>#N/A</v>
      </c>
      <c r="K170" s="95" t="str">
        <f>IF(AND(ISNA(MATCH(Gesamtpunkte[[#This Row],[Matr.-Nr.]],'4. Noteneintrag'!$C$11:$C$1048576,0)),ISNUMBER(Gesamtpunkte[[#This Row],[Matr.-Nr.]])),"NEIN","JA")</f>
        <v>JA</v>
      </c>
      <c r="L170" s="2"/>
    </row>
    <row r="171" spans="1:12">
      <c r="A171" s="200" t="e">
        <f>'2a.Detailpunkte'!D169</f>
        <v>#N/A</v>
      </c>
      <c r="B171">
        <f>'2a.Detailpunkte'!E95</f>
        <v>0</v>
      </c>
      <c r="C171">
        <f>'2a.Detailpunkte'!F95</f>
        <v>0</v>
      </c>
      <c r="D171" s="63" t="e">
        <f>INDEX('3. Notenszenarien'!$I$6:$I$350,MATCH(Gesamtpunkte[[#This Row],[Matr.-Nr.]],'3. Notenszenarien'!$A$6:$A$1048576,0))</f>
        <v>#N/A</v>
      </c>
      <c r="E171" s="14" t="e">
        <f>ROUNDUP(INDEX('2a.Detailpunkte'!$A$4:$A$352,MATCH('2. Punkte_Prüfung'!A171,'2a.Detailpunkte'!$D$4:$D$352,0),1)/5,1)*5</f>
        <v>#N/A</v>
      </c>
      <c r="F171" s="61" t="e">
        <f>Gesamtpunkte[[#This Row],[Gesamtpunkte ]]/$E$4</f>
        <v>#N/A</v>
      </c>
      <c r="G171" s="14" t="e">
        <f>INDEX('2a.Detailpunkte'!$B$4:$B$352,MATCH('2. Punkte_Prüfung'!A171,'2a.Detailpunkte'!$D$4:$D$352,0),1)</f>
        <v>#N/A</v>
      </c>
      <c r="H171" s="14" t="e">
        <f>INDEX('2a.Detailpunkte'!$C$4:$C$352,MATCH('2. Punkte_Prüfung'!A171,'2a.Detailpunkte'!$D$4:$D$352,0),1)</f>
        <v>#N/A</v>
      </c>
      <c r="I171" s="197" t="e">
        <f>Gesamtpunkte[[#This Row],[Punkte F]]/$G$4</f>
        <v>#N/A</v>
      </c>
      <c r="J171" s="197" t="e">
        <f>Gesamtpunkte[[#This Row],[Punkte I]]/$H$4</f>
        <v>#N/A</v>
      </c>
      <c r="K171" s="95" t="str">
        <f>IF(AND(ISNA(MATCH(Gesamtpunkte[[#This Row],[Matr.-Nr.]],'4. Noteneintrag'!$C$11:$C$1048576,0)),ISNUMBER(Gesamtpunkte[[#This Row],[Matr.-Nr.]])),"NEIN","JA")</f>
        <v>JA</v>
      </c>
      <c r="L171" s="2"/>
    </row>
    <row r="172" spans="1:12">
      <c r="A172" s="200" t="e">
        <f>'2a.Detailpunkte'!D170</f>
        <v>#N/A</v>
      </c>
      <c r="B172">
        <f>'2a.Detailpunkte'!E96</f>
        <v>0</v>
      </c>
      <c r="C172">
        <f>'2a.Detailpunkte'!F96</f>
        <v>0</v>
      </c>
      <c r="D172" s="63" t="e">
        <f>INDEX('3. Notenszenarien'!$I$6:$I$350,MATCH(Gesamtpunkte[[#This Row],[Matr.-Nr.]],'3. Notenszenarien'!$A$6:$A$1048576,0))</f>
        <v>#N/A</v>
      </c>
      <c r="E172" s="14" t="e">
        <f>ROUNDUP(INDEX('2a.Detailpunkte'!$A$4:$A$352,MATCH('2. Punkte_Prüfung'!A172,'2a.Detailpunkte'!$D$4:$D$352,0),1)/5,1)*5</f>
        <v>#N/A</v>
      </c>
      <c r="F172" s="61" t="e">
        <f>Gesamtpunkte[[#This Row],[Gesamtpunkte ]]/$E$4</f>
        <v>#N/A</v>
      </c>
      <c r="G172" s="14" t="e">
        <f>INDEX('2a.Detailpunkte'!$B$4:$B$352,MATCH('2. Punkte_Prüfung'!A172,'2a.Detailpunkte'!$D$4:$D$352,0),1)</f>
        <v>#N/A</v>
      </c>
      <c r="H172" s="14" t="e">
        <f>INDEX('2a.Detailpunkte'!$C$4:$C$352,MATCH('2. Punkte_Prüfung'!A172,'2a.Detailpunkte'!$D$4:$D$352,0),1)</f>
        <v>#N/A</v>
      </c>
      <c r="I172" s="197" t="e">
        <f>Gesamtpunkte[[#This Row],[Punkte F]]/$G$4</f>
        <v>#N/A</v>
      </c>
      <c r="J172" s="197" t="e">
        <f>Gesamtpunkte[[#This Row],[Punkte I]]/$H$4</f>
        <v>#N/A</v>
      </c>
      <c r="K172" s="95" t="str">
        <f>IF(AND(ISNA(MATCH(Gesamtpunkte[[#This Row],[Matr.-Nr.]],'4. Noteneintrag'!$C$11:$C$1048576,0)),ISNUMBER(Gesamtpunkte[[#This Row],[Matr.-Nr.]])),"NEIN","JA")</f>
        <v>JA</v>
      </c>
      <c r="L172" s="2"/>
    </row>
    <row r="173" spans="1:12">
      <c r="A173" s="200" t="e">
        <f>'2a.Detailpunkte'!D171</f>
        <v>#N/A</v>
      </c>
      <c r="B173">
        <f>'2a.Detailpunkte'!E97</f>
        <v>0</v>
      </c>
      <c r="C173">
        <f>'2a.Detailpunkte'!F97</f>
        <v>0</v>
      </c>
      <c r="D173" s="63" t="e">
        <f>INDEX('3. Notenszenarien'!$I$6:$I$350,MATCH(Gesamtpunkte[[#This Row],[Matr.-Nr.]],'3. Notenszenarien'!$A$6:$A$1048576,0))</f>
        <v>#N/A</v>
      </c>
      <c r="E173" s="14" t="e">
        <f>ROUNDUP(INDEX('2a.Detailpunkte'!$A$4:$A$352,MATCH('2. Punkte_Prüfung'!A173,'2a.Detailpunkte'!$D$4:$D$352,0),1)/5,1)*5</f>
        <v>#N/A</v>
      </c>
      <c r="F173" s="61" t="e">
        <f>Gesamtpunkte[[#This Row],[Gesamtpunkte ]]/$E$4</f>
        <v>#N/A</v>
      </c>
      <c r="G173" s="14" t="e">
        <f>INDEX('2a.Detailpunkte'!$B$4:$B$352,MATCH('2. Punkte_Prüfung'!A173,'2a.Detailpunkte'!$D$4:$D$352,0),1)</f>
        <v>#N/A</v>
      </c>
      <c r="H173" s="14" t="e">
        <f>INDEX('2a.Detailpunkte'!$C$4:$C$352,MATCH('2. Punkte_Prüfung'!A173,'2a.Detailpunkte'!$D$4:$D$352,0),1)</f>
        <v>#N/A</v>
      </c>
      <c r="I173" s="197" t="e">
        <f>Gesamtpunkte[[#This Row],[Punkte F]]/$G$4</f>
        <v>#N/A</v>
      </c>
      <c r="J173" s="197" t="e">
        <f>Gesamtpunkte[[#This Row],[Punkte I]]/$H$4</f>
        <v>#N/A</v>
      </c>
      <c r="K173" s="95" t="str">
        <f>IF(AND(ISNA(MATCH(Gesamtpunkte[[#This Row],[Matr.-Nr.]],'4. Noteneintrag'!$C$11:$C$1048576,0)),ISNUMBER(Gesamtpunkte[[#This Row],[Matr.-Nr.]])),"NEIN","JA")</f>
        <v>JA</v>
      </c>
      <c r="L173" s="2"/>
    </row>
    <row r="174" spans="1:12">
      <c r="A174" s="200" t="e">
        <f>'2a.Detailpunkte'!D172</f>
        <v>#N/A</v>
      </c>
      <c r="B174">
        <f>'2a.Detailpunkte'!E98</f>
        <v>0</v>
      </c>
      <c r="C174">
        <f>'2a.Detailpunkte'!F98</f>
        <v>0</v>
      </c>
      <c r="D174" s="63" t="e">
        <f>INDEX('3. Notenszenarien'!$I$6:$I$350,MATCH(Gesamtpunkte[[#This Row],[Matr.-Nr.]],'3. Notenszenarien'!$A$6:$A$1048576,0))</f>
        <v>#N/A</v>
      </c>
      <c r="E174" s="14" t="e">
        <f>ROUNDUP(INDEX('2a.Detailpunkte'!$A$4:$A$352,MATCH('2. Punkte_Prüfung'!A174,'2a.Detailpunkte'!$D$4:$D$352,0),1)/5,1)*5</f>
        <v>#N/A</v>
      </c>
      <c r="F174" s="61" t="e">
        <f>Gesamtpunkte[[#This Row],[Gesamtpunkte ]]/$E$4</f>
        <v>#N/A</v>
      </c>
      <c r="G174" s="14" t="e">
        <f>INDEX('2a.Detailpunkte'!$B$4:$B$352,MATCH('2. Punkte_Prüfung'!A174,'2a.Detailpunkte'!$D$4:$D$352,0),1)</f>
        <v>#N/A</v>
      </c>
      <c r="H174" s="14" t="e">
        <f>INDEX('2a.Detailpunkte'!$C$4:$C$352,MATCH('2. Punkte_Prüfung'!A174,'2a.Detailpunkte'!$D$4:$D$352,0),1)</f>
        <v>#N/A</v>
      </c>
      <c r="I174" s="197" t="e">
        <f>Gesamtpunkte[[#This Row],[Punkte F]]/$G$4</f>
        <v>#N/A</v>
      </c>
      <c r="J174" s="197" t="e">
        <f>Gesamtpunkte[[#This Row],[Punkte I]]/$H$4</f>
        <v>#N/A</v>
      </c>
      <c r="K174" s="95" t="str">
        <f>IF(AND(ISNA(MATCH(Gesamtpunkte[[#This Row],[Matr.-Nr.]],'4. Noteneintrag'!$C$11:$C$1048576,0)),ISNUMBER(Gesamtpunkte[[#This Row],[Matr.-Nr.]])),"NEIN","JA")</f>
        <v>JA</v>
      </c>
      <c r="L174" s="2"/>
    </row>
    <row r="175" spans="1:12">
      <c r="A175" s="200" t="e">
        <f>'2a.Detailpunkte'!D173</f>
        <v>#N/A</v>
      </c>
      <c r="B175">
        <f>'2a.Detailpunkte'!E99</f>
        <v>0</v>
      </c>
      <c r="C175">
        <f>'2a.Detailpunkte'!F99</f>
        <v>0</v>
      </c>
      <c r="D175" s="63" t="e">
        <f>INDEX('3. Notenszenarien'!$I$6:$I$350,MATCH(Gesamtpunkte[[#This Row],[Matr.-Nr.]],'3. Notenszenarien'!$A$6:$A$1048576,0))</f>
        <v>#N/A</v>
      </c>
      <c r="E175" s="14" t="e">
        <f>ROUNDUP(INDEX('2a.Detailpunkte'!$A$4:$A$352,MATCH('2. Punkte_Prüfung'!A175,'2a.Detailpunkte'!$D$4:$D$352,0),1)/5,1)*5</f>
        <v>#N/A</v>
      </c>
      <c r="F175" s="61" t="e">
        <f>Gesamtpunkte[[#This Row],[Gesamtpunkte ]]/$E$4</f>
        <v>#N/A</v>
      </c>
      <c r="G175" s="14" t="e">
        <f>INDEX('2a.Detailpunkte'!$B$4:$B$352,MATCH('2. Punkte_Prüfung'!A175,'2a.Detailpunkte'!$D$4:$D$352,0),1)</f>
        <v>#N/A</v>
      </c>
      <c r="H175" s="14" t="e">
        <f>INDEX('2a.Detailpunkte'!$C$4:$C$352,MATCH('2. Punkte_Prüfung'!A175,'2a.Detailpunkte'!$D$4:$D$352,0),1)</f>
        <v>#N/A</v>
      </c>
      <c r="I175" s="197" t="e">
        <f>Gesamtpunkte[[#This Row],[Punkte F]]/$G$4</f>
        <v>#N/A</v>
      </c>
      <c r="J175" s="197" t="e">
        <f>Gesamtpunkte[[#This Row],[Punkte I]]/$H$4</f>
        <v>#N/A</v>
      </c>
      <c r="K175" s="95" t="str">
        <f>IF(AND(ISNA(MATCH(Gesamtpunkte[[#This Row],[Matr.-Nr.]],'4. Noteneintrag'!$C$11:$C$1048576,0)),ISNUMBER(Gesamtpunkte[[#This Row],[Matr.-Nr.]])),"NEIN","JA")</f>
        <v>JA</v>
      </c>
      <c r="L175" s="2"/>
    </row>
    <row r="176" spans="1:12">
      <c r="A176" s="200" t="e">
        <f>'2a.Detailpunkte'!D174</f>
        <v>#N/A</v>
      </c>
      <c r="B176">
        <f>'2a.Detailpunkte'!E100</f>
        <v>0</v>
      </c>
      <c r="C176">
        <f>'2a.Detailpunkte'!F100</f>
        <v>0</v>
      </c>
      <c r="D176" s="63" t="e">
        <f>INDEX('3. Notenszenarien'!$I$6:$I$350,MATCH(Gesamtpunkte[[#This Row],[Matr.-Nr.]],'3. Notenszenarien'!$A$6:$A$1048576,0))</f>
        <v>#N/A</v>
      </c>
      <c r="E176" s="14" t="e">
        <f>ROUNDUP(INDEX('2a.Detailpunkte'!$A$4:$A$352,MATCH('2. Punkte_Prüfung'!A176,'2a.Detailpunkte'!$D$4:$D$352,0),1)/5,1)*5</f>
        <v>#N/A</v>
      </c>
      <c r="F176" s="61" t="e">
        <f>Gesamtpunkte[[#This Row],[Gesamtpunkte ]]/$E$4</f>
        <v>#N/A</v>
      </c>
      <c r="G176" s="14" t="e">
        <f>INDEX('2a.Detailpunkte'!$B$4:$B$352,MATCH('2. Punkte_Prüfung'!A176,'2a.Detailpunkte'!$D$4:$D$352,0),1)</f>
        <v>#N/A</v>
      </c>
      <c r="H176" s="14" t="e">
        <f>INDEX('2a.Detailpunkte'!$C$4:$C$352,MATCH('2. Punkte_Prüfung'!A176,'2a.Detailpunkte'!$D$4:$D$352,0),1)</f>
        <v>#N/A</v>
      </c>
      <c r="I176" s="197" t="e">
        <f>Gesamtpunkte[[#This Row],[Punkte F]]/$G$4</f>
        <v>#N/A</v>
      </c>
      <c r="J176" s="197" t="e">
        <f>Gesamtpunkte[[#This Row],[Punkte I]]/$H$4</f>
        <v>#N/A</v>
      </c>
      <c r="K176" s="95" t="str">
        <f>IF(AND(ISNA(MATCH(Gesamtpunkte[[#This Row],[Matr.-Nr.]],'4. Noteneintrag'!$C$11:$C$1048576,0)),ISNUMBER(Gesamtpunkte[[#This Row],[Matr.-Nr.]])),"NEIN","JA")</f>
        <v>JA</v>
      </c>
      <c r="L176" s="2"/>
    </row>
    <row r="177" spans="1:12">
      <c r="A177" s="200" t="e">
        <f>'2a.Detailpunkte'!D175</f>
        <v>#N/A</v>
      </c>
      <c r="B177">
        <f>'2a.Detailpunkte'!E101</f>
        <v>0</v>
      </c>
      <c r="C177">
        <f>'2a.Detailpunkte'!F101</f>
        <v>0</v>
      </c>
      <c r="D177" s="63" t="e">
        <f>INDEX('3. Notenszenarien'!$I$6:$I$350,MATCH(Gesamtpunkte[[#This Row],[Matr.-Nr.]],'3. Notenszenarien'!$A$6:$A$1048576,0))</f>
        <v>#N/A</v>
      </c>
      <c r="E177" s="14" t="e">
        <f>ROUNDUP(INDEX('2a.Detailpunkte'!$A$4:$A$352,MATCH('2. Punkte_Prüfung'!A177,'2a.Detailpunkte'!$D$4:$D$352,0),1)/5,1)*5</f>
        <v>#N/A</v>
      </c>
      <c r="F177" s="61" t="e">
        <f>Gesamtpunkte[[#This Row],[Gesamtpunkte ]]/$E$4</f>
        <v>#N/A</v>
      </c>
      <c r="G177" s="14" t="e">
        <f>INDEX('2a.Detailpunkte'!$B$4:$B$352,MATCH('2. Punkte_Prüfung'!A177,'2a.Detailpunkte'!$D$4:$D$352,0),1)</f>
        <v>#N/A</v>
      </c>
      <c r="H177" s="14" t="e">
        <f>INDEX('2a.Detailpunkte'!$C$4:$C$352,MATCH('2. Punkte_Prüfung'!A177,'2a.Detailpunkte'!$D$4:$D$352,0),1)</f>
        <v>#N/A</v>
      </c>
      <c r="I177" s="197" t="e">
        <f>Gesamtpunkte[[#This Row],[Punkte F]]/$G$4</f>
        <v>#N/A</v>
      </c>
      <c r="J177" s="197" t="e">
        <f>Gesamtpunkte[[#This Row],[Punkte I]]/$H$4</f>
        <v>#N/A</v>
      </c>
      <c r="K177" s="95" t="str">
        <f>IF(AND(ISNA(MATCH(Gesamtpunkte[[#This Row],[Matr.-Nr.]],'4. Noteneintrag'!$C$11:$C$1048576,0)),ISNUMBER(Gesamtpunkte[[#This Row],[Matr.-Nr.]])),"NEIN","JA")</f>
        <v>JA</v>
      </c>
      <c r="L177" s="2"/>
    </row>
    <row r="178" spans="1:12">
      <c r="A178" s="200" t="e">
        <f>'2a.Detailpunkte'!D176</f>
        <v>#N/A</v>
      </c>
      <c r="B178">
        <f>'2a.Detailpunkte'!E102</f>
        <v>0</v>
      </c>
      <c r="C178">
        <f>'2a.Detailpunkte'!F102</f>
        <v>0</v>
      </c>
      <c r="D178" s="63" t="e">
        <f>INDEX('3. Notenszenarien'!$I$6:$I$350,MATCH(Gesamtpunkte[[#This Row],[Matr.-Nr.]],'3. Notenszenarien'!$A$6:$A$1048576,0))</f>
        <v>#N/A</v>
      </c>
      <c r="E178" s="14" t="e">
        <f>ROUNDUP(INDEX('2a.Detailpunkte'!$A$4:$A$352,MATCH('2. Punkte_Prüfung'!A178,'2a.Detailpunkte'!$D$4:$D$352,0),1)/5,1)*5</f>
        <v>#N/A</v>
      </c>
      <c r="F178" s="61" t="e">
        <f>Gesamtpunkte[[#This Row],[Gesamtpunkte ]]/$E$4</f>
        <v>#N/A</v>
      </c>
      <c r="G178" s="14" t="e">
        <f>INDEX('2a.Detailpunkte'!$B$4:$B$352,MATCH('2. Punkte_Prüfung'!A178,'2a.Detailpunkte'!$D$4:$D$352,0),1)</f>
        <v>#N/A</v>
      </c>
      <c r="H178" s="14" t="e">
        <f>INDEX('2a.Detailpunkte'!$C$4:$C$352,MATCH('2. Punkte_Prüfung'!A178,'2a.Detailpunkte'!$D$4:$D$352,0),1)</f>
        <v>#N/A</v>
      </c>
      <c r="I178" s="197" t="e">
        <f>Gesamtpunkte[[#This Row],[Punkte F]]/$G$4</f>
        <v>#N/A</v>
      </c>
      <c r="J178" s="197" t="e">
        <f>Gesamtpunkte[[#This Row],[Punkte I]]/$H$4</f>
        <v>#N/A</v>
      </c>
      <c r="K178" s="95" t="str">
        <f>IF(AND(ISNA(MATCH(Gesamtpunkte[[#This Row],[Matr.-Nr.]],'4. Noteneintrag'!$C$11:$C$1048576,0)),ISNUMBER(Gesamtpunkte[[#This Row],[Matr.-Nr.]])),"NEIN","JA")</f>
        <v>JA</v>
      </c>
      <c r="L178" s="2"/>
    </row>
    <row r="179" spans="1:12">
      <c r="A179" s="200" t="e">
        <f>'2a.Detailpunkte'!D177</f>
        <v>#N/A</v>
      </c>
      <c r="B179">
        <f>'2a.Detailpunkte'!E103</f>
        <v>0</v>
      </c>
      <c r="C179">
        <f>'2a.Detailpunkte'!F103</f>
        <v>0</v>
      </c>
      <c r="D179" s="63" t="e">
        <f>INDEX('3. Notenszenarien'!$I$6:$I$350,MATCH(Gesamtpunkte[[#This Row],[Matr.-Nr.]],'3. Notenszenarien'!$A$6:$A$1048576,0))</f>
        <v>#N/A</v>
      </c>
      <c r="E179" s="14" t="e">
        <f>ROUNDUP(INDEX('2a.Detailpunkte'!$A$4:$A$352,MATCH('2. Punkte_Prüfung'!A179,'2a.Detailpunkte'!$D$4:$D$352,0),1)/5,1)*5</f>
        <v>#N/A</v>
      </c>
      <c r="F179" s="61" t="e">
        <f>Gesamtpunkte[[#This Row],[Gesamtpunkte ]]/$E$4</f>
        <v>#N/A</v>
      </c>
      <c r="G179" s="14" t="e">
        <f>INDEX('2a.Detailpunkte'!$B$4:$B$352,MATCH('2. Punkte_Prüfung'!A179,'2a.Detailpunkte'!$D$4:$D$352,0),1)</f>
        <v>#N/A</v>
      </c>
      <c r="H179" s="14" t="e">
        <f>INDEX('2a.Detailpunkte'!$C$4:$C$352,MATCH('2. Punkte_Prüfung'!A179,'2a.Detailpunkte'!$D$4:$D$352,0),1)</f>
        <v>#N/A</v>
      </c>
      <c r="I179" s="197" t="e">
        <f>Gesamtpunkte[[#This Row],[Punkte F]]/$G$4</f>
        <v>#N/A</v>
      </c>
      <c r="J179" s="197" t="e">
        <f>Gesamtpunkte[[#This Row],[Punkte I]]/$H$4</f>
        <v>#N/A</v>
      </c>
      <c r="K179" s="95" t="str">
        <f>IF(AND(ISNA(MATCH(Gesamtpunkte[[#This Row],[Matr.-Nr.]],'4. Noteneintrag'!$C$11:$C$1048576,0)),ISNUMBER(Gesamtpunkte[[#This Row],[Matr.-Nr.]])),"NEIN","JA")</f>
        <v>JA</v>
      </c>
      <c r="L179" s="2"/>
    </row>
    <row r="180" spans="1:12">
      <c r="A180" s="200" t="e">
        <f>'2a.Detailpunkte'!D178</f>
        <v>#N/A</v>
      </c>
      <c r="B180">
        <f>'2a.Detailpunkte'!E104</f>
        <v>0</v>
      </c>
      <c r="C180">
        <f>'2a.Detailpunkte'!F104</f>
        <v>0</v>
      </c>
      <c r="D180" s="63" t="e">
        <f>INDEX('3. Notenszenarien'!$I$6:$I$350,MATCH(Gesamtpunkte[[#This Row],[Matr.-Nr.]],'3. Notenszenarien'!$A$6:$A$1048576,0))</f>
        <v>#N/A</v>
      </c>
      <c r="E180" s="14" t="e">
        <f>ROUNDUP(INDEX('2a.Detailpunkte'!$A$4:$A$352,MATCH('2. Punkte_Prüfung'!A180,'2a.Detailpunkte'!$D$4:$D$352,0),1)/5,1)*5</f>
        <v>#N/A</v>
      </c>
      <c r="F180" s="61" t="e">
        <f>Gesamtpunkte[[#This Row],[Gesamtpunkte ]]/$E$4</f>
        <v>#N/A</v>
      </c>
      <c r="G180" s="14" t="e">
        <f>INDEX('2a.Detailpunkte'!$B$4:$B$352,MATCH('2. Punkte_Prüfung'!A180,'2a.Detailpunkte'!$D$4:$D$352,0),1)</f>
        <v>#N/A</v>
      </c>
      <c r="H180" s="14" t="e">
        <f>INDEX('2a.Detailpunkte'!$C$4:$C$352,MATCH('2. Punkte_Prüfung'!A180,'2a.Detailpunkte'!$D$4:$D$352,0),1)</f>
        <v>#N/A</v>
      </c>
      <c r="I180" s="197" t="e">
        <f>Gesamtpunkte[[#This Row],[Punkte F]]/$G$4</f>
        <v>#N/A</v>
      </c>
      <c r="J180" s="197" t="e">
        <f>Gesamtpunkte[[#This Row],[Punkte I]]/$H$4</f>
        <v>#N/A</v>
      </c>
      <c r="K180" s="95" t="str">
        <f>IF(AND(ISNA(MATCH(Gesamtpunkte[[#This Row],[Matr.-Nr.]],'4. Noteneintrag'!$C$11:$C$1048576,0)),ISNUMBER(Gesamtpunkte[[#This Row],[Matr.-Nr.]])),"NEIN","JA")</f>
        <v>JA</v>
      </c>
      <c r="L180" s="2"/>
    </row>
    <row r="181" spans="1:12">
      <c r="A181" s="200" t="e">
        <f>'2a.Detailpunkte'!D179</f>
        <v>#N/A</v>
      </c>
      <c r="B181">
        <f>'2a.Detailpunkte'!E105</f>
        <v>0</v>
      </c>
      <c r="C181">
        <f>'2a.Detailpunkte'!F105</f>
        <v>0</v>
      </c>
      <c r="D181" s="63" t="e">
        <f>INDEX('3. Notenszenarien'!$I$6:$I$350,MATCH(Gesamtpunkte[[#This Row],[Matr.-Nr.]],'3. Notenszenarien'!$A$6:$A$1048576,0))</f>
        <v>#N/A</v>
      </c>
      <c r="E181" s="14" t="e">
        <f>ROUNDUP(INDEX('2a.Detailpunkte'!$A$4:$A$352,MATCH('2. Punkte_Prüfung'!A181,'2a.Detailpunkte'!$D$4:$D$352,0),1)/5,1)*5</f>
        <v>#N/A</v>
      </c>
      <c r="F181" s="61" t="e">
        <f>Gesamtpunkte[[#This Row],[Gesamtpunkte ]]/$E$4</f>
        <v>#N/A</v>
      </c>
      <c r="G181" s="14" t="e">
        <f>INDEX('2a.Detailpunkte'!$B$4:$B$352,MATCH('2. Punkte_Prüfung'!A181,'2a.Detailpunkte'!$D$4:$D$352,0),1)</f>
        <v>#N/A</v>
      </c>
      <c r="H181" s="14" t="e">
        <f>INDEX('2a.Detailpunkte'!$C$4:$C$352,MATCH('2. Punkte_Prüfung'!A181,'2a.Detailpunkte'!$D$4:$D$352,0),1)</f>
        <v>#N/A</v>
      </c>
      <c r="I181" s="197" t="e">
        <f>Gesamtpunkte[[#This Row],[Punkte F]]/$G$4</f>
        <v>#N/A</v>
      </c>
      <c r="J181" s="197" t="e">
        <f>Gesamtpunkte[[#This Row],[Punkte I]]/$H$4</f>
        <v>#N/A</v>
      </c>
      <c r="K181" s="95" t="str">
        <f>IF(AND(ISNA(MATCH(Gesamtpunkte[[#This Row],[Matr.-Nr.]],'4. Noteneintrag'!$C$11:$C$1048576,0)),ISNUMBER(Gesamtpunkte[[#This Row],[Matr.-Nr.]])),"NEIN","JA")</f>
        <v>JA</v>
      </c>
      <c r="L181" s="2"/>
    </row>
    <row r="182" spans="1:12">
      <c r="A182" s="200" t="e">
        <f>'2a.Detailpunkte'!D180</f>
        <v>#N/A</v>
      </c>
      <c r="B182">
        <f>'2a.Detailpunkte'!E106</f>
        <v>0</v>
      </c>
      <c r="C182">
        <f>'2a.Detailpunkte'!F106</f>
        <v>0</v>
      </c>
      <c r="D182" s="63" t="e">
        <f>INDEX('3. Notenszenarien'!$I$6:$I$350,MATCH(Gesamtpunkte[[#This Row],[Matr.-Nr.]],'3. Notenszenarien'!$A$6:$A$1048576,0))</f>
        <v>#N/A</v>
      </c>
      <c r="E182" s="14" t="e">
        <f>ROUNDUP(INDEX('2a.Detailpunkte'!$A$4:$A$352,MATCH('2. Punkte_Prüfung'!A182,'2a.Detailpunkte'!$D$4:$D$352,0),1)/5,1)*5</f>
        <v>#N/A</v>
      </c>
      <c r="F182" s="61" t="e">
        <f>Gesamtpunkte[[#This Row],[Gesamtpunkte ]]/$E$4</f>
        <v>#N/A</v>
      </c>
      <c r="G182" s="14" t="e">
        <f>INDEX('2a.Detailpunkte'!$B$4:$B$352,MATCH('2. Punkte_Prüfung'!A182,'2a.Detailpunkte'!$D$4:$D$352,0),1)</f>
        <v>#N/A</v>
      </c>
      <c r="H182" s="14" t="e">
        <f>INDEX('2a.Detailpunkte'!$C$4:$C$352,MATCH('2. Punkte_Prüfung'!A182,'2a.Detailpunkte'!$D$4:$D$352,0),1)</f>
        <v>#N/A</v>
      </c>
      <c r="I182" s="197" t="e">
        <f>Gesamtpunkte[[#This Row],[Punkte F]]/$G$4</f>
        <v>#N/A</v>
      </c>
      <c r="J182" s="197" t="e">
        <f>Gesamtpunkte[[#This Row],[Punkte I]]/$H$4</f>
        <v>#N/A</v>
      </c>
      <c r="K182" s="95" t="str">
        <f>IF(AND(ISNA(MATCH(Gesamtpunkte[[#This Row],[Matr.-Nr.]],'4. Noteneintrag'!$C$11:$C$1048576,0)),ISNUMBER(Gesamtpunkte[[#This Row],[Matr.-Nr.]])),"NEIN","JA")</f>
        <v>JA</v>
      </c>
      <c r="L182" s="2"/>
    </row>
    <row r="183" spans="1:12">
      <c r="A183" s="200" t="e">
        <f>'2a.Detailpunkte'!D181</f>
        <v>#N/A</v>
      </c>
      <c r="B183">
        <f>'2a.Detailpunkte'!E107</f>
        <v>0</v>
      </c>
      <c r="C183">
        <f>'2a.Detailpunkte'!F107</f>
        <v>0</v>
      </c>
      <c r="D183" s="63" t="e">
        <f>INDEX('3. Notenszenarien'!$I$6:$I$350,MATCH(Gesamtpunkte[[#This Row],[Matr.-Nr.]],'3. Notenszenarien'!$A$6:$A$1048576,0))</f>
        <v>#N/A</v>
      </c>
      <c r="E183" s="14" t="e">
        <f>ROUNDUP(INDEX('2a.Detailpunkte'!$A$4:$A$352,MATCH('2. Punkte_Prüfung'!A183,'2a.Detailpunkte'!$D$4:$D$352,0),1)/5,1)*5</f>
        <v>#N/A</v>
      </c>
      <c r="F183" s="61" t="e">
        <f>Gesamtpunkte[[#This Row],[Gesamtpunkte ]]/$E$4</f>
        <v>#N/A</v>
      </c>
      <c r="G183" s="14" t="e">
        <f>INDEX('2a.Detailpunkte'!$B$4:$B$352,MATCH('2. Punkte_Prüfung'!A183,'2a.Detailpunkte'!$D$4:$D$352,0),1)</f>
        <v>#N/A</v>
      </c>
      <c r="H183" s="14" t="e">
        <f>INDEX('2a.Detailpunkte'!$C$4:$C$352,MATCH('2. Punkte_Prüfung'!A183,'2a.Detailpunkte'!$D$4:$D$352,0),1)</f>
        <v>#N/A</v>
      </c>
      <c r="I183" s="197" t="e">
        <f>Gesamtpunkte[[#This Row],[Punkte F]]/$G$4</f>
        <v>#N/A</v>
      </c>
      <c r="J183" s="197" t="e">
        <f>Gesamtpunkte[[#This Row],[Punkte I]]/$H$4</f>
        <v>#N/A</v>
      </c>
      <c r="K183" s="95" t="str">
        <f>IF(AND(ISNA(MATCH(Gesamtpunkte[[#This Row],[Matr.-Nr.]],'4. Noteneintrag'!$C$11:$C$1048576,0)),ISNUMBER(Gesamtpunkte[[#This Row],[Matr.-Nr.]])),"NEIN","JA")</f>
        <v>JA</v>
      </c>
      <c r="L183" s="2"/>
    </row>
    <row r="184" spans="1:12">
      <c r="A184" s="200" t="e">
        <f>'2a.Detailpunkte'!D182</f>
        <v>#N/A</v>
      </c>
      <c r="B184">
        <f>'2a.Detailpunkte'!E108</f>
        <v>0</v>
      </c>
      <c r="C184">
        <f>'2a.Detailpunkte'!F108</f>
        <v>0</v>
      </c>
      <c r="D184" s="63" t="e">
        <f>INDEX('3. Notenszenarien'!$I$6:$I$350,MATCH(Gesamtpunkte[[#This Row],[Matr.-Nr.]],'3. Notenszenarien'!$A$6:$A$1048576,0))</f>
        <v>#N/A</v>
      </c>
      <c r="E184" s="14" t="e">
        <f>ROUNDUP(INDEX('2a.Detailpunkte'!$A$4:$A$352,MATCH('2. Punkte_Prüfung'!A184,'2a.Detailpunkte'!$D$4:$D$352,0),1)/5,1)*5</f>
        <v>#N/A</v>
      </c>
      <c r="F184" s="61" t="e">
        <f>Gesamtpunkte[[#This Row],[Gesamtpunkte ]]/$E$4</f>
        <v>#N/A</v>
      </c>
      <c r="G184" s="14" t="e">
        <f>INDEX('2a.Detailpunkte'!$B$4:$B$352,MATCH('2. Punkte_Prüfung'!A184,'2a.Detailpunkte'!$D$4:$D$352,0),1)</f>
        <v>#N/A</v>
      </c>
      <c r="H184" s="14" t="e">
        <f>INDEX('2a.Detailpunkte'!$C$4:$C$352,MATCH('2. Punkte_Prüfung'!A184,'2a.Detailpunkte'!$D$4:$D$352,0),1)</f>
        <v>#N/A</v>
      </c>
      <c r="I184" s="197" t="e">
        <f>Gesamtpunkte[[#This Row],[Punkte F]]/$G$4</f>
        <v>#N/A</v>
      </c>
      <c r="J184" s="197" t="e">
        <f>Gesamtpunkte[[#This Row],[Punkte I]]/$H$4</f>
        <v>#N/A</v>
      </c>
      <c r="K184" s="95" t="str">
        <f>IF(AND(ISNA(MATCH(Gesamtpunkte[[#This Row],[Matr.-Nr.]],'4. Noteneintrag'!$C$11:$C$1048576,0)),ISNUMBER(Gesamtpunkte[[#This Row],[Matr.-Nr.]])),"NEIN","JA")</f>
        <v>JA</v>
      </c>
      <c r="L184" s="2"/>
    </row>
    <row r="185" spans="1:12">
      <c r="A185" s="200" t="e">
        <f>'2a.Detailpunkte'!D183</f>
        <v>#N/A</v>
      </c>
      <c r="B185">
        <f>'2a.Detailpunkte'!E109</f>
        <v>0</v>
      </c>
      <c r="C185">
        <f>'2a.Detailpunkte'!F109</f>
        <v>0</v>
      </c>
      <c r="D185" s="63" t="e">
        <f>INDEX('3. Notenszenarien'!$I$6:$I$350,MATCH(Gesamtpunkte[[#This Row],[Matr.-Nr.]],'3. Notenszenarien'!$A$6:$A$1048576,0))</f>
        <v>#N/A</v>
      </c>
      <c r="E185" s="14" t="e">
        <f>ROUNDUP(INDEX('2a.Detailpunkte'!$A$4:$A$352,MATCH('2. Punkte_Prüfung'!A185,'2a.Detailpunkte'!$D$4:$D$352,0),1)/5,1)*5</f>
        <v>#N/A</v>
      </c>
      <c r="F185" s="61" t="e">
        <f>Gesamtpunkte[[#This Row],[Gesamtpunkte ]]/$E$4</f>
        <v>#N/A</v>
      </c>
      <c r="G185" s="14" t="e">
        <f>INDEX('2a.Detailpunkte'!$B$4:$B$352,MATCH('2. Punkte_Prüfung'!A185,'2a.Detailpunkte'!$D$4:$D$352,0),1)</f>
        <v>#N/A</v>
      </c>
      <c r="H185" s="14" t="e">
        <f>INDEX('2a.Detailpunkte'!$C$4:$C$352,MATCH('2. Punkte_Prüfung'!A185,'2a.Detailpunkte'!$D$4:$D$352,0),1)</f>
        <v>#N/A</v>
      </c>
      <c r="I185" s="197" t="e">
        <f>Gesamtpunkte[[#This Row],[Punkte F]]/$G$4</f>
        <v>#N/A</v>
      </c>
      <c r="J185" s="197" t="e">
        <f>Gesamtpunkte[[#This Row],[Punkte I]]/$H$4</f>
        <v>#N/A</v>
      </c>
      <c r="K185" s="95" t="str">
        <f>IF(AND(ISNA(MATCH(Gesamtpunkte[[#This Row],[Matr.-Nr.]],'4. Noteneintrag'!$C$11:$C$1048576,0)),ISNUMBER(Gesamtpunkte[[#This Row],[Matr.-Nr.]])),"NEIN","JA")</f>
        <v>JA</v>
      </c>
      <c r="L185" s="2"/>
    </row>
    <row r="186" spans="1:12">
      <c r="A186" s="200" t="e">
        <f>'2a.Detailpunkte'!D184</f>
        <v>#N/A</v>
      </c>
      <c r="B186">
        <f>'2a.Detailpunkte'!E110</f>
        <v>0</v>
      </c>
      <c r="C186">
        <f>'2a.Detailpunkte'!F110</f>
        <v>0</v>
      </c>
      <c r="D186" s="63" t="e">
        <f>INDEX('3. Notenszenarien'!$I$6:$I$350,MATCH(Gesamtpunkte[[#This Row],[Matr.-Nr.]],'3. Notenszenarien'!$A$6:$A$1048576,0))</f>
        <v>#N/A</v>
      </c>
      <c r="E186" s="14" t="e">
        <f>ROUNDUP(INDEX('2a.Detailpunkte'!$A$4:$A$352,MATCH('2. Punkte_Prüfung'!A186,'2a.Detailpunkte'!$D$4:$D$352,0),1)/5,1)*5</f>
        <v>#N/A</v>
      </c>
      <c r="F186" s="61" t="e">
        <f>Gesamtpunkte[[#This Row],[Gesamtpunkte ]]/$E$4</f>
        <v>#N/A</v>
      </c>
      <c r="G186" s="14" t="e">
        <f>INDEX('2a.Detailpunkte'!$B$4:$B$352,MATCH('2. Punkte_Prüfung'!A186,'2a.Detailpunkte'!$D$4:$D$352,0),1)</f>
        <v>#N/A</v>
      </c>
      <c r="H186" s="14" t="e">
        <f>INDEX('2a.Detailpunkte'!$C$4:$C$352,MATCH('2. Punkte_Prüfung'!A186,'2a.Detailpunkte'!$D$4:$D$352,0),1)</f>
        <v>#N/A</v>
      </c>
      <c r="I186" s="197" t="e">
        <f>Gesamtpunkte[[#This Row],[Punkte F]]/$G$4</f>
        <v>#N/A</v>
      </c>
      <c r="J186" s="197" t="e">
        <f>Gesamtpunkte[[#This Row],[Punkte I]]/$H$4</f>
        <v>#N/A</v>
      </c>
      <c r="K186" s="95" t="str">
        <f>IF(AND(ISNA(MATCH(Gesamtpunkte[[#This Row],[Matr.-Nr.]],'4. Noteneintrag'!$C$11:$C$1048576,0)),ISNUMBER(Gesamtpunkte[[#This Row],[Matr.-Nr.]])),"NEIN","JA")</f>
        <v>JA</v>
      </c>
      <c r="L186" s="2"/>
    </row>
    <row r="187" spans="1:12">
      <c r="A187" s="200" t="e">
        <f>'2a.Detailpunkte'!D185</f>
        <v>#N/A</v>
      </c>
      <c r="B187">
        <f>'2a.Detailpunkte'!E111</f>
        <v>0</v>
      </c>
      <c r="C187">
        <f>'2a.Detailpunkte'!F111</f>
        <v>0</v>
      </c>
      <c r="D187" s="63" t="e">
        <f>INDEX('3. Notenszenarien'!$I$6:$I$350,MATCH(Gesamtpunkte[[#This Row],[Matr.-Nr.]],'3. Notenszenarien'!$A$6:$A$1048576,0))</f>
        <v>#N/A</v>
      </c>
      <c r="E187" s="14" t="e">
        <f>ROUNDUP(INDEX('2a.Detailpunkte'!$A$4:$A$352,MATCH('2. Punkte_Prüfung'!A187,'2a.Detailpunkte'!$D$4:$D$352,0),1)/5,1)*5</f>
        <v>#N/A</v>
      </c>
      <c r="F187" s="61" t="e">
        <f>Gesamtpunkte[[#This Row],[Gesamtpunkte ]]/$E$4</f>
        <v>#N/A</v>
      </c>
      <c r="G187" s="14" t="e">
        <f>INDEX('2a.Detailpunkte'!$B$4:$B$352,MATCH('2. Punkte_Prüfung'!A187,'2a.Detailpunkte'!$D$4:$D$352,0),1)</f>
        <v>#N/A</v>
      </c>
      <c r="H187" s="14" t="e">
        <f>INDEX('2a.Detailpunkte'!$C$4:$C$352,MATCH('2. Punkte_Prüfung'!A187,'2a.Detailpunkte'!$D$4:$D$352,0),1)</f>
        <v>#N/A</v>
      </c>
      <c r="I187" s="197" t="e">
        <f>Gesamtpunkte[[#This Row],[Punkte F]]/$G$4</f>
        <v>#N/A</v>
      </c>
      <c r="J187" s="197" t="e">
        <f>Gesamtpunkte[[#This Row],[Punkte I]]/$H$4</f>
        <v>#N/A</v>
      </c>
      <c r="K187" s="95" t="str">
        <f>IF(AND(ISNA(MATCH(Gesamtpunkte[[#This Row],[Matr.-Nr.]],'4. Noteneintrag'!$C$11:$C$1048576,0)),ISNUMBER(Gesamtpunkte[[#This Row],[Matr.-Nr.]])),"NEIN","JA")</f>
        <v>JA</v>
      </c>
      <c r="L187" s="2"/>
    </row>
    <row r="188" spans="1:12">
      <c r="A188" s="200" t="e">
        <f>'2a.Detailpunkte'!D186</f>
        <v>#N/A</v>
      </c>
      <c r="B188">
        <f>'2a.Detailpunkte'!E112</f>
        <v>0</v>
      </c>
      <c r="C188">
        <f>'2a.Detailpunkte'!F112</f>
        <v>0</v>
      </c>
      <c r="D188" s="63" t="e">
        <f>INDEX('3. Notenszenarien'!$I$6:$I$350,MATCH(Gesamtpunkte[[#This Row],[Matr.-Nr.]],'3. Notenszenarien'!$A$6:$A$1048576,0))</f>
        <v>#N/A</v>
      </c>
      <c r="E188" s="14" t="e">
        <f>ROUNDUP(INDEX('2a.Detailpunkte'!$A$4:$A$352,MATCH('2. Punkte_Prüfung'!A188,'2a.Detailpunkte'!$D$4:$D$352,0),1)/5,1)*5</f>
        <v>#N/A</v>
      </c>
      <c r="F188" s="61" t="e">
        <f>Gesamtpunkte[[#This Row],[Gesamtpunkte ]]/$E$4</f>
        <v>#N/A</v>
      </c>
      <c r="G188" s="14" t="e">
        <f>INDEX('2a.Detailpunkte'!$B$4:$B$352,MATCH('2. Punkte_Prüfung'!A188,'2a.Detailpunkte'!$D$4:$D$352,0),1)</f>
        <v>#N/A</v>
      </c>
      <c r="H188" s="14" t="e">
        <f>INDEX('2a.Detailpunkte'!$C$4:$C$352,MATCH('2. Punkte_Prüfung'!A188,'2a.Detailpunkte'!$D$4:$D$352,0),1)</f>
        <v>#N/A</v>
      </c>
      <c r="I188" s="197" t="e">
        <f>Gesamtpunkte[[#This Row],[Punkte F]]/$G$4</f>
        <v>#N/A</v>
      </c>
      <c r="J188" s="197" t="e">
        <f>Gesamtpunkte[[#This Row],[Punkte I]]/$H$4</f>
        <v>#N/A</v>
      </c>
      <c r="K188" s="95" t="str">
        <f>IF(AND(ISNA(MATCH(Gesamtpunkte[[#This Row],[Matr.-Nr.]],'4. Noteneintrag'!$C$11:$C$1048576,0)),ISNUMBER(Gesamtpunkte[[#This Row],[Matr.-Nr.]])),"NEIN","JA")</f>
        <v>JA</v>
      </c>
      <c r="L188" s="2"/>
    </row>
    <row r="189" spans="1:12">
      <c r="A189" s="200" t="e">
        <f>'2a.Detailpunkte'!D187</f>
        <v>#N/A</v>
      </c>
      <c r="B189">
        <f>'2a.Detailpunkte'!E113</f>
        <v>0</v>
      </c>
      <c r="C189">
        <f>'2a.Detailpunkte'!F113</f>
        <v>0</v>
      </c>
      <c r="D189" s="63" t="e">
        <f>INDEX('3. Notenszenarien'!$I$6:$I$350,MATCH(Gesamtpunkte[[#This Row],[Matr.-Nr.]],'3. Notenszenarien'!$A$6:$A$1048576,0))</f>
        <v>#N/A</v>
      </c>
      <c r="E189" s="14" t="e">
        <f>ROUNDUP(INDEX('2a.Detailpunkte'!$A$4:$A$352,MATCH('2. Punkte_Prüfung'!A189,'2a.Detailpunkte'!$D$4:$D$352,0),1)/5,1)*5</f>
        <v>#N/A</v>
      </c>
      <c r="F189" s="61" t="e">
        <f>Gesamtpunkte[[#This Row],[Gesamtpunkte ]]/$E$4</f>
        <v>#N/A</v>
      </c>
      <c r="G189" s="14" t="e">
        <f>INDEX('2a.Detailpunkte'!$B$4:$B$352,MATCH('2. Punkte_Prüfung'!A189,'2a.Detailpunkte'!$D$4:$D$352,0),1)</f>
        <v>#N/A</v>
      </c>
      <c r="H189" s="14" t="e">
        <f>INDEX('2a.Detailpunkte'!$C$4:$C$352,MATCH('2. Punkte_Prüfung'!A189,'2a.Detailpunkte'!$D$4:$D$352,0),1)</f>
        <v>#N/A</v>
      </c>
      <c r="I189" s="197" t="e">
        <f>Gesamtpunkte[[#This Row],[Punkte F]]/$G$4</f>
        <v>#N/A</v>
      </c>
      <c r="J189" s="197" t="e">
        <f>Gesamtpunkte[[#This Row],[Punkte I]]/$H$4</f>
        <v>#N/A</v>
      </c>
      <c r="K189" s="95" t="str">
        <f>IF(AND(ISNA(MATCH(Gesamtpunkte[[#This Row],[Matr.-Nr.]],'4. Noteneintrag'!$C$11:$C$1048576,0)),ISNUMBER(Gesamtpunkte[[#This Row],[Matr.-Nr.]])),"NEIN","JA")</f>
        <v>JA</v>
      </c>
      <c r="L189" s="2"/>
    </row>
    <row r="190" spans="1:12">
      <c r="A190" s="200" t="e">
        <f>'2a.Detailpunkte'!D188</f>
        <v>#N/A</v>
      </c>
      <c r="B190">
        <f>'2a.Detailpunkte'!E114</f>
        <v>0</v>
      </c>
      <c r="C190">
        <f>'2a.Detailpunkte'!F114</f>
        <v>0</v>
      </c>
      <c r="D190" s="63" t="e">
        <f>INDEX('3. Notenszenarien'!$I$6:$I$350,MATCH(Gesamtpunkte[[#This Row],[Matr.-Nr.]],'3. Notenszenarien'!$A$6:$A$1048576,0))</f>
        <v>#N/A</v>
      </c>
      <c r="E190" s="14" t="e">
        <f>ROUNDUP(INDEX('2a.Detailpunkte'!$A$4:$A$352,MATCH('2. Punkte_Prüfung'!A190,'2a.Detailpunkte'!$D$4:$D$352,0),1)/5,1)*5</f>
        <v>#N/A</v>
      </c>
      <c r="F190" s="61" t="e">
        <f>Gesamtpunkte[[#This Row],[Gesamtpunkte ]]/$E$4</f>
        <v>#N/A</v>
      </c>
      <c r="G190" s="14" t="e">
        <f>INDEX('2a.Detailpunkte'!$B$4:$B$352,MATCH('2. Punkte_Prüfung'!A190,'2a.Detailpunkte'!$D$4:$D$352,0),1)</f>
        <v>#N/A</v>
      </c>
      <c r="H190" s="14" t="e">
        <f>INDEX('2a.Detailpunkte'!$C$4:$C$352,MATCH('2. Punkte_Prüfung'!A190,'2a.Detailpunkte'!$D$4:$D$352,0),1)</f>
        <v>#N/A</v>
      </c>
      <c r="I190" s="197" t="e">
        <f>Gesamtpunkte[[#This Row],[Punkte F]]/$G$4</f>
        <v>#N/A</v>
      </c>
      <c r="J190" s="197" t="e">
        <f>Gesamtpunkte[[#This Row],[Punkte I]]/$H$4</f>
        <v>#N/A</v>
      </c>
      <c r="K190" s="95" t="str">
        <f>IF(AND(ISNA(MATCH(Gesamtpunkte[[#This Row],[Matr.-Nr.]],'4. Noteneintrag'!$C$11:$C$1048576,0)),ISNUMBER(Gesamtpunkte[[#This Row],[Matr.-Nr.]])),"NEIN","JA")</f>
        <v>JA</v>
      </c>
      <c r="L190" s="2"/>
    </row>
    <row r="191" spans="1:12">
      <c r="A191" s="200" t="e">
        <f>'2a.Detailpunkte'!D189</f>
        <v>#N/A</v>
      </c>
      <c r="B191">
        <f>'2a.Detailpunkte'!E115</f>
        <v>0</v>
      </c>
      <c r="C191">
        <f>'2a.Detailpunkte'!F115</f>
        <v>0</v>
      </c>
      <c r="D191" s="63" t="e">
        <f>INDEX('3. Notenszenarien'!$I$6:$I$350,MATCH(Gesamtpunkte[[#This Row],[Matr.-Nr.]],'3. Notenszenarien'!$A$6:$A$1048576,0))</f>
        <v>#N/A</v>
      </c>
      <c r="E191" s="14" t="e">
        <f>ROUNDUP(INDEX('2a.Detailpunkte'!$A$4:$A$352,MATCH('2. Punkte_Prüfung'!A191,'2a.Detailpunkte'!$D$4:$D$352,0),1)/5,1)*5</f>
        <v>#N/A</v>
      </c>
      <c r="F191" s="61" t="e">
        <f>Gesamtpunkte[[#This Row],[Gesamtpunkte ]]/$E$4</f>
        <v>#N/A</v>
      </c>
      <c r="G191" s="14" t="e">
        <f>INDEX('2a.Detailpunkte'!$B$4:$B$352,MATCH('2. Punkte_Prüfung'!A191,'2a.Detailpunkte'!$D$4:$D$352,0),1)</f>
        <v>#N/A</v>
      </c>
      <c r="H191" s="14" t="e">
        <f>INDEX('2a.Detailpunkte'!$C$4:$C$352,MATCH('2. Punkte_Prüfung'!A191,'2a.Detailpunkte'!$D$4:$D$352,0),1)</f>
        <v>#N/A</v>
      </c>
      <c r="I191" s="197" t="e">
        <f>Gesamtpunkte[[#This Row],[Punkte F]]/$G$4</f>
        <v>#N/A</v>
      </c>
      <c r="J191" s="197" t="e">
        <f>Gesamtpunkte[[#This Row],[Punkte I]]/$H$4</f>
        <v>#N/A</v>
      </c>
      <c r="K191" s="95" t="str">
        <f>IF(AND(ISNA(MATCH(Gesamtpunkte[[#This Row],[Matr.-Nr.]],'4. Noteneintrag'!$C$11:$C$1048576,0)),ISNUMBER(Gesamtpunkte[[#This Row],[Matr.-Nr.]])),"NEIN","JA")</f>
        <v>JA</v>
      </c>
      <c r="L191" s="2"/>
    </row>
    <row r="192" spans="1:12">
      <c r="A192" s="200" t="e">
        <f>'2a.Detailpunkte'!D190</f>
        <v>#N/A</v>
      </c>
      <c r="B192">
        <f>'2a.Detailpunkte'!E116</f>
        <v>0</v>
      </c>
      <c r="C192">
        <f>'2a.Detailpunkte'!F116</f>
        <v>0</v>
      </c>
      <c r="D192" s="63" t="e">
        <f>INDEX('3. Notenszenarien'!$I$6:$I$350,MATCH(Gesamtpunkte[[#This Row],[Matr.-Nr.]],'3. Notenszenarien'!$A$6:$A$1048576,0))</f>
        <v>#N/A</v>
      </c>
      <c r="E192" s="14" t="e">
        <f>ROUNDUP(INDEX('2a.Detailpunkte'!$A$4:$A$352,MATCH('2. Punkte_Prüfung'!A192,'2a.Detailpunkte'!$D$4:$D$352,0),1)/5,1)*5</f>
        <v>#N/A</v>
      </c>
      <c r="F192" s="61" t="e">
        <f>Gesamtpunkte[[#This Row],[Gesamtpunkte ]]/$E$4</f>
        <v>#N/A</v>
      </c>
      <c r="G192" s="14" t="e">
        <f>INDEX('2a.Detailpunkte'!$B$4:$B$352,MATCH('2. Punkte_Prüfung'!A192,'2a.Detailpunkte'!$D$4:$D$352,0),1)</f>
        <v>#N/A</v>
      </c>
      <c r="H192" s="14" t="e">
        <f>INDEX('2a.Detailpunkte'!$C$4:$C$352,MATCH('2. Punkte_Prüfung'!A192,'2a.Detailpunkte'!$D$4:$D$352,0),1)</f>
        <v>#N/A</v>
      </c>
      <c r="I192" s="197" t="e">
        <f>Gesamtpunkte[[#This Row],[Punkte F]]/$G$4</f>
        <v>#N/A</v>
      </c>
      <c r="J192" s="197" t="e">
        <f>Gesamtpunkte[[#This Row],[Punkte I]]/$H$4</f>
        <v>#N/A</v>
      </c>
      <c r="K192" s="95" t="str">
        <f>IF(AND(ISNA(MATCH(Gesamtpunkte[[#This Row],[Matr.-Nr.]],'4. Noteneintrag'!$C$11:$C$1048576,0)),ISNUMBER(Gesamtpunkte[[#This Row],[Matr.-Nr.]])),"NEIN","JA")</f>
        <v>JA</v>
      </c>
      <c r="L192" s="2"/>
    </row>
    <row r="193" spans="1:12">
      <c r="A193" s="200" t="e">
        <f>'2a.Detailpunkte'!D191</f>
        <v>#N/A</v>
      </c>
      <c r="B193">
        <f>'2a.Detailpunkte'!E117</f>
        <v>0</v>
      </c>
      <c r="C193">
        <f>'2a.Detailpunkte'!F117</f>
        <v>0</v>
      </c>
      <c r="D193" s="63" t="e">
        <f>INDEX('3. Notenszenarien'!$I$6:$I$350,MATCH(Gesamtpunkte[[#This Row],[Matr.-Nr.]],'3. Notenszenarien'!$A$6:$A$1048576,0))</f>
        <v>#N/A</v>
      </c>
      <c r="E193" s="14" t="e">
        <f>ROUNDUP(INDEX('2a.Detailpunkte'!$A$4:$A$352,MATCH('2. Punkte_Prüfung'!A193,'2a.Detailpunkte'!$D$4:$D$352,0),1)/5,1)*5</f>
        <v>#N/A</v>
      </c>
      <c r="F193" s="61" t="e">
        <f>Gesamtpunkte[[#This Row],[Gesamtpunkte ]]/$E$4</f>
        <v>#N/A</v>
      </c>
      <c r="G193" s="14" t="e">
        <f>INDEX('2a.Detailpunkte'!$B$4:$B$352,MATCH('2. Punkte_Prüfung'!A193,'2a.Detailpunkte'!$D$4:$D$352,0),1)</f>
        <v>#N/A</v>
      </c>
      <c r="H193" s="14" t="e">
        <f>INDEX('2a.Detailpunkte'!$C$4:$C$352,MATCH('2. Punkte_Prüfung'!A193,'2a.Detailpunkte'!$D$4:$D$352,0),1)</f>
        <v>#N/A</v>
      </c>
      <c r="I193" s="197" t="e">
        <f>Gesamtpunkte[[#This Row],[Punkte F]]/$G$4</f>
        <v>#N/A</v>
      </c>
      <c r="J193" s="197" t="e">
        <f>Gesamtpunkte[[#This Row],[Punkte I]]/$H$4</f>
        <v>#N/A</v>
      </c>
      <c r="K193" s="95" t="str">
        <f>IF(AND(ISNA(MATCH(Gesamtpunkte[[#This Row],[Matr.-Nr.]],'4. Noteneintrag'!$C$11:$C$1048576,0)),ISNUMBER(Gesamtpunkte[[#This Row],[Matr.-Nr.]])),"NEIN","JA")</f>
        <v>JA</v>
      </c>
      <c r="L193" s="2"/>
    </row>
    <row r="194" spans="1:12">
      <c r="A194" s="200" t="e">
        <f>'2a.Detailpunkte'!D192</f>
        <v>#N/A</v>
      </c>
      <c r="B194">
        <f>'2a.Detailpunkte'!E118</f>
        <v>0</v>
      </c>
      <c r="C194">
        <f>'2a.Detailpunkte'!F118</f>
        <v>0</v>
      </c>
      <c r="D194" s="63" t="e">
        <f>INDEX('3. Notenszenarien'!$I$6:$I$350,MATCH(Gesamtpunkte[[#This Row],[Matr.-Nr.]],'3. Notenszenarien'!$A$6:$A$1048576,0))</f>
        <v>#N/A</v>
      </c>
      <c r="E194" s="14" t="e">
        <f>ROUNDUP(INDEX('2a.Detailpunkte'!$A$4:$A$352,MATCH('2. Punkte_Prüfung'!A194,'2a.Detailpunkte'!$D$4:$D$352,0),1)/5,1)*5</f>
        <v>#N/A</v>
      </c>
      <c r="F194" s="61" t="e">
        <f>Gesamtpunkte[[#This Row],[Gesamtpunkte ]]/$E$4</f>
        <v>#N/A</v>
      </c>
      <c r="G194" s="14" t="e">
        <f>INDEX('2a.Detailpunkte'!$B$4:$B$352,MATCH('2. Punkte_Prüfung'!A194,'2a.Detailpunkte'!$D$4:$D$352,0),1)</f>
        <v>#N/A</v>
      </c>
      <c r="H194" s="14" t="e">
        <f>INDEX('2a.Detailpunkte'!$C$4:$C$352,MATCH('2. Punkte_Prüfung'!A194,'2a.Detailpunkte'!$D$4:$D$352,0),1)</f>
        <v>#N/A</v>
      </c>
      <c r="I194" s="197" t="e">
        <f>Gesamtpunkte[[#This Row],[Punkte F]]/$G$4</f>
        <v>#N/A</v>
      </c>
      <c r="J194" s="197" t="e">
        <f>Gesamtpunkte[[#This Row],[Punkte I]]/$H$4</f>
        <v>#N/A</v>
      </c>
      <c r="K194" s="95" t="str">
        <f>IF(AND(ISNA(MATCH(Gesamtpunkte[[#This Row],[Matr.-Nr.]],'4. Noteneintrag'!$C$11:$C$1048576,0)),ISNUMBER(Gesamtpunkte[[#This Row],[Matr.-Nr.]])),"NEIN","JA")</f>
        <v>JA</v>
      </c>
      <c r="L194" s="2"/>
    </row>
    <row r="195" spans="1:12">
      <c r="A195" s="200" t="e">
        <f>'2a.Detailpunkte'!D193</f>
        <v>#N/A</v>
      </c>
      <c r="B195">
        <f>'2a.Detailpunkte'!E119</f>
        <v>0</v>
      </c>
      <c r="C195">
        <f>'2a.Detailpunkte'!F119</f>
        <v>0</v>
      </c>
      <c r="D195" s="63" t="e">
        <f>INDEX('3. Notenszenarien'!$I$6:$I$350,MATCH(Gesamtpunkte[[#This Row],[Matr.-Nr.]],'3. Notenszenarien'!$A$6:$A$1048576,0))</f>
        <v>#N/A</v>
      </c>
      <c r="E195" s="14" t="e">
        <f>ROUNDUP(INDEX('2a.Detailpunkte'!$A$4:$A$352,MATCH('2. Punkte_Prüfung'!A195,'2a.Detailpunkte'!$D$4:$D$352,0),1)/5,1)*5</f>
        <v>#N/A</v>
      </c>
      <c r="F195" s="61" t="e">
        <f>Gesamtpunkte[[#This Row],[Gesamtpunkte ]]/$E$4</f>
        <v>#N/A</v>
      </c>
      <c r="G195" s="14" t="e">
        <f>INDEX('2a.Detailpunkte'!$B$4:$B$352,MATCH('2. Punkte_Prüfung'!A195,'2a.Detailpunkte'!$D$4:$D$352,0),1)</f>
        <v>#N/A</v>
      </c>
      <c r="H195" s="14" t="e">
        <f>INDEX('2a.Detailpunkte'!$C$4:$C$352,MATCH('2. Punkte_Prüfung'!A195,'2a.Detailpunkte'!$D$4:$D$352,0),1)</f>
        <v>#N/A</v>
      </c>
      <c r="I195" s="197" t="e">
        <f>Gesamtpunkte[[#This Row],[Punkte F]]/$G$4</f>
        <v>#N/A</v>
      </c>
      <c r="J195" s="197" t="e">
        <f>Gesamtpunkte[[#This Row],[Punkte I]]/$H$4</f>
        <v>#N/A</v>
      </c>
      <c r="K195" s="95" t="str">
        <f>IF(AND(ISNA(MATCH(Gesamtpunkte[[#This Row],[Matr.-Nr.]],'4. Noteneintrag'!$C$11:$C$1048576,0)),ISNUMBER(Gesamtpunkte[[#This Row],[Matr.-Nr.]])),"NEIN","JA")</f>
        <v>JA</v>
      </c>
      <c r="L195" s="2"/>
    </row>
    <row r="196" spans="1:12">
      <c r="A196" s="200" t="e">
        <f>'2a.Detailpunkte'!D194</f>
        <v>#N/A</v>
      </c>
      <c r="B196">
        <f>'2a.Detailpunkte'!E120</f>
        <v>0</v>
      </c>
      <c r="C196">
        <f>'2a.Detailpunkte'!F120</f>
        <v>0</v>
      </c>
      <c r="D196" s="63" t="e">
        <f>INDEX('3. Notenszenarien'!$I$6:$I$350,MATCH(Gesamtpunkte[[#This Row],[Matr.-Nr.]],'3. Notenszenarien'!$A$6:$A$1048576,0))</f>
        <v>#N/A</v>
      </c>
      <c r="E196" s="14" t="e">
        <f>ROUNDUP(INDEX('2a.Detailpunkte'!$A$4:$A$352,MATCH('2. Punkte_Prüfung'!A196,'2a.Detailpunkte'!$D$4:$D$352,0),1)/5,1)*5</f>
        <v>#N/A</v>
      </c>
      <c r="F196" s="61" t="e">
        <f>Gesamtpunkte[[#This Row],[Gesamtpunkte ]]/$E$4</f>
        <v>#N/A</v>
      </c>
      <c r="G196" s="14" t="e">
        <f>INDEX('2a.Detailpunkte'!$B$4:$B$352,MATCH('2. Punkte_Prüfung'!A196,'2a.Detailpunkte'!$D$4:$D$352,0),1)</f>
        <v>#N/A</v>
      </c>
      <c r="H196" s="14" t="e">
        <f>INDEX('2a.Detailpunkte'!$C$4:$C$352,MATCH('2. Punkte_Prüfung'!A196,'2a.Detailpunkte'!$D$4:$D$352,0),1)</f>
        <v>#N/A</v>
      </c>
      <c r="I196" s="197" t="e">
        <f>Gesamtpunkte[[#This Row],[Punkte F]]/$G$4</f>
        <v>#N/A</v>
      </c>
      <c r="J196" s="197" t="e">
        <f>Gesamtpunkte[[#This Row],[Punkte I]]/$H$4</f>
        <v>#N/A</v>
      </c>
      <c r="K196" s="95" t="str">
        <f>IF(AND(ISNA(MATCH(Gesamtpunkte[[#This Row],[Matr.-Nr.]],'4. Noteneintrag'!$C$11:$C$1048576,0)),ISNUMBER(Gesamtpunkte[[#This Row],[Matr.-Nr.]])),"NEIN","JA")</f>
        <v>JA</v>
      </c>
      <c r="L196" s="2"/>
    </row>
    <row r="197" spans="1:12">
      <c r="A197" s="200" t="e">
        <f>'2a.Detailpunkte'!D195</f>
        <v>#N/A</v>
      </c>
      <c r="B197">
        <f>'2a.Detailpunkte'!E121</f>
        <v>0</v>
      </c>
      <c r="C197">
        <f>'2a.Detailpunkte'!F121</f>
        <v>0</v>
      </c>
      <c r="D197" s="63" t="e">
        <f>INDEX('3. Notenszenarien'!$I$6:$I$350,MATCH(Gesamtpunkte[[#This Row],[Matr.-Nr.]],'3. Notenszenarien'!$A$6:$A$1048576,0))</f>
        <v>#N/A</v>
      </c>
      <c r="E197" s="14" t="e">
        <f>ROUNDUP(INDEX('2a.Detailpunkte'!$A$4:$A$352,MATCH('2. Punkte_Prüfung'!A197,'2a.Detailpunkte'!$D$4:$D$352,0),1)/5,1)*5</f>
        <v>#N/A</v>
      </c>
      <c r="F197" s="61" t="e">
        <f>Gesamtpunkte[[#This Row],[Gesamtpunkte ]]/$E$4</f>
        <v>#N/A</v>
      </c>
      <c r="G197" s="14" t="e">
        <f>INDEX('2a.Detailpunkte'!$B$4:$B$352,MATCH('2. Punkte_Prüfung'!A197,'2a.Detailpunkte'!$D$4:$D$352,0),1)</f>
        <v>#N/A</v>
      </c>
      <c r="H197" s="14" t="e">
        <f>INDEX('2a.Detailpunkte'!$C$4:$C$352,MATCH('2. Punkte_Prüfung'!A197,'2a.Detailpunkte'!$D$4:$D$352,0),1)</f>
        <v>#N/A</v>
      </c>
      <c r="I197" s="197" t="e">
        <f>Gesamtpunkte[[#This Row],[Punkte F]]/$G$4</f>
        <v>#N/A</v>
      </c>
      <c r="J197" s="197" t="e">
        <f>Gesamtpunkte[[#This Row],[Punkte I]]/$H$4</f>
        <v>#N/A</v>
      </c>
      <c r="K197" s="95" t="str">
        <f>IF(AND(ISNA(MATCH(Gesamtpunkte[[#This Row],[Matr.-Nr.]],'4. Noteneintrag'!$C$11:$C$1048576,0)),ISNUMBER(Gesamtpunkte[[#This Row],[Matr.-Nr.]])),"NEIN","JA")</f>
        <v>JA</v>
      </c>
      <c r="L197" s="2"/>
    </row>
    <row r="198" spans="1:12">
      <c r="A198" s="200" t="e">
        <f>'2a.Detailpunkte'!D196</f>
        <v>#N/A</v>
      </c>
      <c r="B198">
        <f>'2a.Detailpunkte'!E122</f>
        <v>0</v>
      </c>
      <c r="C198">
        <f>'2a.Detailpunkte'!F122</f>
        <v>0</v>
      </c>
      <c r="D198" s="63" t="e">
        <f>INDEX('3. Notenszenarien'!$I$6:$I$350,MATCH(Gesamtpunkte[[#This Row],[Matr.-Nr.]],'3. Notenszenarien'!$A$6:$A$1048576,0))</f>
        <v>#N/A</v>
      </c>
      <c r="E198" s="14" t="e">
        <f>ROUNDUP(INDEX('2a.Detailpunkte'!$A$4:$A$352,MATCH('2. Punkte_Prüfung'!A198,'2a.Detailpunkte'!$D$4:$D$352,0),1)/5,1)*5</f>
        <v>#N/A</v>
      </c>
      <c r="F198" s="61" t="e">
        <f>Gesamtpunkte[[#This Row],[Gesamtpunkte ]]/$E$4</f>
        <v>#N/A</v>
      </c>
      <c r="G198" s="14" t="e">
        <f>INDEX('2a.Detailpunkte'!$B$4:$B$352,MATCH('2. Punkte_Prüfung'!A198,'2a.Detailpunkte'!$D$4:$D$352,0),1)</f>
        <v>#N/A</v>
      </c>
      <c r="H198" s="14" t="e">
        <f>INDEX('2a.Detailpunkte'!$C$4:$C$352,MATCH('2. Punkte_Prüfung'!A198,'2a.Detailpunkte'!$D$4:$D$352,0),1)</f>
        <v>#N/A</v>
      </c>
      <c r="I198" s="197" t="e">
        <f>Gesamtpunkte[[#This Row],[Punkte F]]/$G$4</f>
        <v>#N/A</v>
      </c>
      <c r="J198" s="197" t="e">
        <f>Gesamtpunkte[[#This Row],[Punkte I]]/$H$4</f>
        <v>#N/A</v>
      </c>
      <c r="K198" s="95" t="str">
        <f>IF(AND(ISNA(MATCH(Gesamtpunkte[[#This Row],[Matr.-Nr.]],'4. Noteneintrag'!$C$11:$C$1048576,0)),ISNUMBER(Gesamtpunkte[[#This Row],[Matr.-Nr.]])),"NEIN","JA")</f>
        <v>JA</v>
      </c>
      <c r="L198" s="2"/>
    </row>
    <row r="199" spans="1:12">
      <c r="A199" s="200" t="e">
        <f>'2a.Detailpunkte'!D197</f>
        <v>#N/A</v>
      </c>
      <c r="B199">
        <f>'2a.Detailpunkte'!E123</f>
        <v>0</v>
      </c>
      <c r="C199">
        <f>'2a.Detailpunkte'!F123</f>
        <v>0</v>
      </c>
      <c r="D199" s="63" t="e">
        <f>INDEX('3. Notenszenarien'!$I$6:$I$350,MATCH(Gesamtpunkte[[#This Row],[Matr.-Nr.]],'3. Notenszenarien'!$A$6:$A$1048576,0))</f>
        <v>#N/A</v>
      </c>
      <c r="E199" s="14" t="e">
        <f>ROUNDUP(INDEX('2a.Detailpunkte'!$A$4:$A$352,MATCH('2. Punkte_Prüfung'!A199,'2a.Detailpunkte'!$D$4:$D$352,0),1)/5,1)*5</f>
        <v>#N/A</v>
      </c>
      <c r="F199" s="61" t="e">
        <f>Gesamtpunkte[[#This Row],[Gesamtpunkte ]]/$E$4</f>
        <v>#N/A</v>
      </c>
      <c r="G199" s="14" t="e">
        <f>INDEX('2a.Detailpunkte'!$B$4:$B$352,MATCH('2. Punkte_Prüfung'!A199,'2a.Detailpunkte'!$D$4:$D$352,0),1)</f>
        <v>#N/A</v>
      </c>
      <c r="H199" s="14" t="e">
        <f>INDEX('2a.Detailpunkte'!$C$4:$C$352,MATCH('2. Punkte_Prüfung'!A199,'2a.Detailpunkte'!$D$4:$D$352,0),1)</f>
        <v>#N/A</v>
      </c>
      <c r="I199" s="197" t="e">
        <f>Gesamtpunkte[[#This Row],[Punkte F]]/$G$4</f>
        <v>#N/A</v>
      </c>
      <c r="J199" s="197" t="e">
        <f>Gesamtpunkte[[#This Row],[Punkte I]]/$H$4</f>
        <v>#N/A</v>
      </c>
      <c r="K199" s="95" t="str">
        <f>IF(AND(ISNA(MATCH(Gesamtpunkte[[#This Row],[Matr.-Nr.]],'4. Noteneintrag'!$C$11:$C$1048576,0)),ISNUMBER(Gesamtpunkte[[#This Row],[Matr.-Nr.]])),"NEIN","JA")</f>
        <v>JA</v>
      </c>
      <c r="L199" s="2"/>
    </row>
    <row r="200" spans="1:12">
      <c r="A200" s="200" t="e">
        <f>'2a.Detailpunkte'!D198</f>
        <v>#N/A</v>
      </c>
      <c r="B200">
        <f>'2a.Detailpunkte'!E124</f>
        <v>0</v>
      </c>
      <c r="C200">
        <f>'2a.Detailpunkte'!F124</f>
        <v>0</v>
      </c>
      <c r="D200" s="63" t="e">
        <f>INDEX('3. Notenszenarien'!$I$6:$I$350,MATCH(Gesamtpunkte[[#This Row],[Matr.-Nr.]],'3. Notenszenarien'!$A$6:$A$1048576,0))</f>
        <v>#N/A</v>
      </c>
      <c r="E200" s="14" t="e">
        <f>ROUNDUP(INDEX('2a.Detailpunkte'!$A$4:$A$352,MATCH('2. Punkte_Prüfung'!A200,'2a.Detailpunkte'!$D$4:$D$352,0),1)/5,1)*5</f>
        <v>#N/A</v>
      </c>
      <c r="F200" s="61" t="e">
        <f>Gesamtpunkte[[#This Row],[Gesamtpunkte ]]/$E$4</f>
        <v>#N/A</v>
      </c>
      <c r="G200" s="14" t="e">
        <f>INDEX('2a.Detailpunkte'!$B$4:$B$352,MATCH('2. Punkte_Prüfung'!A200,'2a.Detailpunkte'!$D$4:$D$352,0),1)</f>
        <v>#N/A</v>
      </c>
      <c r="H200" s="14" t="e">
        <f>INDEX('2a.Detailpunkte'!$C$4:$C$352,MATCH('2. Punkte_Prüfung'!A200,'2a.Detailpunkte'!$D$4:$D$352,0),1)</f>
        <v>#N/A</v>
      </c>
      <c r="I200" s="197" t="e">
        <f>Gesamtpunkte[[#This Row],[Punkte F]]/$G$4</f>
        <v>#N/A</v>
      </c>
      <c r="J200" s="197" t="e">
        <f>Gesamtpunkte[[#This Row],[Punkte I]]/$H$4</f>
        <v>#N/A</v>
      </c>
      <c r="K200" s="95" t="str">
        <f>IF(AND(ISNA(MATCH(Gesamtpunkte[[#This Row],[Matr.-Nr.]],'4. Noteneintrag'!$C$11:$C$1048576,0)),ISNUMBER(Gesamtpunkte[[#This Row],[Matr.-Nr.]])),"NEIN","JA")</f>
        <v>JA</v>
      </c>
      <c r="L200" s="2"/>
    </row>
    <row r="201" spans="1:12">
      <c r="A201" s="200" t="e">
        <f>'2a.Detailpunkte'!D199</f>
        <v>#N/A</v>
      </c>
      <c r="B201">
        <f>'2a.Detailpunkte'!E125</f>
        <v>0</v>
      </c>
      <c r="C201">
        <f>'2a.Detailpunkte'!F125</f>
        <v>0</v>
      </c>
      <c r="D201" s="63" t="e">
        <f>INDEX('3. Notenszenarien'!$I$6:$I$350,MATCH(Gesamtpunkte[[#This Row],[Matr.-Nr.]],'3. Notenszenarien'!$A$6:$A$1048576,0))</f>
        <v>#N/A</v>
      </c>
      <c r="E201" s="14" t="e">
        <f>ROUNDUP(INDEX('2a.Detailpunkte'!$A$4:$A$352,MATCH('2. Punkte_Prüfung'!A201,'2a.Detailpunkte'!$D$4:$D$352,0),1)/5,1)*5</f>
        <v>#N/A</v>
      </c>
      <c r="F201" s="61" t="e">
        <f>Gesamtpunkte[[#This Row],[Gesamtpunkte ]]/$E$4</f>
        <v>#N/A</v>
      </c>
      <c r="G201" s="14" t="e">
        <f>INDEX('2a.Detailpunkte'!$B$4:$B$352,MATCH('2. Punkte_Prüfung'!A201,'2a.Detailpunkte'!$D$4:$D$352,0),1)</f>
        <v>#N/A</v>
      </c>
      <c r="H201" s="14" t="e">
        <f>INDEX('2a.Detailpunkte'!$C$4:$C$352,MATCH('2. Punkte_Prüfung'!A201,'2a.Detailpunkte'!$D$4:$D$352,0),1)</f>
        <v>#N/A</v>
      </c>
      <c r="I201" s="197" t="e">
        <f>Gesamtpunkte[[#This Row],[Punkte F]]/$G$4</f>
        <v>#N/A</v>
      </c>
      <c r="J201" s="197" t="e">
        <f>Gesamtpunkte[[#This Row],[Punkte I]]/$H$4</f>
        <v>#N/A</v>
      </c>
      <c r="K201" s="95" t="str">
        <f>IF(AND(ISNA(MATCH(Gesamtpunkte[[#This Row],[Matr.-Nr.]],'4. Noteneintrag'!$C$11:$C$1048576,0)),ISNUMBER(Gesamtpunkte[[#This Row],[Matr.-Nr.]])),"NEIN","JA")</f>
        <v>JA</v>
      </c>
      <c r="L201" s="2"/>
    </row>
    <row r="202" spans="1:12">
      <c r="A202" s="200" t="e">
        <f>'2a.Detailpunkte'!D200</f>
        <v>#N/A</v>
      </c>
      <c r="B202">
        <f>'2a.Detailpunkte'!E126</f>
        <v>0</v>
      </c>
      <c r="C202">
        <f>'2a.Detailpunkte'!F126</f>
        <v>0</v>
      </c>
      <c r="D202" s="63" t="e">
        <f>INDEX('3. Notenszenarien'!$I$6:$I$350,MATCH(Gesamtpunkte[[#This Row],[Matr.-Nr.]],'3. Notenszenarien'!$A$6:$A$1048576,0))</f>
        <v>#N/A</v>
      </c>
      <c r="E202" s="14" t="e">
        <f>ROUNDUP(INDEX('2a.Detailpunkte'!$A$4:$A$352,MATCH('2. Punkte_Prüfung'!A202,'2a.Detailpunkte'!$D$4:$D$352,0),1)/5,1)*5</f>
        <v>#N/A</v>
      </c>
      <c r="F202" s="61" t="e">
        <f>Gesamtpunkte[[#This Row],[Gesamtpunkte ]]/$E$4</f>
        <v>#N/A</v>
      </c>
      <c r="G202" s="14" t="e">
        <f>INDEX('2a.Detailpunkte'!$B$4:$B$352,MATCH('2. Punkte_Prüfung'!A202,'2a.Detailpunkte'!$D$4:$D$352,0),1)</f>
        <v>#N/A</v>
      </c>
      <c r="H202" s="14" t="e">
        <f>INDEX('2a.Detailpunkte'!$C$4:$C$352,MATCH('2. Punkte_Prüfung'!A202,'2a.Detailpunkte'!$D$4:$D$352,0),1)</f>
        <v>#N/A</v>
      </c>
      <c r="I202" s="197" t="e">
        <f>Gesamtpunkte[[#This Row],[Punkte F]]/$G$4</f>
        <v>#N/A</v>
      </c>
      <c r="J202" s="197" t="e">
        <f>Gesamtpunkte[[#This Row],[Punkte I]]/$H$4</f>
        <v>#N/A</v>
      </c>
      <c r="K202" s="95" t="str">
        <f>IF(AND(ISNA(MATCH(Gesamtpunkte[[#This Row],[Matr.-Nr.]],'4. Noteneintrag'!$C$11:$C$1048576,0)),ISNUMBER(Gesamtpunkte[[#This Row],[Matr.-Nr.]])),"NEIN","JA")</f>
        <v>JA</v>
      </c>
      <c r="L202" s="2"/>
    </row>
    <row r="203" spans="1:12">
      <c r="A203" s="200" t="e">
        <f>'2a.Detailpunkte'!D201</f>
        <v>#N/A</v>
      </c>
      <c r="B203">
        <f>'2a.Detailpunkte'!E127</f>
        <v>0</v>
      </c>
      <c r="C203">
        <f>'2a.Detailpunkte'!F127</f>
        <v>0</v>
      </c>
      <c r="D203" s="63" t="e">
        <f>INDEX('3. Notenszenarien'!$I$6:$I$350,MATCH(Gesamtpunkte[[#This Row],[Matr.-Nr.]],'3. Notenszenarien'!$A$6:$A$1048576,0))</f>
        <v>#N/A</v>
      </c>
      <c r="E203" s="14" t="e">
        <f>ROUNDUP(INDEX('2a.Detailpunkte'!$A$4:$A$352,MATCH('2. Punkte_Prüfung'!A203,'2a.Detailpunkte'!$D$4:$D$352,0),1)/5,1)*5</f>
        <v>#N/A</v>
      </c>
      <c r="F203" s="61" t="e">
        <f>Gesamtpunkte[[#This Row],[Gesamtpunkte ]]/$E$4</f>
        <v>#N/A</v>
      </c>
      <c r="G203" s="14" t="e">
        <f>INDEX('2a.Detailpunkte'!$B$4:$B$352,MATCH('2. Punkte_Prüfung'!A203,'2a.Detailpunkte'!$D$4:$D$352,0),1)</f>
        <v>#N/A</v>
      </c>
      <c r="H203" s="14" t="e">
        <f>INDEX('2a.Detailpunkte'!$C$4:$C$352,MATCH('2. Punkte_Prüfung'!A203,'2a.Detailpunkte'!$D$4:$D$352,0),1)</f>
        <v>#N/A</v>
      </c>
      <c r="I203" s="197" t="e">
        <f>Gesamtpunkte[[#This Row],[Punkte F]]/$G$4</f>
        <v>#N/A</v>
      </c>
      <c r="J203" s="197" t="e">
        <f>Gesamtpunkte[[#This Row],[Punkte I]]/$H$4</f>
        <v>#N/A</v>
      </c>
      <c r="K203" s="95" t="str">
        <f>IF(AND(ISNA(MATCH(Gesamtpunkte[[#This Row],[Matr.-Nr.]],'4. Noteneintrag'!$C$11:$C$1048576,0)),ISNUMBER(Gesamtpunkte[[#This Row],[Matr.-Nr.]])),"NEIN","JA")</f>
        <v>JA</v>
      </c>
      <c r="L203" s="2"/>
    </row>
    <row r="204" spans="1:12">
      <c r="A204" s="200" t="e">
        <f>'2a.Detailpunkte'!D202</f>
        <v>#N/A</v>
      </c>
      <c r="B204">
        <f>'2a.Detailpunkte'!E128</f>
        <v>0</v>
      </c>
      <c r="C204">
        <f>'2a.Detailpunkte'!F128</f>
        <v>0</v>
      </c>
      <c r="D204" s="63" t="e">
        <f>INDEX('3. Notenszenarien'!$I$6:$I$350,MATCH(Gesamtpunkte[[#This Row],[Matr.-Nr.]],'3. Notenszenarien'!$A$6:$A$1048576,0))</f>
        <v>#N/A</v>
      </c>
      <c r="E204" s="14" t="e">
        <f>ROUNDUP(INDEX('2a.Detailpunkte'!$A$4:$A$352,MATCH('2. Punkte_Prüfung'!A204,'2a.Detailpunkte'!$D$4:$D$352,0),1)/5,1)*5</f>
        <v>#N/A</v>
      </c>
      <c r="F204" s="61" t="e">
        <f>Gesamtpunkte[[#This Row],[Gesamtpunkte ]]/$E$4</f>
        <v>#N/A</v>
      </c>
      <c r="G204" s="14" t="e">
        <f>INDEX('2a.Detailpunkte'!$B$4:$B$352,MATCH('2. Punkte_Prüfung'!A204,'2a.Detailpunkte'!$D$4:$D$352,0),1)</f>
        <v>#N/A</v>
      </c>
      <c r="H204" s="14" t="e">
        <f>INDEX('2a.Detailpunkte'!$C$4:$C$352,MATCH('2. Punkte_Prüfung'!A204,'2a.Detailpunkte'!$D$4:$D$352,0),1)</f>
        <v>#N/A</v>
      </c>
      <c r="I204" s="197" t="e">
        <f>Gesamtpunkte[[#This Row],[Punkte F]]/$G$4</f>
        <v>#N/A</v>
      </c>
      <c r="J204" s="197" t="e">
        <f>Gesamtpunkte[[#This Row],[Punkte I]]/$H$4</f>
        <v>#N/A</v>
      </c>
      <c r="K204" s="95" t="str">
        <f>IF(AND(ISNA(MATCH(Gesamtpunkte[[#This Row],[Matr.-Nr.]],'4. Noteneintrag'!$C$11:$C$1048576,0)),ISNUMBER(Gesamtpunkte[[#This Row],[Matr.-Nr.]])),"NEIN","JA")</f>
        <v>JA</v>
      </c>
      <c r="L204" s="2"/>
    </row>
    <row r="205" spans="1:12">
      <c r="A205" s="200" t="e">
        <f>'2a.Detailpunkte'!D203</f>
        <v>#N/A</v>
      </c>
      <c r="B205">
        <f>'2a.Detailpunkte'!E129</f>
        <v>0</v>
      </c>
      <c r="C205">
        <f>'2a.Detailpunkte'!F129</f>
        <v>0</v>
      </c>
      <c r="D205" s="63" t="e">
        <f>INDEX('3. Notenszenarien'!$I$6:$I$350,MATCH(Gesamtpunkte[[#This Row],[Matr.-Nr.]],'3. Notenszenarien'!$A$6:$A$1048576,0))</f>
        <v>#N/A</v>
      </c>
      <c r="E205" s="14" t="e">
        <f>ROUNDUP(INDEX('2a.Detailpunkte'!$A$4:$A$352,MATCH('2. Punkte_Prüfung'!A205,'2a.Detailpunkte'!$D$4:$D$352,0),1)/5,1)*5</f>
        <v>#N/A</v>
      </c>
      <c r="F205" s="61" t="e">
        <f>Gesamtpunkte[[#This Row],[Gesamtpunkte ]]/$E$4</f>
        <v>#N/A</v>
      </c>
      <c r="G205" s="14" t="e">
        <f>INDEX('2a.Detailpunkte'!$B$4:$B$352,MATCH('2. Punkte_Prüfung'!A205,'2a.Detailpunkte'!$D$4:$D$352,0),1)</f>
        <v>#N/A</v>
      </c>
      <c r="H205" s="14" t="e">
        <f>INDEX('2a.Detailpunkte'!$C$4:$C$352,MATCH('2. Punkte_Prüfung'!A205,'2a.Detailpunkte'!$D$4:$D$352,0),1)</f>
        <v>#N/A</v>
      </c>
      <c r="I205" s="197" t="e">
        <f>Gesamtpunkte[[#This Row],[Punkte F]]/$G$4</f>
        <v>#N/A</v>
      </c>
      <c r="J205" s="197" t="e">
        <f>Gesamtpunkte[[#This Row],[Punkte I]]/$H$4</f>
        <v>#N/A</v>
      </c>
      <c r="K205" s="95" t="str">
        <f>IF(AND(ISNA(MATCH(Gesamtpunkte[[#This Row],[Matr.-Nr.]],'4. Noteneintrag'!$C$11:$C$1048576,0)),ISNUMBER(Gesamtpunkte[[#This Row],[Matr.-Nr.]])),"NEIN","JA")</f>
        <v>JA</v>
      </c>
      <c r="L205" s="2"/>
    </row>
    <row r="206" spans="1:12">
      <c r="A206" s="200" t="e">
        <f>'2a.Detailpunkte'!D204</f>
        <v>#N/A</v>
      </c>
      <c r="B206">
        <f>'2a.Detailpunkte'!E130</f>
        <v>0</v>
      </c>
      <c r="C206">
        <f>'2a.Detailpunkte'!F130</f>
        <v>0</v>
      </c>
      <c r="D206" s="63" t="e">
        <f>INDEX('3. Notenszenarien'!$I$6:$I$350,MATCH(Gesamtpunkte[[#This Row],[Matr.-Nr.]],'3. Notenszenarien'!$A$6:$A$1048576,0))</f>
        <v>#N/A</v>
      </c>
      <c r="E206" s="14" t="e">
        <f>ROUNDUP(INDEX('2a.Detailpunkte'!$A$4:$A$352,MATCH('2. Punkte_Prüfung'!A206,'2a.Detailpunkte'!$D$4:$D$352,0),1)/5,1)*5</f>
        <v>#N/A</v>
      </c>
      <c r="F206" s="61" t="e">
        <f>Gesamtpunkte[[#This Row],[Gesamtpunkte ]]/$E$4</f>
        <v>#N/A</v>
      </c>
      <c r="G206" s="14" t="e">
        <f>INDEX('2a.Detailpunkte'!$B$4:$B$352,MATCH('2. Punkte_Prüfung'!A206,'2a.Detailpunkte'!$D$4:$D$352,0),1)</f>
        <v>#N/A</v>
      </c>
      <c r="H206" s="14" t="e">
        <f>INDEX('2a.Detailpunkte'!$C$4:$C$352,MATCH('2. Punkte_Prüfung'!A206,'2a.Detailpunkte'!$D$4:$D$352,0),1)</f>
        <v>#N/A</v>
      </c>
      <c r="I206" s="197" t="e">
        <f>Gesamtpunkte[[#This Row],[Punkte F]]/$G$4</f>
        <v>#N/A</v>
      </c>
      <c r="J206" s="197" t="e">
        <f>Gesamtpunkte[[#This Row],[Punkte I]]/$H$4</f>
        <v>#N/A</v>
      </c>
      <c r="K206" s="95" t="str">
        <f>IF(AND(ISNA(MATCH(Gesamtpunkte[[#This Row],[Matr.-Nr.]],'4. Noteneintrag'!$C$11:$C$1048576,0)),ISNUMBER(Gesamtpunkte[[#This Row],[Matr.-Nr.]])),"NEIN","JA")</f>
        <v>JA</v>
      </c>
      <c r="L206" s="2"/>
    </row>
    <row r="207" spans="1:12">
      <c r="A207" s="200" t="e">
        <f>'2a.Detailpunkte'!D205</f>
        <v>#N/A</v>
      </c>
      <c r="B207">
        <f>'2a.Detailpunkte'!E131</f>
        <v>0</v>
      </c>
      <c r="C207">
        <f>'2a.Detailpunkte'!F131</f>
        <v>0</v>
      </c>
      <c r="D207" s="63" t="e">
        <f>INDEX('3. Notenszenarien'!$I$6:$I$350,MATCH(Gesamtpunkte[[#This Row],[Matr.-Nr.]],'3. Notenszenarien'!$A$6:$A$1048576,0))</f>
        <v>#N/A</v>
      </c>
      <c r="E207" s="14" t="e">
        <f>ROUNDUP(INDEX('2a.Detailpunkte'!$A$4:$A$352,MATCH('2. Punkte_Prüfung'!A207,'2a.Detailpunkte'!$D$4:$D$352,0),1)/5,1)*5</f>
        <v>#N/A</v>
      </c>
      <c r="F207" s="61" t="e">
        <f>Gesamtpunkte[[#This Row],[Gesamtpunkte ]]/$E$4</f>
        <v>#N/A</v>
      </c>
      <c r="G207" s="14" t="e">
        <f>INDEX('2a.Detailpunkte'!$B$4:$B$352,MATCH('2. Punkte_Prüfung'!A207,'2a.Detailpunkte'!$D$4:$D$352,0),1)</f>
        <v>#N/A</v>
      </c>
      <c r="H207" s="14" t="e">
        <f>INDEX('2a.Detailpunkte'!$C$4:$C$352,MATCH('2. Punkte_Prüfung'!A207,'2a.Detailpunkte'!$D$4:$D$352,0),1)</f>
        <v>#N/A</v>
      </c>
      <c r="I207" s="197" t="e">
        <f>Gesamtpunkte[[#This Row],[Punkte F]]/$G$4</f>
        <v>#N/A</v>
      </c>
      <c r="J207" s="197" t="e">
        <f>Gesamtpunkte[[#This Row],[Punkte I]]/$H$4</f>
        <v>#N/A</v>
      </c>
      <c r="K207" s="95" t="str">
        <f>IF(AND(ISNA(MATCH(Gesamtpunkte[[#This Row],[Matr.-Nr.]],'4. Noteneintrag'!$C$11:$C$1048576,0)),ISNUMBER(Gesamtpunkte[[#This Row],[Matr.-Nr.]])),"NEIN","JA")</f>
        <v>JA</v>
      </c>
      <c r="L207" s="2"/>
    </row>
    <row r="208" spans="1:12">
      <c r="A208" s="200" t="e">
        <f>'2a.Detailpunkte'!D206</f>
        <v>#N/A</v>
      </c>
      <c r="B208">
        <f>'2a.Detailpunkte'!E132</f>
        <v>0</v>
      </c>
      <c r="C208">
        <f>'2a.Detailpunkte'!F132</f>
        <v>0</v>
      </c>
      <c r="D208" s="63" t="e">
        <f>INDEX('3. Notenszenarien'!$I$6:$I$350,MATCH(Gesamtpunkte[[#This Row],[Matr.-Nr.]],'3. Notenszenarien'!$A$6:$A$1048576,0))</f>
        <v>#N/A</v>
      </c>
      <c r="E208" s="14" t="e">
        <f>ROUNDUP(INDEX('2a.Detailpunkte'!$A$4:$A$352,MATCH('2. Punkte_Prüfung'!A208,'2a.Detailpunkte'!$D$4:$D$352,0),1)/5,1)*5</f>
        <v>#N/A</v>
      </c>
      <c r="F208" s="61" t="e">
        <f>Gesamtpunkte[[#This Row],[Gesamtpunkte ]]/$E$4</f>
        <v>#N/A</v>
      </c>
      <c r="G208" s="14" t="e">
        <f>INDEX('2a.Detailpunkte'!$B$4:$B$352,MATCH('2. Punkte_Prüfung'!A208,'2a.Detailpunkte'!$D$4:$D$352,0),1)</f>
        <v>#N/A</v>
      </c>
      <c r="H208" s="14" t="e">
        <f>INDEX('2a.Detailpunkte'!$C$4:$C$352,MATCH('2. Punkte_Prüfung'!A208,'2a.Detailpunkte'!$D$4:$D$352,0),1)</f>
        <v>#N/A</v>
      </c>
      <c r="I208" s="197" t="e">
        <f>Gesamtpunkte[[#This Row],[Punkte F]]/$G$4</f>
        <v>#N/A</v>
      </c>
      <c r="J208" s="197" t="e">
        <f>Gesamtpunkte[[#This Row],[Punkte I]]/$H$4</f>
        <v>#N/A</v>
      </c>
      <c r="K208" s="95" t="str">
        <f>IF(AND(ISNA(MATCH(Gesamtpunkte[[#This Row],[Matr.-Nr.]],'4. Noteneintrag'!$C$11:$C$1048576,0)),ISNUMBER(Gesamtpunkte[[#This Row],[Matr.-Nr.]])),"NEIN","JA")</f>
        <v>JA</v>
      </c>
      <c r="L208" s="2"/>
    </row>
    <row r="209" spans="1:12">
      <c r="A209" s="200" t="e">
        <f>'2a.Detailpunkte'!D207</f>
        <v>#N/A</v>
      </c>
      <c r="B209">
        <f>'2a.Detailpunkte'!E133</f>
        <v>0</v>
      </c>
      <c r="C209">
        <f>'2a.Detailpunkte'!F133</f>
        <v>0</v>
      </c>
      <c r="D209" s="63" t="e">
        <f>INDEX('3. Notenszenarien'!$I$6:$I$350,MATCH(Gesamtpunkte[[#This Row],[Matr.-Nr.]],'3. Notenszenarien'!$A$6:$A$1048576,0))</f>
        <v>#N/A</v>
      </c>
      <c r="E209" s="14" t="e">
        <f>ROUNDUP(INDEX('2a.Detailpunkte'!$A$4:$A$352,MATCH('2. Punkte_Prüfung'!A209,'2a.Detailpunkte'!$D$4:$D$352,0),1)/5,1)*5</f>
        <v>#N/A</v>
      </c>
      <c r="F209" s="61" t="e">
        <f>Gesamtpunkte[[#This Row],[Gesamtpunkte ]]/$E$4</f>
        <v>#N/A</v>
      </c>
      <c r="G209" s="14" t="e">
        <f>INDEX('2a.Detailpunkte'!$B$4:$B$352,MATCH('2. Punkte_Prüfung'!A209,'2a.Detailpunkte'!$D$4:$D$352,0),1)</f>
        <v>#N/A</v>
      </c>
      <c r="H209" s="14" t="e">
        <f>INDEX('2a.Detailpunkte'!$C$4:$C$352,MATCH('2. Punkte_Prüfung'!A209,'2a.Detailpunkte'!$D$4:$D$352,0),1)</f>
        <v>#N/A</v>
      </c>
      <c r="I209" s="197" t="e">
        <f>Gesamtpunkte[[#This Row],[Punkte F]]/$G$4</f>
        <v>#N/A</v>
      </c>
      <c r="J209" s="197" t="e">
        <f>Gesamtpunkte[[#This Row],[Punkte I]]/$H$4</f>
        <v>#N/A</v>
      </c>
      <c r="K209" s="95" t="str">
        <f>IF(AND(ISNA(MATCH(Gesamtpunkte[[#This Row],[Matr.-Nr.]],'4. Noteneintrag'!$C$11:$C$1048576,0)),ISNUMBER(Gesamtpunkte[[#This Row],[Matr.-Nr.]])),"NEIN","JA")</f>
        <v>JA</v>
      </c>
      <c r="L209" s="2"/>
    </row>
    <row r="210" spans="1:12">
      <c r="A210" s="200" t="e">
        <f>'2a.Detailpunkte'!D208</f>
        <v>#N/A</v>
      </c>
      <c r="B210">
        <f>'2a.Detailpunkte'!E134</f>
        <v>0</v>
      </c>
      <c r="C210">
        <f>'2a.Detailpunkte'!F134</f>
        <v>0</v>
      </c>
      <c r="D210" s="63" t="e">
        <f>INDEX('3. Notenszenarien'!$I$6:$I$350,MATCH(Gesamtpunkte[[#This Row],[Matr.-Nr.]],'3. Notenszenarien'!$A$6:$A$1048576,0))</f>
        <v>#N/A</v>
      </c>
      <c r="E210" s="14" t="e">
        <f>ROUNDUP(INDEX('2a.Detailpunkte'!$A$4:$A$352,MATCH('2. Punkte_Prüfung'!A210,'2a.Detailpunkte'!$D$4:$D$352,0),1)/5,1)*5</f>
        <v>#N/A</v>
      </c>
      <c r="F210" s="61" t="e">
        <f>Gesamtpunkte[[#This Row],[Gesamtpunkte ]]/$E$4</f>
        <v>#N/A</v>
      </c>
      <c r="G210" s="14" t="e">
        <f>INDEX('2a.Detailpunkte'!$B$4:$B$352,MATCH('2. Punkte_Prüfung'!A210,'2a.Detailpunkte'!$D$4:$D$352,0),1)</f>
        <v>#N/A</v>
      </c>
      <c r="H210" s="14" t="e">
        <f>INDEX('2a.Detailpunkte'!$C$4:$C$352,MATCH('2. Punkte_Prüfung'!A210,'2a.Detailpunkte'!$D$4:$D$352,0),1)</f>
        <v>#N/A</v>
      </c>
      <c r="I210" s="197" t="e">
        <f>Gesamtpunkte[[#This Row],[Punkte F]]/$G$4</f>
        <v>#N/A</v>
      </c>
      <c r="J210" s="197" t="e">
        <f>Gesamtpunkte[[#This Row],[Punkte I]]/$H$4</f>
        <v>#N/A</v>
      </c>
      <c r="K210" s="95" t="str">
        <f>IF(AND(ISNA(MATCH(Gesamtpunkte[[#This Row],[Matr.-Nr.]],'4. Noteneintrag'!$C$11:$C$1048576,0)),ISNUMBER(Gesamtpunkte[[#This Row],[Matr.-Nr.]])),"NEIN","JA")</f>
        <v>JA</v>
      </c>
      <c r="L210" s="2"/>
    </row>
    <row r="211" spans="1:12">
      <c r="A211" s="200" t="e">
        <f>'2a.Detailpunkte'!D209</f>
        <v>#N/A</v>
      </c>
      <c r="B211">
        <f>'2a.Detailpunkte'!E135</f>
        <v>0</v>
      </c>
      <c r="C211">
        <f>'2a.Detailpunkte'!F135</f>
        <v>0</v>
      </c>
      <c r="D211" s="63" t="e">
        <f>INDEX('3. Notenszenarien'!$I$6:$I$350,MATCH(Gesamtpunkte[[#This Row],[Matr.-Nr.]],'3. Notenszenarien'!$A$6:$A$1048576,0))</f>
        <v>#N/A</v>
      </c>
      <c r="E211" s="14" t="e">
        <f>ROUNDUP(INDEX('2a.Detailpunkte'!$A$4:$A$352,MATCH('2. Punkte_Prüfung'!A211,'2a.Detailpunkte'!$D$4:$D$352,0),1)/5,1)*5</f>
        <v>#N/A</v>
      </c>
      <c r="F211" s="61" t="e">
        <f>Gesamtpunkte[[#This Row],[Gesamtpunkte ]]/$E$4</f>
        <v>#N/A</v>
      </c>
      <c r="G211" s="14" t="e">
        <f>INDEX('2a.Detailpunkte'!$B$4:$B$352,MATCH('2. Punkte_Prüfung'!A211,'2a.Detailpunkte'!$D$4:$D$352,0),1)</f>
        <v>#N/A</v>
      </c>
      <c r="H211" s="14" t="e">
        <f>INDEX('2a.Detailpunkte'!$C$4:$C$352,MATCH('2. Punkte_Prüfung'!A211,'2a.Detailpunkte'!$D$4:$D$352,0),1)</f>
        <v>#N/A</v>
      </c>
      <c r="I211" s="197" t="e">
        <f>Gesamtpunkte[[#This Row],[Punkte F]]/$G$4</f>
        <v>#N/A</v>
      </c>
      <c r="J211" s="197" t="e">
        <f>Gesamtpunkte[[#This Row],[Punkte I]]/$H$4</f>
        <v>#N/A</v>
      </c>
      <c r="K211" s="95" t="str">
        <f>IF(AND(ISNA(MATCH(Gesamtpunkte[[#This Row],[Matr.-Nr.]],'4. Noteneintrag'!$C$11:$C$1048576,0)),ISNUMBER(Gesamtpunkte[[#This Row],[Matr.-Nr.]])),"NEIN","JA")</f>
        <v>JA</v>
      </c>
      <c r="L211" s="2"/>
    </row>
    <row r="212" spans="1:12">
      <c r="A212" s="200" t="e">
        <f>'2a.Detailpunkte'!D210</f>
        <v>#N/A</v>
      </c>
      <c r="B212">
        <f>'2a.Detailpunkte'!E136</f>
        <v>0</v>
      </c>
      <c r="C212">
        <f>'2a.Detailpunkte'!F136</f>
        <v>0</v>
      </c>
      <c r="D212" s="63" t="e">
        <f>INDEX('3. Notenszenarien'!$I$6:$I$350,MATCH(Gesamtpunkte[[#This Row],[Matr.-Nr.]],'3. Notenszenarien'!$A$6:$A$1048576,0))</f>
        <v>#N/A</v>
      </c>
      <c r="E212" s="14" t="e">
        <f>ROUNDUP(INDEX('2a.Detailpunkte'!$A$4:$A$352,MATCH('2. Punkte_Prüfung'!A212,'2a.Detailpunkte'!$D$4:$D$352,0),1)/5,1)*5</f>
        <v>#N/A</v>
      </c>
      <c r="F212" s="61" t="e">
        <f>Gesamtpunkte[[#This Row],[Gesamtpunkte ]]/$E$4</f>
        <v>#N/A</v>
      </c>
      <c r="G212" s="14" t="e">
        <f>INDEX('2a.Detailpunkte'!$B$4:$B$352,MATCH('2. Punkte_Prüfung'!A212,'2a.Detailpunkte'!$D$4:$D$352,0),1)</f>
        <v>#N/A</v>
      </c>
      <c r="H212" s="14" t="e">
        <f>INDEX('2a.Detailpunkte'!$C$4:$C$352,MATCH('2. Punkte_Prüfung'!A212,'2a.Detailpunkte'!$D$4:$D$352,0),1)</f>
        <v>#N/A</v>
      </c>
      <c r="I212" s="197" t="e">
        <f>Gesamtpunkte[[#This Row],[Punkte F]]/$G$4</f>
        <v>#N/A</v>
      </c>
      <c r="J212" s="197" t="e">
        <f>Gesamtpunkte[[#This Row],[Punkte I]]/$H$4</f>
        <v>#N/A</v>
      </c>
      <c r="K212" s="95" t="str">
        <f>IF(AND(ISNA(MATCH(Gesamtpunkte[[#This Row],[Matr.-Nr.]],'4. Noteneintrag'!$C$11:$C$1048576,0)),ISNUMBER(Gesamtpunkte[[#This Row],[Matr.-Nr.]])),"NEIN","JA")</f>
        <v>JA</v>
      </c>
      <c r="L212" s="2"/>
    </row>
    <row r="213" spans="1:12">
      <c r="A213" s="200" t="e">
        <f>'2a.Detailpunkte'!D211</f>
        <v>#N/A</v>
      </c>
      <c r="B213">
        <f>'2a.Detailpunkte'!E137</f>
        <v>0</v>
      </c>
      <c r="C213">
        <f>'2a.Detailpunkte'!F137</f>
        <v>0</v>
      </c>
      <c r="D213" s="63" t="e">
        <f>INDEX('3. Notenszenarien'!$I$6:$I$350,MATCH(Gesamtpunkte[[#This Row],[Matr.-Nr.]],'3. Notenszenarien'!$A$6:$A$1048576,0))</f>
        <v>#N/A</v>
      </c>
      <c r="E213" s="14" t="e">
        <f>ROUNDUP(INDEX('2a.Detailpunkte'!$A$4:$A$352,MATCH('2. Punkte_Prüfung'!A213,'2a.Detailpunkte'!$D$4:$D$352,0),1)/5,1)*5</f>
        <v>#N/A</v>
      </c>
      <c r="F213" s="61" t="e">
        <f>Gesamtpunkte[[#This Row],[Gesamtpunkte ]]/$E$4</f>
        <v>#N/A</v>
      </c>
      <c r="G213" s="14" t="e">
        <f>INDEX('2a.Detailpunkte'!$B$4:$B$352,MATCH('2. Punkte_Prüfung'!A213,'2a.Detailpunkte'!$D$4:$D$352,0),1)</f>
        <v>#N/A</v>
      </c>
      <c r="H213" s="14" t="e">
        <f>INDEX('2a.Detailpunkte'!$C$4:$C$352,MATCH('2. Punkte_Prüfung'!A213,'2a.Detailpunkte'!$D$4:$D$352,0),1)</f>
        <v>#N/A</v>
      </c>
      <c r="I213" s="197" t="e">
        <f>Gesamtpunkte[[#This Row],[Punkte F]]/$G$4</f>
        <v>#N/A</v>
      </c>
      <c r="J213" s="197" t="e">
        <f>Gesamtpunkte[[#This Row],[Punkte I]]/$H$4</f>
        <v>#N/A</v>
      </c>
      <c r="K213" s="95" t="str">
        <f>IF(AND(ISNA(MATCH(Gesamtpunkte[[#This Row],[Matr.-Nr.]],'4. Noteneintrag'!$C$11:$C$1048576,0)),ISNUMBER(Gesamtpunkte[[#This Row],[Matr.-Nr.]])),"NEIN","JA")</f>
        <v>JA</v>
      </c>
      <c r="L213" s="2"/>
    </row>
    <row r="214" spans="1:12">
      <c r="A214" s="200" t="e">
        <f>'2a.Detailpunkte'!D212</f>
        <v>#N/A</v>
      </c>
      <c r="B214">
        <f>'2a.Detailpunkte'!E138</f>
        <v>0</v>
      </c>
      <c r="C214">
        <f>'2a.Detailpunkte'!F138</f>
        <v>0</v>
      </c>
      <c r="D214" s="63" t="e">
        <f>INDEX('3. Notenszenarien'!$I$6:$I$350,MATCH(Gesamtpunkte[[#This Row],[Matr.-Nr.]],'3. Notenszenarien'!$A$6:$A$1048576,0))</f>
        <v>#N/A</v>
      </c>
      <c r="E214" s="14" t="e">
        <f>ROUNDUP(INDEX('2a.Detailpunkte'!$A$4:$A$352,MATCH('2. Punkte_Prüfung'!A214,'2a.Detailpunkte'!$D$4:$D$352,0),1)/5,1)*5</f>
        <v>#N/A</v>
      </c>
      <c r="F214" s="61" t="e">
        <f>Gesamtpunkte[[#This Row],[Gesamtpunkte ]]/$E$4</f>
        <v>#N/A</v>
      </c>
      <c r="G214" s="14" t="e">
        <f>INDEX('2a.Detailpunkte'!$B$4:$B$352,MATCH('2. Punkte_Prüfung'!A214,'2a.Detailpunkte'!$D$4:$D$352,0),1)</f>
        <v>#N/A</v>
      </c>
      <c r="H214" s="14" t="e">
        <f>INDEX('2a.Detailpunkte'!$C$4:$C$352,MATCH('2. Punkte_Prüfung'!A214,'2a.Detailpunkte'!$D$4:$D$352,0),1)</f>
        <v>#N/A</v>
      </c>
      <c r="I214" s="197" t="e">
        <f>Gesamtpunkte[[#This Row],[Punkte F]]/$G$4</f>
        <v>#N/A</v>
      </c>
      <c r="J214" s="197" t="e">
        <f>Gesamtpunkte[[#This Row],[Punkte I]]/$H$4</f>
        <v>#N/A</v>
      </c>
      <c r="K214" s="95" t="str">
        <f>IF(AND(ISNA(MATCH(Gesamtpunkte[[#This Row],[Matr.-Nr.]],'4. Noteneintrag'!$C$11:$C$1048576,0)),ISNUMBER(Gesamtpunkte[[#This Row],[Matr.-Nr.]])),"NEIN","JA")</f>
        <v>JA</v>
      </c>
      <c r="L214" s="2"/>
    </row>
    <row r="215" spans="1:12">
      <c r="A215" s="200" t="e">
        <f>'2a.Detailpunkte'!D213</f>
        <v>#N/A</v>
      </c>
      <c r="B215">
        <f>'2a.Detailpunkte'!E139</f>
        <v>0</v>
      </c>
      <c r="C215">
        <f>'2a.Detailpunkte'!F139</f>
        <v>0</v>
      </c>
      <c r="D215" s="63" t="e">
        <f>INDEX('3. Notenszenarien'!$I$6:$I$350,MATCH(Gesamtpunkte[[#This Row],[Matr.-Nr.]],'3. Notenszenarien'!$A$6:$A$1048576,0))</f>
        <v>#N/A</v>
      </c>
      <c r="E215" s="14" t="e">
        <f>ROUNDUP(INDEX('2a.Detailpunkte'!$A$4:$A$352,MATCH('2. Punkte_Prüfung'!A215,'2a.Detailpunkte'!$D$4:$D$352,0),1)/5,1)*5</f>
        <v>#N/A</v>
      </c>
      <c r="F215" s="61" t="e">
        <f>Gesamtpunkte[[#This Row],[Gesamtpunkte ]]/$E$4</f>
        <v>#N/A</v>
      </c>
      <c r="G215" s="14" t="e">
        <f>INDEX('2a.Detailpunkte'!$B$4:$B$352,MATCH('2. Punkte_Prüfung'!A215,'2a.Detailpunkte'!$D$4:$D$352,0),1)</f>
        <v>#N/A</v>
      </c>
      <c r="H215" s="14" t="e">
        <f>INDEX('2a.Detailpunkte'!$C$4:$C$352,MATCH('2. Punkte_Prüfung'!A215,'2a.Detailpunkte'!$D$4:$D$352,0),1)</f>
        <v>#N/A</v>
      </c>
      <c r="I215" s="197" t="e">
        <f>Gesamtpunkte[[#This Row],[Punkte F]]/$G$4</f>
        <v>#N/A</v>
      </c>
      <c r="J215" s="197" t="e">
        <f>Gesamtpunkte[[#This Row],[Punkte I]]/$H$4</f>
        <v>#N/A</v>
      </c>
      <c r="K215" s="95" t="str">
        <f>IF(AND(ISNA(MATCH(Gesamtpunkte[[#This Row],[Matr.-Nr.]],'4. Noteneintrag'!$C$11:$C$1048576,0)),ISNUMBER(Gesamtpunkte[[#This Row],[Matr.-Nr.]])),"NEIN","JA")</f>
        <v>JA</v>
      </c>
      <c r="L215" s="2"/>
    </row>
    <row r="216" spans="1:12">
      <c r="A216" s="200" t="e">
        <f>'2a.Detailpunkte'!D214</f>
        <v>#N/A</v>
      </c>
      <c r="B216">
        <f>'2a.Detailpunkte'!E140</f>
        <v>0</v>
      </c>
      <c r="C216">
        <f>'2a.Detailpunkte'!F140</f>
        <v>0</v>
      </c>
      <c r="D216" s="63" t="e">
        <f>INDEX('3. Notenszenarien'!$I$6:$I$350,MATCH(Gesamtpunkte[[#This Row],[Matr.-Nr.]],'3. Notenszenarien'!$A$6:$A$1048576,0))</f>
        <v>#N/A</v>
      </c>
      <c r="E216" s="14" t="e">
        <f>ROUNDUP(INDEX('2a.Detailpunkte'!$A$4:$A$352,MATCH('2. Punkte_Prüfung'!A216,'2a.Detailpunkte'!$D$4:$D$352,0),1)/5,1)*5</f>
        <v>#N/A</v>
      </c>
      <c r="F216" s="61" t="e">
        <f>Gesamtpunkte[[#This Row],[Gesamtpunkte ]]/$E$4</f>
        <v>#N/A</v>
      </c>
      <c r="G216" s="14" t="e">
        <f>INDEX('2a.Detailpunkte'!$B$4:$B$352,MATCH('2. Punkte_Prüfung'!A216,'2a.Detailpunkte'!$D$4:$D$352,0),1)</f>
        <v>#N/A</v>
      </c>
      <c r="H216" s="14" t="e">
        <f>INDEX('2a.Detailpunkte'!$C$4:$C$352,MATCH('2. Punkte_Prüfung'!A216,'2a.Detailpunkte'!$D$4:$D$352,0),1)</f>
        <v>#N/A</v>
      </c>
      <c r="I216" s="197" t="e">
        <f>Gesamtpunkte[[#This Row],[Punkte F]]/$G$4</f>
        <v>#N/A</v>
      </c>
      <c r="J216" s="197" t="e">
        <f>Gesamtpunkte[[#This Row],[Punkte I]]/$H$4</f>
        <v>#N/A</v>
      </c>
      <c r="K216" s="95" t="str">
        <f>IF(AND(ISNA(MATCH(Gesamtpunkte[[#This Row],[Matr.-Nr.]],'4. Noteneintrag'!$C$11:$C$1048576,0)),ISNUMBER(Gesamtpunkte[[#This Row],[Matr.-Nr.]])),"NEIN","JA")</f>
        <v>JA</v>
      </c>
      <c r="L216" s="2"/>
    </row>
    <row r="217" spans="1:12">
      <c r="A217" s="200" t="e">
        <f>'2a.Detailpunkte'!D215</f>
        <v>#N/A</v>
      </c>
      <c r="B217">
        <f>'2a.Detailpunkte'!E141</f>
        <v>0</v>
      </c>
      <c r="C217">
        <f>'2a.Detailpunkte'!F141</f>
        <v>0</v>
      </c>
      <c r="D217" s="63" t="e">
        <f>INDEX('3. Notenszenarien'!$I$6:$I$350,MATCH(Gesamtpunkte[[#This Row],[Matr.-Nr.]],'3. Notenszenarien'!$A$6:$A$1048576,0))</f>
        <v>#N/A</v>
      </c>
      <c r="E217" s="14" t="e">
        <f>ROUNDUP(INDEX('2a.Detailpunkte'!$A$4:$A$352,MATCH('2. Punkte_Prüfung'!A217,'2a.Detailpunkte'!$D$4:$D$352,0),1)/5,1)*5</f>
        <v>#N/A</v>
      </c>
      <c r="F217" s="61" t="e">
        <f>Gesamtpunkte[[#This Row],[Gesamtpunkte ]]/$E$4</f>
        <v>#N/A</v>
      </c>
      <c r="G217" s="14" t="e">
        <f>INDEX('2a.Detailpunkte'!$B$4:$B$352,MATCH('2. Punkte_Prüfung'!A217,'2a.Detailpunkte'!$D$4:$D$352,0),1)</f>
        <v>#N/A</v>
      </c>
      <c r="H217" s="14" t="e">
        <f>INDEX('2a.Detailpunkte'!$C$4:$C$352,MATCH('2. Punkte_Prüfung'!A217,'2a.Detailpunkte'!$D$4:$D$352,0),1)</f>
        <v>#N/A</v>
      </c>
      <c r="I217" s="197" t="e">
        <f>Gesamtpunkte[[#This Row],[Punkte F]]/$G$4</f>
        <v>#N/A</v>
      </c>
      <c r="J217" s="197" t="e">
        <f>Gesamtpunkte[[#This Row],[Punkte I]]/$H$4</f>
        <v>#N/A</v>
      </c>
      <c r="K217" s="95" t="str">
        <f>IF(AND(ISNA(MATCH(Gesamtpunkte[[#This Row],[Matr.-Nr.]],'4. Noteneintrag'!$C$11:$C$1048576,0)),ISNUMBER(Gesamtpunkte[[#This Row],[Matr.-Nr.]])),"NEIN","JA")</f>
        <v>JA</v>
      </c>
      <c r="L217" s="2"/>
    </row>
    <row r="218" spans="1:12">
      <c r="A218" s="200" t="e">
        <f>'2a.Detailpunkte'!D216</f>
        <v>#N/A</v>
      </c>
      <c r="B218">
        <f>'2a.Detailpunkte'!E142</f>
        <v>0</v>
      </c>
      <c r="C218">
        <f>'2a.Detailpunkte'!F142</f>
        <v>0</v>
      </c>
      <c r="D218" s="63" t="e">
        <f>INDEX('3. Notenszenarien'!$I$6:$I$350,MATCH(Gesamtpunkte[[#This Row],[Matr.-Nr.]],'3. Notenszenarien'!$A$6:$A$1048576,0))</f>
        <v>#N/A</v>
      </c>
      <c r="E218" s="14" t="e">
        <f>ROUNDUP(INDEX('2a.Detailpunkte'!$A$4:$A$352,MATCH('2. Punkte_Prüfung'!A218,'2a.Detailpunkte'!$D$4:$D$352,0),1)/5,1)*5</f>
        <v>#N/A</v>
      </c>
      <c r="F218" s="61" t="e">
        <f>Gesamtpunkte[[#This Row],[Gesamtpunkte ]]/$E$4</f>
        <v>#N/A</v>
      </c>
      <c r="G218" s="14" t="e">
        <f>INDEX('2a.Detailpunkte'!$B$4:$B$352,MATCH('2. Punkte_Prüfung'!A218,'2a.Detailpunkte'!$D$4:$D$352,0),1)</f>
        <v>#N/A</v>
      </c>
      <c r="H218" s="14" t="e">
        <f>INDEX('2a.Detailpunkte'!$C$4:$C$352,MATCH('2. Punkte_Prüfung'!A218,'2a.Detailpunkte'!$D$4:$D$352,0),1)</f>
        <v>#N/A</v>
      </c>
      <c r="I218" s="197" t="e">
        <f>Gesamtpunkte[[#This Row],[Punkte F]]/$G$4</f>
        <v>#N/A</v>
      </c>
      <c r="J218" s="197" t="e">
        <f>Gesamtpunkte[[#This Row],[Punkte I]]/$H$4</f>
        <v>#N/A</v>
      </c>
      <c r="K218" s="95" t="str">
        <f>IF(AND(ISNA(MATCH(Gesamtpunkte[[#This Row],[Matr.-Nr.]],'4. Noteneintrag'!$C$11:$C$1048576,0)),ISNUMBER(Gesamtpunkte[[#This Row],[Matr.-Nr.]])),"NEIN","JA")</f>
        <v>JA</v>
      </c>
      <c r="L218" s="2"/>
    </row>
    <row r="219" spans="1:12">
      <c r="A219" s="200" t="e">
        <f>'2a.Detailpunkte'!D217</f>
        <v>#N/A</v>
      </c>
      <c r="B219">
        <f>'2a.Detailpunkte'!E143</f>
        <v>0</v>
      </c>
      <c r="C219">
        <f>'2a.Detailpunkte'!F143</f>
        <v>0</v>
      </c>
      <c r="D219" s="63" t="e">
        <f>INDEX('3. Notenszenarien'!$I$6:$I$350,MATCH(Gesamtpunkte[[#This Row],[Matr.-Nr.]],'3. Notenszenarien'!$A$6:$A$1048576,0))</f>
        <v>#N/A</v>
      </c>
      <c r="E219" s="14" t="e">
        <f>ROUNDUP(INDEX('2a.Detailpunkte'!$A$4:$A$352,MATCH('2. Punkte_Prüfung'!A219,'2a.Detailpunkte'!$D$4:$D$352,0),1)/5,1)*5</f>
        <v>#N/A</v>
      </c>
      <c r="F219" s="61" t="e">
        <f>Gesamtpunkte[[#This Row],[Gesamtpunkte ]]/$E$4</f>
        <v>#N/A</v>
      </c>
      <c r="G219" s="14" t="e">
        <f>INDEX('2a.Detailpunkte'!$B$4:$B$352,MATCH('2. Punkte_Prüfung'!A219,'2a.Detailpunkte'!$D$4:$D$352,0),1)</f>
        <v>#N/A</v>
      </c>
      <c r="H219" s="14" t="e">
        <f>INDEX('2a.Detailpunkte'!$C$4:$C$352,MATCH('2. Punkte_Prüfung'!A219,'2a.Detailpunkte'!$D$4:$D$352,0),1)</f>
        <v>#N/A</v>
      </c>
      <c r="I219" s="197" t="e">
        <f>Gesamtpunkte[[#This Row],[Punkte F]]/$G$4</f>
        <v>#N/A</v>
      </c>
      <c r="J219" s="197" t="e">
        <f>Gesamtpunkte[[#This Row],[Punkte I]]/$H$4</f>
        <v>#N/A</v>
      </c>
      <c r="K219" s="95" t="str">
        <f>IF(AND(ISNA(MATCH(Gesamtpunkte[[#This Row],[Matr.-Nr.]],'4. Noteneintrag'!$C$11:$C$1048576,0)),ISNUMBER(Gesamtpunkte[[#This Row],[Matr.-Nr.]])),"NEIN","JA")</f>
        <v>JA</v>
      </c>
      <c r="L219" s="2"/>
    </row>
    <row r="220" spans="1:12">
      <c r="A220" s="200" t="e">
        <f>'2a.Detailpunkte'!D218</f>
        <v>#N/A</v>
      </c>
      <c r="B220">
        <f>'2a.Detailpunkte'!E144</f>
        <v>0</v>
      </c>
      <c r="C220">
        <f>'2a.Detailpunkte'!F144</f>
        <v>0</v>
      </c>
      <c r="D220" s="63" t="e">
        <f>INDEX('3. Notenszenarien'!$I$6:$I$350,MATCH(Gesamtpunkte[[#This Row],[Matr.-Nr.]],'3. Notenszenarien'!$A$6:$A$1048576,0))</f>
        <v>#N/A</v>
      </c>
      <c r="E220" s="14" t="e">
        <f>ROUNDUP(INDEX('2a.Detailpunkte'!$A$4:$A$352,MATCH('2. Punkte_Prüfung'!A220,'2a.Detailpunkte'!$D$4:$D$352,0),1)/5,1)*5</f>
        <v>#N/A</v>
      </c>
      <c r="F220" s="61" t="e">
        <f>Gesamtpunkte[[#This Row],[Gesamtpunkte ]]/$E$4</f>
        <v>#N/A</v>
      </c>
      <c r="G220" s="14" t="e">
        <f>INDEX('2a.Detailpunkte'!$B$4:$B$352,MATCH('2. Punkte_Prüfung'!A220,'2a.Detailpunkte'!$D$4:$D$352,0),1)</f>
        <v>#N/A</v>
      </c>
      <c r="H220" s="14" t="e">
        <f>INDEX('2a.Detailpunkte'!$C$4:$C$352,MATCH('2. Punkte_Prüfung'!A220,'2a.Detailpunkte'!$D$4:$D$352,0),1)</f>
        <v>#N/A</v>
      </c>
      <c r="I220" s="197" t="e">
        <f>Gesamtpunkte[[#This Row],[Punkte F]]/$G$4</f>
        <v>#N/A</v>
      </c>
      <c r="J220" s="197" t="e">
        <f>Gesamtpunkte[[#This Row],[Punkte I]]/$H$4</f>
        <v>#N/A</v>
      </c>
      <c r="K220" s="95" t="str">
        <f>IF(AND(ISNA(MATCH(Gesamtpunkte[[#This Row],[Matr.-Nr.]],'4. Noteneintrag'!$C$11:$C$1048576,0)),ISNUMBER(Gesamtpunkte[[#This Row],[Matr.-Nr.]])),"NEIN","JA")</f>
        <v>JA</v>
      </c>
      <c r="L220" s="2"/>
    </row>
    <row r="221" spans="1:12">
      <c r="A221" s="200" t="e">
        <f>'2a.Detailpunkte'!D219</f>
        <v>#N/A</v>
      </c>
      <c r="B221">
        <f>'2a.Detailpunkte'!E145</f>
        <v>0</v>
      </c>
      <c r="C221">
        <f>'2a.Detailpunkte'!F145</f>
        <v>0</v>
      </c>
      <c r="D221" s="63" t="e">
        <f>INDEX('3. Notenszenarien'!$I$6:$I$350,MATCH(Gesamtpunkte[[#This Row],[Matr.-Nr.]],'3. Notenszenarien'!$A$6:$A$1048576,0))</f>
        <v>#N/A</v>
      </c>
      <c r="E221" s="14" t="e">
        <f>ROUNDUP(INDEX('2a.Detailpunkte'!$A$4:$A$352,MATCH('2. Punkte_Prüfung'!A221,'2a.Detailpunkte'!$D$4:$D$352,0),1)/5,1)*5</f>
        <v>#N/A</v>
      </c>
      <c r="F221" s="61" t="e">
        <f>Gesamtpunkte[[#This Row],[Gesamtpunkte ]]/$E$4</f>
        <v>#N/A</v>
      </c>
      <c r="G221" s="14" t="e">
        <f>INDEX('2a.Detailpunkte'!$B$4:$B$352,MATCH('2. Punkte_Prüfung'!A221,'2a.Detailpunkte'!$D$4:$D$352,0),1)</f>
        <v>#N/A</v>
      </c>
      <c r="H221" s="14" t="e">
        <f>INDEX('2a.Detailpunkte'!$C$4:$C$352,MATCH('2. Punkte_Prüfung'!A221,'2a.Detailpunkte'!$D$4:$D$352,0),1)</f>
        <v>#N/A</v>
      </c>
      <c r="I221" s="197" t="e">
        <f>Gesamtpunkte[[#This Row],[Punkte F]]/$G$4</f>
        <v>#N/A</v>
      </c>
      <c r="J221" s="197" t="e">
        <f>Gesamtpunkte[[#This Row],[Punkte I]]/$H$4</f>
        <v>#N/A</v>
      </c>
      <c r="K221" s="95" t="str">
        <f>IF(AND(ISNA(MATCH(Gesamtpunkte[[#This Row],[Matr.-Nr.]],'4. Noteneintrag'!$C$11:$C$1048576,0)),ISNUMBER(Gesamtpunkte[[#This Row],[Matr.-Nr.]])),"NEIN","JA")</f>
        <v>JA</v>
      </c>
      <c r="L221" s="2"/>
    </row>
    <row r="222" spans="1:12">
      <c r="A222" s="200" t="e">
        <f>'2a.Detailpunkte'!D220</f>
        <v>#N/A</v>
      </c>
      <c r="B222">
        <f>'2a.Detailpunkte'!E146</f>
        <v>0</v>
      </c>
      <c r="C222">
        <f>'2a.Detailpunkte'!F146</f>
        <v>0</v>
      </c>
      <c r="D222" s="63" t="e">
        <f>INDEX('3. Notenszenarien'!$I$6:$I$350,MATCH(Gesamtpunkte[[#This Row],[Matr.-Nr.]],'3. Notenszenarien'!$A$6:$A$1048576,0))</f>
        <v>#N/A</v>
      </c>
      <c r="E222" s="14" t="e">
        <f>ROUNDUP(INDEX('2a.Detailpunkte'!$A$4:$A$352,MATCH('2. Punkte_Prüfung'!A222,'2a.Detailpunkte'!$D$4:$D$352,0),1)/5,1)*5</f>
        <v>#N/A</v>
      </c>
      <c r="F222" s="61" t="e">
        <f>Gesamtpunkte[[#This Row],[Gesamtpunkte ]]/$E$4</f>
        <v>#N/A</v>
      </c>
      <c r="G222" s="14" t="e">
        <f>INDEX('2a.Detailpunkte'!$B$4:$B$352,MATCH('2. Punkte_Prüfung'!A222,'2a.Detailpunkte'!$D$4:$D$352,0),1)</f>
        <v>#N/A</v>
      </c>
      <c r="H222" s="14" t="e">
        <f>INDEX('2a.Detailpunkte'!$C$4:$C$352,MATCH('2. Punkte_Prüfung'!A222,'2a.Detailpunkte'!$D$4:$D$352,0),1)</f>
        <v>#N/A</v>
      </c>
      <c r="I222" s="197" t="e">
        <f>Gesamtpunkte[[#This Row],[Punkte F]]/$G$4</f>
        <v>#N/A</v>
      </c>
      <c r="J222" s="197" t="e">
        <f>Gesamtpunkte[[#This Row],[Punkte I]]/$H$4</f>
        <v>#N/A</v>
      </c>
      <c r="K222" s="95" t="str">
        <f>IF(AND(ISNA(MATCH(Gesamtpunkte[[#This Row],[Matr.-Nr.]],'4. Noteneintrag'!$C$11:$C$1048576,0)),ISNUMBER(Gesamtpunkte[[#This Row],[Matr.-Nr.]])),"NEIN","JA")</f>
        <v>JA</v>
      </c>
      <c r="L222" s="2"/>
    </row>
    <row r="223" spans="1:12">
      <c r="A223" s="200" t="e">
        <f>'2a.Detailpunkte'!D221</f>
        <v>#N/A</v>
      </c>
      <c r="B223">
        <f>'2a.Detailpunkte'!E147</f>
        <v>0</v>
      </c>
      <c r="C223">
        <f>'2a.Detailpunkte'!F147</f>
        <v>0</v>
      </c>
      <c r="D223" s="63" t="e">
        <f>INDEX('3. Notenszenarien'!$I$6:$I$350,MATCH(Gesamtpunkte[[#This Row],[Matr.-Nr.]],'3. Notenszenarien'!$A$6:$A$1048576,0))</f>
        <v>#N/A</v>
      </c>
      <c r="E223" s="14" t="e">
        <f>ROUNDUP(INDEX('2a.Detailpunkte'!$A$4:$A$352,MATCH('2. Punkte_Prüfung'!A223,'2a.Detailpunkte'!$D$4:$D$352,0),1)/5,1)*5</f>
        <v>#N/A</v>
      </c>
      <c r="F223" s="61" t="e">
        <f>Gesamtpunkte[[#This Row],[Gesamtpunkte ]]/$E$4</f>
        <v>#N/A</v>
      </c>
      <c r="G223" s="14" t="e">
        <f>INDEX('2a.Detailpunkte'!$B$4:$B$352,MATCH('2. Punkte_Prüfung'!A223,'2a.Detailpunkte'!$D$4:$D$352,0),1)</f>
        <v>#N/A</v>
      </c>
      <c r="H223" s="14" t="e">
        <f>INDEX('2a.Detailpunkte'!$C$4:$C$352,MATCH('2. Punkte_Prüfung'!A223,'2a.Detailpunkte'!$D$4:$D$352,0),1)</f>
        <v>#N/A</v>
      </c>
      <c r="I223" s="197" t="e">
        <f>Gesamtpunkte[[#This Row],[Punkte F]]/$G$4</f>
        <v>#N/A</v>
      </c>
      <c r="J223" s="197" t="e">
        <f>Gesamtpunkte[[#This Row],[Punkte I]]/$H$4</f>
        <v>#N/A</v>
      </c>
      <c r="K223" s="95" t="str">
        <f>IF(AND(ISNA(MATCH(Gesamtpunkte[[#This Row],[Matr.-Nr.]],'4. Noteneintrag'!$C$11:$C$1048576,0)),ISNUMBER(Gesamtpunkte[[#This Row],[Matr.-Nr.]])),"NEIN","JA")</f>
        <v>JA</v>
      </c>
      <c r="L223" s="2"/>
    </row>
    <row r="224" spans="1:12">
      <c r="A224" s="200" t="e">
        <f>'2a.Detailpunkte'!D222</f>
        <v>#N/A</v>
      </c>
      <c r="B224">
        <f>'2a.Detailpunkte'!E148</f>
        <v>0</v>
      </c>
      <c r="C224">
        <f>'2a.Detailpunkte'!F148</f>
        <v>0</v>
      </c>
      <c r="D224" s="63" t="e">
        <f>INDEX('3. Notenszenarien'!$I$6:$I$350,MATCH(Gesamtpunkte[[#This Row],[Matr.-Nr.]],'3. Notenszenarien'!$A$6:$A$1048576,0))</f>
        <v>#N/A</v>
      </c>
      <c r="E224" s="14" t="e">
        <f>ROUNDUP(INDEX('2a.Detailpunkte'!$A$4:$A$352,MATCH('2. Punkte_Prüfung'!A224,'2a.Detailpunkte'!$D$4:$D$352,0),1)/5,1)*5</f>
        <v>#N/A</v>
      </c>
      <c r="F224" s="61" t="e">
        <f>Gesamtpunkte[[#This Row],[Gesamtpunkte ]]/$E$4</f>
        <v>#N/A</v>
      </c>
      <c r="G224" s="14" t="e">
        <f>INDEX('2a.Detailpunkte'!$B$4:$B$352,MATCH('2. Punkte_Prüfung'!A224,'2a.Detailpunkte'!$D$4:$D$352,0),1)</f>
        <v>#N/A</v>
      </c>
      <c r="H224" s="14" t="e">
        <f>INDEX('2a.Detailpunkte'!$C$4:$C$352,MATCH('2. Punkte_Prüfung'!A224,'2a.Detailpunkte'!$D$4:$D$352,0),1)</f>
        <v>#N/A</v>
      </c>
      <c r="I224" s="197" t="e">
        <f>Gesamtpunkte[[#This Row],[Punkte F]]/$G$4</f>
        <v>#N/A</v>
      </c>
      <c r="J224" s="197" t="e">
        <f>Gesamtpunkte[[#This Row],[Punkte I]]/$H$4</f>
        <v>#N/A</v>
      </c>
      <c r="K224" s="95" t="str">
        <f>IF(AND(ISNA(MATCH(Gesamtpunkte[[#This Row],[Matr.-Nr.]],'4. Noteneintrag'!$C$11:$C$1048576,0)),ISNUMBER(Gesamtpunkte[[#This Row],[Matr.-Nr.]])),"NEIN","JA")</f>
        <v>JA</v>
      </c>
      <c r="L224" s="2"/>
    </row>
    <row r="225" spans="1:12">
      <c r="A225" s="200" t="e">
        <f>'2a.Detailpunkte'!D223</f>
        <v>#N/A</v>
      </c>
      <c r="B225">
        <f>'2a.Detailpunkte'!E149</f>
        <v>0</v>
      </c>
      <c r="C225">
        <f>'2a.Detailpunkte'!F149</f>
        <v>0</v>
      </c>
      <c r="D225" s="63" t="e">
        <f>INDEX('3. Notenszenarien'!$I$6:$I$350,MATCH(Gesamtpunkte[[#This Row],[Matr.-Nr.]],'3. Notenszenarien'!$A$6:$A$1048576,0))</f>
        <v>#N/A</v>
      </c>
      <c r="E225" s="14" t="e">
        <f>ROUNDUP(INDEX('2a.Detailpunkte'!$A$4:$A$352,MATCH('2. Punkte_Prüfung'!A225,'2a.Detailpunkte'!$D$4:$D$352,0),1)/5,1)*5</f>
        <v>#N/A</v>
      </c>
      <c r="F225" s="61" t="e">
        <f>Gesamtpunkte[[#This Row],[Gesamtpunkte ]]/$E$4</f>
        <v>#N/A</v>
      </c>
      <c r="G225" s="14" t="e">
        <f>INDEX('2a.Detailpunkte'!$B$4:$B$352,MATCH('2. Punkte_Prüfung'!A225,'2a.Detailpunkte'!$D$4:$D$352,0),1)</f>
        <v>#N/A</v>
      </c>
      <c r="H225" s="14" t="e">
        <f>INDEX('2a.Detailpunkte'!$C$4:$C$352,MATCH('2. Punkte_Prüfung'!A225,'2a.Detailpunkte'!$D$4:$D$352,0),1)</f>
        <v>#N/A</v>
      </c>
      <c r="I225" s="197" t="e">
        <f>Gesamtpunkte[[#This Row],[Punkte F]]/$G$4</f>
        <v>#N/A</v>
      </c>
      <c r="J225" s="197" t="e">
        <f>Gesamtpunkte[[#This Row],[Punkte I]]/$H$4</f>
        <v>#N/A</v>
      </c>
      <c r="K225" s="95" t="str">
        <f>IF(AND(ISNA(MATCH(Gesamtpunkte[[#This Row],[Matr.-Nr.]],'4. Noteneintrag'!$C$11:$C$1048576,0)),ISNUMBER(Gesamtpunkte[[#This Row],[Matr.-Nr.]])),"NEIN","JA")</f>
        <v>JA</v>
      </c>
      <c r="L225" s="2"/>
    </row>
    <row r="226" spans="1:12">
      <c r="A226" s="200" t="e">
        <f>'2a.Detailpunkte'!D224</f>
        <v>#N/A</v>
      </c>
      <c r="B226">
        <f>'2a.Detailpunkte'!E150</f>
        <v>0</v>
      </c>
      <c r="C226">
        <f>'2a.Detailpunkte'!F150</f>
        <v>0</v>
      </c>
      <c r="D226" s="63" t="e">
        <f>INDEX('3. Notenszenarien'!$I$6:$I$350,MATCH(Gesamtpunkte[[#This Row],[Matr.-Nr.]],'3. Notenszenarien'!$A$6:$A$1048576,0))</f>
        <v>#N/A</v>
      </c>
      <c r="E226" s="14" t="e">
        <f>ROUNDUP(INDEX('2a.Detailpunkte'!$A$4:$A$352,MATCH('2. Punkte_Prüfung'!A226,'2a.Detailpunkte'!$D$4:$D$352,0),1)/5,1)*5</f>
        <v>#N/A</v>
      </c>
      <c r="F226" s="61" t="e">
        <f>Gesamtpunkte[[#This Row],[Gesamtpunkte ]]/$E$4</f>
        <v>#N/A</v>
      </c>
      <c r="G226" s="14" t="e">
        <f>INDEX('2a.Detailpunkte'!$B$4:$B$352,MATCH('2. Punkte_Prüfung'!A226,'2a.Detailpunkte'!$D$4:$D$352,0),1)</f>
        <v>#N/A</v>
      </c>
      <c r="H226" s="14" t="e">
        <f>INDEX('2a.Detailpunkte'!$C$4:$C$352,MATCH('2. Punkte_Prüfung'!A226,'2a.Detailpunkte'!$D$4:$D$352,0),1)</f>
        <v>#N/A</v>
      </c>
      <c r="I226" s="197" t="e">
        <f>Gesamtpunkte[[#This Row],[Punkte F]]/$G$4</f>
        <v>#N/A</v>
      </c>
      <c r="J226" s="197" t="e">
        <f>Gesamtpunkte[[#This Row],[Punkte I]]/$H$4</f>
        <v>#N/A</v>
      </c>
      <c r="K226" s="95" t="str">
        <f>IF(AND(ISNA(MATCH(Gesamtpunkte[[#This Row],[Matr.-Nr.]],'4. Noteneintrag'!$C$11:$C$1048576,0)),ISNUMBER(Gesamtpunkte[[#This Row],[Matr.-Nr.]])),"NEIN","JA")</f>
        <v>JA</v>
      </c>
      <c r="L226" s="2"/>
    </row>
    <row r="227" spans="1:12">
      <c r="A227" s="200" t="e">
        <f>'2a.Detailpunkte'!D225</f>
        <v>#N/A</v>
      </c>
      <c r="B227">
        <f>'2a.Detailpunkte'!E151</f>
        <v>0</v>
      </c>
      <c r="C227">
        <f>'2a.Detailpunkte'!F151</f>
        <v>0</v>
      </c>
      <c r="D227" s="63" t="e">
        <f>INDEX('3. Notenszenarien'!$I$6:$I$350,MATCH(Gesamtpunkte[[#This Row],[Matr.-Nr.]],'3. Notenszenarien'!$A$6:$A$1048576,0))</f>
        <v>#N/A</v>
      </c>
      <c r="E227" s="14" t="e">
        <f>ROUNDUP(INDEX('2a.Detailpunkte'!$A$4:$A$352,MATCH('2. Punkte_Prüfung'!A227,'2a.Detailpunkte'!$D$4:$D$352,0),1)/5,1)*5</f>
        <v>#N/A</v>
      </c>
      <c r="F227" s="61" t="e">
        <f>Gesamtpunkte[[#This Row],[Gesamtpunkte ]]/$E$4</f>
        <v>#N/A</v>
      </c>
      <c r="G227" s="14" t="e">
        <f>INDEX('2a.Detailpunkte'!$B$4:$B$352,MATCH('2. Punkte_Prüfung'!A227,'2a.Detailpunkte'!$D$4:$D$352,0),1)</f>
        <v>#N/A</v>
      </c>
      <c r="H227" s="14" t="e">
        <f>INDEX('2a.Detailpunkte'!$C$4:$C$352,MATCH('2. Punkte_Prüfung'!A227,'2a.Detailpunkte'!$D$4:$D$352,0),1)</f>
        <v>#N/A</v>
      </c>
      <c r="I227" s="197" t="e">
        <f>Gesamtpunkte[[#This Row],[Punkte F]]/$G$4</f>
        <v>#N/A</v>
      </c>
      <c r="J227" s="197" t="e">
        <f>Gesamtpunkte[[#This Row],[Punkte I]]/$H$4</f>
        <v>#N/A</v>
      </c>
      <c r="K227" s="95" t="str">
        <f>IF(AND(ISNA(MATCH(Gesamtpunkte[[#This Row],[Matr.-Nr.]],'4. Noteneintrag'!$C$11:$C$1048576,0)),ISNUMBER(Gesamtpunkte[[#This Row],[Matr.-Nr.]])),"NEIN","JA")</f>
        <v>JA</v>
      </c>
      <c r="L227" s="2"/>
    </row>
    <row r="228" spans="1:12">
      <c r="A228" s="200" t="e">
        <f>'2a.Detailpunkte'!D226</f>
        <v>#N/A</v>
      </c>
      <c r="B228">
        <f>'2a.Detailpunkte'!E152</f>
        <v>0</v>
      </c>
      <c r="C228">
        <f>'2a.Detailpunkte'!F152</f>
        <v>0</v>
      </c>
      <c r="D228" s="63" t="e">
        <f>INDEX('3. Notenszenarien'!$I$6:$I$350,MATCH(Gesamtpunkte[[#This Row],[Matr.-Nr.]],'3. Notenszenarien'!$A$6:$A$1048576,0))</f>
        <v>#N/A</v>
      </c>
      <c r="E228" s="14" t="e">
        <f>ROUNDUP(INDEX('2a.Detailpunkte'!$A$4:$A$352,MATCH('2. Punkte_Prüfung'!A228,'2a.Detailpunkte'!$D$4:$D$352,0),1)/5,1)*5</f>
        <v>#N/A</v>
      </c>
      <c r="F228" s="61" t="e">
        <f>Gesamtpunkte[[#This Row],[Gesamtpunkte ]]/$E$4</f>
        <v>#N/A</v>
      </c>
      <c r="G228" s="14" t="e">
        <f>INDEX('2a.Detailpunkte'!$B$4:$B$352,MATCH('2. Punkte_Prüfung'!A228,'2a.Detailpunkte'!$D$4:$D$352,0),1)</f>
        <v>#N/A</v>
      </c>
      <c r="H228" s="14" t="e">
        <f>INDEX('2a.Detailpunkte'!$C$4:$C$352,MATCH('2. Punkte_Prüfung'!A228,'2a.Detailpunkte'!$D$4:$D$352,0),1)</f>
        <v>#N/A</v>
      </c>
      <c r="I228" s="197" t="e">
        <f>Gesamtpunkte[[#This Row],[Punkte F]]/$G$4</f>
        <v>#N/A</v>
      </c>
      <c r="J228" s="197" t="e">
        <f>Gesamtpunkte[[#This Row],[Punkte I]]/$H$4</f>
        <v>#N/A</v>
      </c>
      <c r="K228" s="95" t="str">
        <f>IF(AND(ISNA(MATCH(Gesamtpunkte[[#This Row],[Matr.-Nr.]],'4. Noteneintrag'!$C$11:$C$1048576,0)),ISNUMBER(Gesamtpunkte[[#This Row],[Matr.-Nr.]])),"NEIN","JA")</f>
        <v>JA</v>
      </c>
      <c r="L228" s="2"/>
    </row>
    <row r="229" spans="1:12">
      <c r="A229" s="200" t="e">
        <f>'2a.Detailpunkte'!D227</f>
        <v>#N/A</v>
      </c>
      <c r="B229">
        <f>'2a.Detailpunkte'!E153</f>
        <v>0</v>
      </c>
      <c r="C229">
        <f>'2a.Detailpunkte'!F153</f>
        <v>0</v>
      </c>
      <c r="D229" s="63" t="e">
        <f>INDEX('3. Notenszenarien'!$I$6:$I$350,MATCH(Gesamtpunkte[[#This Row],[Matr.-Nr.]],'3. Notenszenarien'!$A$6:$A$1048576,0))</f>
        <v>#N/A</v>
      </c>
      <c r="E229" s="14" t="e">
        <f>ROUNDUP(INDEX('2a.Detailpunkte'!$A$4:$A$352,MATCH('2. Punkte_Prüfung'!A229,'2a.Detailpunkte'!$D$4:$D$352,0),1)/5,1)*5</f>
        <v>#N/A</v>
      </c>
      <c r="F229" s="61" t="e">
        <f>Gesamtpunkte[[#This Row],[Gesamtpunkte ]]/$E$4</f>
        <v>#N/A</v>
      </c>
      <c r="G229" s="14" t="e">
        <f>INDEX('2a.Detailpunkte'!$B$4:$B$352,MATCH('2. Punkte_Prüfung'!A229,'2a.Detailpunkte'!$D$4:$D$352,0),1)</f>
        <v>#N/A</v>
      </c>
      <c r="H229" s="14" t="e">
        <f>INDEX('2a.Detailpunkte'!$C$4:$C$352,MATCH('2. Punkte_Prüfung'!A229,'2a.Detailpunkte'!$D$4:$D$352,0),1)</f>
        <v>#N/A</v>
      </c>
      <c r="I229" s="197" t="e">
        <f>Gesamtpunkte[[#This Row],[Punkte F]]/$G$4</f>
        <v>#N/A</v>
      </c>
      <c r="J229" s="197" t="e">
        <f>Gesamtpunkte[[#This Row],[Punkte I]]/$H$4</f>
        <v>#N/A</v>
      </c>
      <c r="K229" s="95" t="str">
        <f>IF(AND(ISNA(MATCH(Gesamtpunkte[[#This Row],[Matr.-Nr.]],'4. Noteneintrag'!$C$11:$C$1048576,0)),ISNUMBER(Gesamtpunkte[[#This Row],[Matr.-Nr.]])),"NEIN","JA")</f>
        <v>JA</v>
      </c>
      <c r="L229" s="2"/>
    </row>
    <row r="230" spans="1:12">
      <c r="A230" s="200" t="e">
        <f>'2a.Detailpunkte'!D228</f>
        <v>#N/A</v>
      </c>
      <c r="B230">
        <f>'2a.Detailpunkte'!E154</f>
        <v>0</v>
      </c>
      <c r="C230">
        <f>'2a.Detailpunkte'!F154</f>
        <v>0</v>
      </c>
      <c r="D230" s="63" t="e">
        <f>INDEX('3. Notenszenarien'!$I$6:$I$350,MATCH(Gesamtpunkte[[#This Row],[Matr.-Nr.]],'3. Notenszenarien'!$A$6:$A$1048576,0))</f>
        <v>#N/A</v>
      </c>
      <c r="E230" s="14" t="e">
        <f>ROUNDUP(INDEX('2a.Detailpunkte'!$A$4:$A$352,MATCH('2. Punkte_Prüfung'!A230,'2a.Detailpunkte'!$D$4:$D$352,0),1)/5,1)*5</f>
        <v>#N/A</v>
      </c>
      <c r="F230" s="61" t="e">
        <f>Gesamtpunkte[[#This Row],[Gesamtpunkte ]]/$E$4</f>
        <v>#N/A</v>
      </c>
      <c r="G230" s="14" t="e">
        <f>INDEX('2a.Detailpunkte'!$B$4:$B$352,MATCH('2. Punkte_Prüfung'!A230,'2a.Detailpunkte'!$D$4:$D$352,0),1)</f>
        <v>#N/A</v>
      </c>
      <c r="H230" s="14" t="e">
        <f>INDEX('2a.Detailpunkte'!$C$4:$C$352,MATCH('2. Punkte_Prüfung'!A230,'2a.Detailpunkte'!$D$4:$D$352,0),1)</f>
        <v>#N/A</v>
      </c>
      <c r="I230" s="197" t="e">
        <f>Gesamtpunkte[[#This Row],[Punkte F]]/$G$4</f>
        <v>#N/A</v>
      </c>
      <c r="J230" s="197" t="e">
        <f>Gesamtpunkte[[#This Row],[Punkte I]]/$H$4</f>
        <v>#N/A</v>
      </c>
      <c r="K230" s="95" t="str">
        <f>IF(AND(ISNA(MATCH(Gesamtpunkte[[#This Row],[Matr.-Nr.]],'4. Noteneintrag'!$C$11:$C$1048576,0)),ISNUMBER(Gesamtpunkte[[#This Row],[Matr.-Nr.]])),"NEIN","JA")</f>
        <v>JA</v>
      </c>
      <c r="L230" s="2"/>
    </row>
    <row r="231" spans="1:12">
      <c r="A231" s="200" t="e">
        <f>'2a.Detailpunkte'!D229</f>
        <v>#N/A</v>
      </c>
      <c r="B231">
        <f>'2a.Detailpunkte'!E155</f>
        <v>0</v>
      </c>
      <c r="C231">
        <f>'2a.Detailpunkte'!F155</f>
        <v>0</v>
      </c>
      <c r="D231" s="63" t="e">
        <f>INDEX('3. Notenszenarien'!$I$6:$I$350,MATCH(Gesamtpunkte[[#This Row],[Matr.-Nr.]],'3. Notenszenarien'!$A$6:$A$1048576,0))</f>
        <v>#N/A</v>
      </c>
      <c r="E231" s="14" t="e">
        <f>ROUNDUP(INDEX('2a.Detailpunkte'!$A$4:$A$352,MATCH('2. Punkte_Prüfung'!A231,'2a.Detailpunkte'!$D$4:$D$352,0),1)/5,1)*5</f>
        <v>#N/A</v>
      </c>
      <c r="F231" s="61" t="e">
        <f>Gesamtpunkte[[#This Row],[Gesamtpunkte ]]/$E$4</f>
        <v>#N/A</v>
      </c>
      <c r="G231" s="14" t="e">
        <f>INDEX('2a.Detailpunkte'!$B$4:$B$352,MATCH('2. Punkte_Prüfung'!A231,'2a.Detailpunkte'!$D$4:$D$352,0),1)</f>
        <v>#N/A</v>
      </c>
      <c r="H231" s="14" t="e">
        <f>INDEX('2a.Detailpunkte'!$C$4:$C$352,MATCH('2. Punkte_Prüfung'!A231,'2a.Detailpunkte'!$D$4:$D$352,0),1)</f>
        <v>#N/A</v>
      </c>
      <c r="I231" s="197" t="e">
        <f>Gesamtpunkte[[#This Row],[Punkte F]]/$G$4</f>
        <v>#N/A</v>
      </c>
      <c r="J231" s="197" t="e">
        <f>Gesamtpunkte[[#This Row],[Punkte I]]/$H$4</f>
        <v>#N/A</v>
      </c>
      <c r="K231" s="95" t="str">
        <f>IF(AND(ISNA(MATCH(Gesamtpunkte[[#This Row],[Matr.-Nr.]],'4. Noteneintrag'!$C$11:$C$1048576,0)),ISNUMBER(Gesamtpunkte[[#This Row],[Matr.-Nr.]])),"NEIN","JA")</f>
        <v>JA</v>
      </c>
      <c r="L231" s="2"/>
    </row>
    <row r="232" spans="1:12">
      <c r="A232" s="200" t="e">
        <f>'2a.Detailpunkte'!D230</f>
        <v>#N/A</v>
      </c>
      <c r="B232">
        <f>'2a.Detailpunkte'!E156</f>
        <v>0</v>
      </c>
      <c r="C232">
        <f>'2a.Detailpunkte'!F156</f>
        <v>0</v>
      </c>
      <c r="D232" s="63" t="e">
        <f>INDEX('3. Notenszenarien'!$I$6:$I$350,MATCH(Gesamtpunkte[[#This Row],[Matr.-Nr.]],'3. Notenszenarien'!$A$6:$A$1048576,0))</f>
        <v>#N/A</v>
      </c>
      <c r="E232" s="14" t="e">
        <f>ROUNDUP(INDEX('2a.Detailpunkte'!$A$4:$A$352,MATCH('2. Punkte_Prüfung'!A232,'2a.Detailpunkte'!$D$4:$D$352,0),1)/5,1)*5</f>
        <v>#N/A</v>
      </c>
      <c r="F232" s="61" t="e">
        <f>Gesamtpunkte[[#This Row],[Gesamtpunkte ]]/$E$4</f>
        <v>#N/A</v>
      </c>
      <c r="G232" s="14" t="e">
        <f>INDEX('2a.Detailpunkte'!$B$4:$B$352,MATCH('2. Punkte_Prüfung'!A232,'2a.Detailpunkte'!$D$4:$D$352,0),1)</f>
        <v>#N/A</v>
      </c>
      <c r="H232" s="14" t="e">
        <f>INDEX('2a.Detailpunkte'!$C$4:$C$352,MATCH('2. Punkte_Prüfung'!A232,'2a.Detailpunkte'!$D$4:$D$352,0),1)</f>
        <v>#N/A</v>
      </c>
      <c r="I232" s="197" t="e">
        <f>Gesamtpunkte[[#This Row],[Punkte F]]/$G$4</f>
        <v>#N/A</v>
      </c>
      <c r="J232" s="197" t="e">
        <f>Gesamtpunkte[[#This Row],[Punkte I]]/$H$4</f>
        <v>#N/A</v>
      </c>
      <c r="K232" s="95" t="str">
        <f>IF(AND(ISNA(MATCH(Gesamtpunkte[[#This Row],[Matr.-Nr.]],'4. Noteneintrag'!$C$11:$C$1048576,0)),ISNUMBER(Gesamtpunkte[[#This Row],[Matr.-Nr.]])),"NEIN","JA")</f>
        <v>JA</v>
      </c>
      <c r="L232" s="2"/>
    </row>
    <row r="233" spans="1:12">
      <c r="A233" s="200" t="e">
        <f>'2a.Detailpunkte'!D231</f>
        <v>#N/A</v>
      </c>
      <c r="B233">
        <f>'2a.Detailpunkte'!E157</f>
        <v>0</v>
      </c>
      <c r="C233">
        <f>'2a.Detailpunkte'!F157</f>
        <v>0</v>
      </c>
      <c r="D233" s="63" t="e">
        <f>INDEX('3. Notenszenarien'!$I$6:$I$350,MATCH(Gesamtpunkte[[#This Row],[Matr.-Nr.]],'3. Notenszenarien'!$A$6:$A$1048576,0))</f>
        <v>#N/A</v>
      </c>
      <c r="E233" s="14" t="e">
        <f>ROUNDUP(INDEX('2a.Detailpunkte'!$A$4:$A$352,MATCH('2. Punkte_Prüfung'!A233,'2a.Detailpunkte'!$D$4:$D$352,0),1)/5,1)*5</f>
        <v>#N/A</v>
      </c>
      <c r="F233" s="61" t="e">
        <f>Gesamtpunkte[[#This Row],[Gesamtpunkte ]]/$E$4</f>
        <v>#N/A</v>
      </c>
      <c r="G233" s="14" t="e">
        <f>INDEX('2a.Detailpunkte'!$B$4:$B$352,MATCH('2. Punkte_Prüfung'!A233,'2a.Detailpunkte'!$D$4:$D$352,0),1)</f>
        <v>#N/A</v>
      </c>
      <c r="H233" s="14" t="e">
        <f>INDEX('2a.Detailpunkte'!$C$4:$C$352,MATCH('2. Punkte_Prüfung'!A233,'2a.Detailpunkte'!$D$4:$D$352,0),1)</f>
        <v>#N/A</v>
      </c>
      <c r="I233" s="197" t="e">
        <f>Gesamtpunkte[[#This Row],[Punkte F]]/$G$4</f>
        <v>#N/A</v>
      </c>
      <c r="J233" s="197" t="e">
        <f>Gesamtpunkte[[#This Row],[Punkte I]]/$H$4</f>
        <v>#N/A</v>
      </c>
      <c r="K233" s="95" t="str">
        <f>IF(AND(ISNA(MATCH(Gesamtpunkte[[#This Row],[Matr.-Nr.]],'4. Noteneintrag'!$C$11:$C$1048576,0)),ISNUMBER(Gesamtpunkte[[#This Row],[Matr.-Nr.]])),"NEIN","JA")</f>
        <v>JA</v>
      </c>
      <c r="L233" s="2"/>
    </row>
    <row r="234" spans="1:12">
      <c r="A234" s="200" t="e">
        <f>'2a.Detailpunkte'!D232</f>
        <v>#N/A</v>
      </c>
      <c r="B234">
        <f>'2a.Detailpunkte'!E158</f>
        <v>0</v>
      </c>
      <c r="C234">
        <f>'2a.Detailpunkte'!F158</f>
        <v>0</v>
      </c>
      <c r="D234" s="63" t="e">
        <f>INDEX('3. Notenszenarien'!$I$6:$I$350,MATCH(Gesamtpunkte[[#This Row],[Matr.-Nr.]],'3. Notenszenarien'!$A$6:$A$1048576,0))</f>
        <v>#N/A</v>
      </c>
      <c r="E234" s="14" t="e">
        <f>ROUNDUP(INDEX('2a.Detailpunkte'!$A$4:$A$352,MATCH('2. Punkte_Prüfung'!A234,'2a.Detailpunkte'!$D$4:$D$352,0),1)/5,1)*5</f>
        <v>#N/A</v>
      </c>
      <c r="F234" s="61" t="e">
        <f>Gesamtpunkte[[#This Row],[Gesamtpunkte ]]/$E$4</f>
        <v>#N/A</v>
      </c>
      <c r="G234" s="14" t="e">
        <f>INDEX('2a.Detailpunkte'!$B$4:$B$352,MATCH('2. Punkte_Prüfung'!A234,'2a.Detailpunkte'!$D$4:$D$352,0),1)</f>
        <v>#N/A</v>
      </c>
      <c r="H234" s="14" t="e">
        <f>INDEX('2a.Detailpunkte'!$C$4:$C$352,MATCH('2. Punkte_Prüfung'!A234,'2a.Detailpunkte'!$D$4:$D$352,0),1)</f>
        <v>#N/A</v>
      </c>
      <c r="I234" s="197" t="e">
        <f>Gesamtpunkte[[#This Row],[Punkte F]]/$G$4</f>
        <v>#N/A</v>
      </c>
      <c r="J234" s="197" t="e">
        <f>Gesamtpunkte[[#This Row],[Punkte I]]/$H$4</f>
        <v>#N/A</v>
      </c>
      <c r="K234" s="95" t="str">
        <f>IF(AND(ISNA(MATCH(Gesamtpunkte[[#This Row],[Matr.-Nr.]],'4. Noteneintrag'!$C$11:$C$1048576,0)),ISNUMBER(Gesamtpunkte[[#This Row],[Matr.-Nr.]])),"NEIN","JA")</f>
        <v>JA</v>
      </c>
      <c r="L234" s="2"/>
    </row>
    <row r="235" spans="1:12">
      <c r="A235" s="200" t="e">
        <f>'2a.Detailpunkte'!D233</f>
        <v>#N/A</v>
      </c>
      <c r="B235">
        <f>'2a.Detailpunkte'!E159</f>
        <v>0</v>
      </c>
      <c r="C235">
        <f>'2a.Detailpunkte'!F159</f>
        <v>0</v>
      </c>
      <c r="D235" s="63" t="e">
        <f>INDEX('3. Notenszenarien'!$I$6:$I$350,MATCH(Gesamtpunkte[[#This Row],[Matr.-Nr.]],'3. Notenszenarien'!$A$6:$A$1048576,0))</f>
        <v>#N/A</v>
      </c>
      <c r="E235" s="14" t="e">
        <f>ROUNDUP(INDEX('2a.Detailpunkte'!$A$4:$A$352,MATCH('2. Punkte_Prüfung'!A235,'2a.Detailpunkte'!$D$4:$D$352,0),1)/5,1)*5</f>
        <v>#N/A</v>
      </c>
      <c r="F235" s="61" t="e">
        <f>Gesamtpunkte[[#This Row],[Gesamtpunkte ]]/$E$4</f>
        <v>#N/A</v>
      </c>
      <c r="G235" s="14" t="e">
        <f>INDEX('2a.Detailpunkte'!$B$4:$B$352,MATCH('2. Punkte_Prüfung'!A235,'2a.Detailpunkte'!$D$4:$D$352,0),1)</f>
        <v>#N/A</v>
      </c>
      <c r="H235" s="14" t="e">
        <f>INDEX('2a.Detailpunkte'!$C$4:$C$352,MATCH('2. Punkte_Prüfung'!A235,'2a.Detailpunkte'!$D$4:$D$352,0),1)</f>
        <v>#N/A</v>
      </c>
      <c r="I235" s="197" t="e">
        <f>Gesamtpunkte[[#This Row],[Punkte F]]/$G$4</f>
        <v>#N/A</v>
      </c>
      <c r="J235" s="197" t="e">
        <f>Gesamtpunkte[[#This Row],[Punkte I]]/$H$4</f>
        <v>#N/A</v>
      </c>
      <c r="K235" s="95" t="str">
        <f>IF(AND(ISNA(MATCH(Gesamtpunkte[[#This Row],[Matr.-Nr.]],'4. Noteneintrag'!$C$11:$C$1048576,0)),ISNUMBER(Gesamtpunkte[[#This Row],[Matr.-Nr.]])),"NEIN","JA")</f>
        <v>JA</v>
      </c>
      <c r="L235" s="2"/>
    </row>
    <row r="236" spans="1:12">
      <c r="A236" s="200" t="e">
        <f>'2a.Detailpunkte'!D234</f>
        <v>#N/A</v>
      </c>
      <c r="B236">
        <f>'2a.Detailpunkte'!E160</f>
        <v>0</v>
      </c>
      <c r="C236">
        <f>'2a.Detailpunkte'!F160</f>
        <v>0</v>
      </c>
      <c r="D236" s="63" t="e">
        <f>INDEX('3. Notenszenarien'!$I$6:$I$350,MATCH(Gesamtpunkte[[#This Row],[Matr.-Nr.]],'3. Notenszenarien'!$A$6:$A$1048576,0))</f>
        <v>#N/A</v>
      </c>
      <c r="E236" s="14" t="e">
        <f>ROUNDUP(INDEX('2a.Detailpunkte'!$A$4:$A$352,MATCH('2. Punkte_Prüfung'!A236,'2a.Detailpunkte'!$D$4:$D$352,0),1)/5,1)*5</f>
        <v>#N/A</v>
      </c>
      <c r="F236" s="61" t="e">
        <f>Gesamtpunkte[[#This Row],[Gesamtpunkte ]]/$E$4</f>
        <v>#N/A</v>
      </c>
      <c r="G236" s="14" t="e">
        <f>INDEX('2a.Detailpunkte'!$B$4:$B$352,MATCH('2. Punkte_Prüfung'!A236,'2a.Detailpunkte'!$D$4:$D$352,0),1)</f>
        <v>#N/A</v>
      </c>
      <c r="H236" s="14" t="e">
        <f>INDEX('2a.Detailpunkte'!$C$4:$C$352,MATCH('2. Punkte_Prüfung'!A236,'2a.Detailpunkte'!$D$4:$D$352,0),1)</f>
        <v>#N/A</v>
      </c>
      <c r="I236" s="197" t="e">
        <f>Gesamtpunkte[[#This Row],[Punkte F]]/$G$4</f>
        <v>#N/A</v>
      </c>
      <c r="J236" s="197" t="e">
        <f>Gesamtpunkte[[#This Row],[Punkte I]]/$H$4</f>
        <v>#N/A</v>
      </c>
      <c r="K236" s="95" t="str">
        <f>IF(AND(ISNA(MATCH(Gesamtpunkte[[#This Row],[Matr.-Nr.]],'4. Noteneintrag'!$C$11:$C$1048576,0)),ISNUMBER(Gesamtpunkte[[#This Row],[Matr.-Nr.]])),"NEIN","JA")</f>
        <v>JA</v>
      </c>
      <c r="L236" s="2"/>
    </row>
    <row r="237" spans="1:12">
      <c r="A237" s="200" t="e">
        <f>'2a.Detailpunkte'!D235</f>
        <v>#N/A</v>
      </c>
      <c r="B237">
        <f>'2a.Detailpunkte'!E161</f>
        <v>0</v>
      </c>
      <c r="C237">
        <f>'2a.Detailpunkte'!F161</f>
        <v>0</v>
      </c>
      <c r="D237" s="63" t="e">
        <f>INDEX('3. Notenszenarien'!$I$6:$I$350,MATCH(Gesamtpunkte[[#This Row],[Matr.-Nr.]],'3. Notenszenarien'!$A$6:$A$1048576,0))</f>
        <v>#N/A</v>
      </c>
      <c r="E237" s="14" t="e">
        <f>ROUNDUP(INDEX('2a.Detailpunkte'!$A$4:$A$352,MATCH('2. Punkte_Prüfung'!A237,'2a.Detailpunkte'!$D$4:$D$352,0),1)/5,1)*5</f>
        <v>#N/A</v>
      </c>
      <c r="F237" s="61" t="e">
        <f>Gesamtpunkte[[#This Row],[Gesamtpunkte ]]/$E$4</f>
        <v>#N/A</v>
      </c>
      <c r="G237" s="14" t="e">
        <f>INDEX('2a.Detailpunkte'!$B$4:$B$352,MATCH('2. Punkte_Prüfung'!A237,'2a.Detailpunkte'!$D$4:$D$352,0),1)</f>
        <v>#N/A</v>
      </c>
      <c r="H237" s="14" t="e">
        <f>INDEX('2a.Detailpunkte'!$C$4:$C$352,MATCH('2. Punkte_Prüfung'!A237,'2a.Detailpunkte'!$D$4:$D$352,0),1)</f>
        <v>#N/A</v>
      </c>
      <c r="I237" s="197" t="e">
        <f>Gesamtpunkte[[#This Row],[Punkte F]]/$G$4</f>
        <v>#N/A</v>
      </c>
      <c r="J237" s="197" t="e">
        <f>Gesamtpunkte[[#This Row],[Punkte I]]/$H$4</f>
        <v>#N/A</v>
      </c>
      <c r="K237" s="95" t="str">
        <f>IF(AND(ISNA(MATCH(Gesamtpunkte[[#This Row],[Matr.-Nr.]],'4. Noteneintrag'!$C$11:$C$1048576,0)),ISNUMBER(Gesamtpunkte[[#This Row],[Matr.-Nr.]])),"NEIN","JA")</f>
        <v>JA</v>
      </c>
      <c r="L237" s="2"/>
    </row>
    <row r="238" spans="1:12">
      <c r="A238" s="200" t="e">
        <f>'2a.Detailpunkte'!D236</f>
        <v>#N/A</v>
      </c>
      <c r="B238">
        <f>'2a.Detailpunkte'!E162</f>
        <v>0</v>
      </c>
      <c r="C238">
        <f>'2a.Detailpunkte'!F162</f>
        <v>0</v>
      </c>
      <c r="D238" s="63" t="e">
        <f>INDEX('3. Notenszenarien'!$I$6:$I$350,MATCH(Gesamtpunkte[[#This Row],[Matr.-Nr.]],'3. Notenszenarien'!$A$6:$A$1048576,0))</f>
        <v>#N/A</v>
      </c>
      <c r="E238" s="14" t="e">
        <f>ROUNDUP(INDEX('2a.Detailpunkte'!$A$4:$A$352,MATCH('2. Punkte_Prüfung'!A238,'2a.Detailpunkte'!$D$4:$D$352,0),1)/5,1)*5</f>
        <v>#N/A</v>
      </c>
      <c r="F238" s="61" t="e">
        <f>Gesamtpunkte[[#This Row],[Gesamtpunkte ]]/$E$4</f>
        <v>#N/A</v>
      </c>
      <c r="G238" s="14" t="e">
        <f>INDEX('2a.Detailpunkte'!$B$4:$B$352,MATCH('2. Punkte_Prüfung'!A238,'2a.Detailpunkte'!$D$4:$D$352,0),1)</f>
        <v>#N/A</v>
      </c>
      <c r="H238" s="14" t="e">
        <f>INDEX('2a.Detailpunkte'!$C$4:$C$352,MATCH('2. Punkte_Prüfung'!A238,'2a.Detailpunkte'!$D$4:$D$352,0),1)</f>
        <v>#N/A</v>
      </c>
      <c r="I238" s="197" t="e">
        <f>Gesamtpunkte[[#This Row],[Punkte F]]/$G$4</f>
        <v>#N/A</v>
      </c>
      <c r="J238" s="197" t="e">
        <f>Gesamtpunkte[[#This Row],[Punkte I]]/$H$4</f>
        <v>#N/A</v>
      </c>
      <c r="K238" s="95" t="str">
        <f>IF(AND(ISNA(MATCH(Gesamtpunkte[[#This Row],[Matr.-Nr.]],'4. Noteneintrag'!$C$11:$C$1048576,0)),ISNUMBER(Gesamtpunkte[[#This Row],[Matr.-Nr.]])),"NEIN","JA")</f>
        <v>JA</v>
      </c>
      <c r="L238" s="2"/>
    </row>
    <row r="239" spans="1:12">
      <c r="A239" s="200" t="e">
        <f>'2a.Detailpunkte'!D237</f>
        <v>#N/A</v>
      </c>
      <c r="B239">
        <f>'2a.Detailpunkte'!E163</f>
        <v>0</v>
      </c>
      <c r="C239">
        <f>'2a.Detailpunkte'!F163</f>
        <v>0</v>
      </c>
      <c r="D239" s="63" t="e">
        <f>INDEX('3. Notenszenarien'!$I$6:$I$350,MATCH(Gesamtpunkte[[#This Row],[Matr.-Nr.]],'3. Notenszenarien'!$A$6:$A$1048576,0))</f>
        <v>#N/A</v>
      </c>
      <c r="E239" s="14" t="e">
        <f>ROUNDUP(INDEX('2a.Detailpunkte'!$A$4:$A$352,MATCH('2. Punkte_Prüfung'!A239,'2a.Detailpunkte'!$D$4:$D$352,0),1)/5,1)*5</f>
        <v>#N/A</v>
      </c>
      <c r="F239" s="61" t="e">
        <f>Gesamtpunkte[[#This Row],[Gesamtpunkte ]]/$E$4</f>
        <v>#N/A</v>
      </c>
      <c r="G239" s="14" t="e">
        <f>INDEX('2a.Detailpunkte'!$B$4:$B$352,MATCH('2. Punkte_Prüfung'!A239,'2a.Detailpunkte'!$D$4:$D$352,0),1)</f>
        <v>#N/A</v>
      </c>
      <c r="H239" s="14" t="e">
        <f>INDEX('2a.Detailpunkte'!$C$4:$C$352,MATCH('2. Punkte_Prüfung'!A239,'2a.Detailpunkte'!$D$4:$D$352,0),1)</f>
        <v>#N/A</v>
      </c>
      <c r="I239" s="197" t="e">
        <f>Gesamtpunkte[[#This Row],[Punkte F]]/$G$4</f>
        <v>#N/A</v>
      </c>
      <c r="J239" s="197" t="e">
        <f>Gesamtpunkte[[#This Row],[Punkte I]]/$H$4</f>
        <v>#N/A</v>
      </c>
      <c r="K239" s="95" t="str">
        <f>IF(AND(ISNA(MATCH(Gesamtpunkte[[#This Row],[Matr.-Nr.]],'4. Noteneintrag'!$C$11:$C$1048576,0)),ISNUMBER(Gesamtpunkte[[#This Row],[Matr.-Nr.]])),"NEIN","JA")</f>
        <v>JA</v>
      </c>
      <c r="L239" s="2"/>
    </row>
    <row r="240" spans="1:12">
      <c r="A240" s="200" t="e">
        <f>'2a.Detailpunkte'!D238</f>
        <v>#N/A</v>
      </c>
      <c r="B240">
        <f>'2a.Detailpunkte'!E164</f>
        <v>0</v>
      </c>
      <c r="C240">
        <f>'2a.Detailpunkte'!F164</f>
        <v>0</v>
      </c>
      <c r="D240" s="63" t="e">
        <f>INDEX('3. Notenszenarien'!$I$6:$I$350,MATCH(Gesamtpunkte[[#This Row],[Matr.-Nr.]],'3. Notenszenarien'!$A$6:$A$1048576,0))</f>
        <v>#N/A</v>
      </c>
      <c r="E240" s="14" t="e">
        <f>ROUNDUP(INDEX('2a.Detailpunkte'!$A$4:$A$352,MATCH('2. Punkte_Prüfung'!A240,'2a.Detailpunkte'!$D$4:$D$352,0),1)/5,1)*5</f>
        <v>#N/A</v>
      </c>
      <c r="F240" s="61" t="e">
        <f>Gesamtpunkte[[#This Row],[Gesamtpunkte ]]/$E$4</f>
        <v>#N/A</v>
      </c>
      <c r="G240" s="14" t="e">
        <f>INDEX('2a.Detailpunkte'!$B$4:$B$352,MATCH('2. Punkte_Prüfung'!A240,'2a.Detailpunkte'!$D$4:$D$352,0),1)</f>
        <v>#N/A</v>
      </c>
      <c r="H240" s="14" t="e">
        <f>INDEX('2a.Detailpunkte'!$C$4:$C$352,MATCH('2. Punkte_Prüfung'!A240,'2a.Detailpunkte'!$D$4:$D$352,0),1)</f>
        <v>#N/A</v>
      </c>
      <c r="I240" s="197" t="e">
        <f>Gesamtpunkte[[#This Row],[Punkte F]]/$G$4</f>
        <v>#N/A</v>
      </c>
      <c r="J240" s="197" t="e">
        <f>Gesamtpunkte[[#This Row],[Punkte I]]/$H$4</f>
        <v>#N/A</v>
      </c>
      <c r="K240" s="95" t="str">
        <f>IF(AND(ISNA(MATCH(Gesamtpunkte[[#This Row],[Matr.-Nr.]],'4. Noteneintrag'!$C$11:$C$1048576,0)),ISNUMBER(Gesamtpunkte[[#This Row],[Matr.-Nr.]])),"NEIN","JA")</f>
        <v>JA</v>
      </c>
      <c r="L240" s="2"/>
    </row>
    <row r="241" spans="1:12">
      <c r="A241" s="200" t="e">
        <f>'2a.Detailpunkte'!D239</f>
        <v>#N/A</v>
      </c>
      <c r="B241">
        <f>'2a.Detailpunkte'!E165</f>
        <v>0</v>
      </c>
      <c r="C241">
        <f>'2a.Detailpunkte'!F165</f>
        <v>0</v>
      </c>
      <c r="D241" s="63" t="e">
        <f>INDEX('3. Notenszenarien'!$I$6:$I$350,MATCH(Gesamtpunkte[[#This Row],[Matr.-Nr.]],'3. Notenszenarien'!$A$6:$A$1048576,0))</f>
        <v>#N/A</v>
      </c>
      <c r="E241" s="14" t="e">
        <f>ROUNDUP(INDEX('2a.Detailpunkte'!$A$4:$A$352,MATCH('2. Punkte_Prüfung'!A241,'2a.Detailpunkte'!$D$4:$D$352,0),1)/5,1)*5</f>
        <v>#N/A</v>
      </c>
      <c r="F241" s="61" t="e">
        <f>Gesamtpunkte[[#This Row],[Gesamtpunkte ]]/$E$4</f>
        <v>#N/A</v>
      </c>
      <c r="G241" s="14" t="e">
        <f>INDEX('2a.Detailpunkte'!$B$4:$B$352,MATCH('2. Punkte_Prüfung'!A241,'2a.Detailpunkte'!$D$4:$D$352,0),1)</f>
        <v>#N/A</v>
      </c>
      <c r="H241" s="14" t="e">
        <f>INDEX('2a.Detailpunkte'!$C$4:$C$352,MATCH('2. Punkte_Prüfung'!A241,'2a.Detailpunkte'!$D$4:$D$352,0),1)</f>
        <v>#N/A</v>
      </c>
      <c r="I241" s="197" t="e">
        <f>Gesamtpunkte[[#This Row],[Punkte F]]/$G$4</f>
        <v>#N/A</v>
      </c>
      <c r="J241" s="197" t="e">
        <f>Gesamtpunkte[[#This Row],[Punkte I]]/$H$4</f>
        <v>#N/A</v>
      </c>
      <c r="K241" s="95" t="str">
        <f>IF(AND(ISNA(MATCH(Gesamtpunkte[[#This Row],[Matr.-Nr.]],'4. Noteneintrag'!$C$11:$C$1048576,0)),ISNUMBER(Gesamtpunkte[[#This Row],[Matr.-Nr.]])),"NEIN","JA")</f>
        <v>JA</v>
      </c>
      <c r="L241" s="2"/>
    </row>
    <row r="242" spans="1:12">
      <c r="A242" s="200" t="e">
        <f>'2a.Detailpunkte'!D240</f>
        <v>#N/A</v>
      </c>
      <c r="B242">
        <f>'2a.Detailpunkte'!E166</f>
        <v>0</v>
      </c>
      <c r="C242">
        <f>'2a.Detailpunkte'!F166</f>
        <v>0</v>
      </c>
      <c r="D242" s="63" t="e">
        <f>INDEX('3. Notenszenarien'!$I$6:$I$350,MATCH(Gesamtpunkte[[#This Row],[Matr.-Nr.]],'3. Notenszenarien'!$A$6:$A$1048576,0))</f>
        <v>#N/A</v>
      </c>
      <c r="E242" s="14" t="e">
        <f>ROUNDUP(INDEX('2a.Detailpunkte'!$A$4:$A$352,MATCH('2. Punkte_Prüfung'!A242,'2a.Detailpunkte'!$D$4:$D$352,0),1)/5,1)*5</f>
        <v>#N/A</v>
      </c>
      <c r="F242" s="61" t="e">
        <f>Gesamtpunkte[[#This Row],[Gesamtpunkte ]]/$E$4</f>
        <v>#N/A</v>
      </c>
      <c r="G242" s="14" t="e">
        <f>INDEX('2a.Detailpunkte'!$B$4:$B$352,MATCH('2. Punkte_Prüfung'!A242,'2a.Detailpunkte'!$D$4:$D$352,0),1)</f>
        <v>#N/A</v>
      </c>
      <c r="H242" s="14" t="e">
        <f>INDEX('2a.Detailpunkte'!$C$4:$C$352,MATCH('2. Punkte_Prüfung'!A242,'2a.Detailpunkte'!$D$4:$D$352,0),1)</f>
        <v>#N/A</v>
      </c>
      <c r="I242" s="197" t="e">
        <f>Gesamtpunkte[[#This Row],[Punkte F]]/$G$4</f>
        <v>#N/A</v>
      </c>
      <c r="J242" s="197" t="e">
        <f>Gesamtpunkte[[#This Row],[Punkte I]]/$H$4</f>
        <v>#N/A</v>
      </c>
      <c r="K242" s="95" t="str">
        <f>IF(AND(ISNA(MATCH(Gesamtpunkte[[#This Row],[Matr.-Nr.]],'4. Noteneintrag'!$C$11:$C$1048576,0)),ISNUMBER(Gesamtpunkte[[#This Row],[Matr.-Nr.]])),"NEIN","JA")</f>
        <v>JA</v>
      </c>
      <c r="L242" s="2"/>
    </row>
    <row r="243" spans="1:12">
      <c r="A243" s="200" t="e">
        <f>'2a.Detailpunkte'!D241</f>
        <v>#N/A</v>
      </c>
      <c r="B243">
        <f>'2a.Detailpunkte'!E167</f>
        <v>0</v>
      </c>
      <c r="C243">
        <f>'2a.Detailpunkte'!F167</f>
        <v>0</v>
      </c>
      <c r="D243" s="63" t="e">
        <f>INDEX('3. Notenszenarien'!$I$6:$I$350,MATCH(Gesamtpunkte[[#This Row],[Matr.-Nr.]],'3. Notenszenarien'!$A$6:$A$1048576,0))</f>
        <v>#N/A</v>
      </c>
      <c r="E243" s="14" t="e">
        <f>ROUNDUP(INDEX('2a.Detailpunkte'!$A$4:$A$352,MATCH('2. Punkte_Prüfung'!A243,'2a.Detailpunkte'!$D$4:$D$352,0),1)/5,1)*5</f>
        <v>#N/A</v>
      </c>
      <c r="F243" s="61" t="e">
        <f>Gesamtpunkte[[#This Row],[Gesamtpunkte ]]/$E$4</f>
        <v>#N/A</v>
      </c>
      <c r="G243" s="14" t="e">
        <f>INDEX('2a.Detailpunkte'!$B$4:$B$352,MATCH('2. Punkte_Prüfung'!A243,'2a.Detailpunkte'!$D$4:$D$352,0),1)</f>
        <v>#N/A</v>
      </c>
      <c r="H243" s="14" t="e">
        <f>INDEX('2a.Detailpunkte'!$C$4:$C$352,MATCH('2. Punkte_Prüfung'!A243,'2a.Detailpunkte'!$D$4:$D$352,0),1)</f>
        <v>#N/A</v>
      </c>
      <c r="I243" s="197" t="e">
        <f>Gesamtpunkte[[#This Row],[Punkte F]]/$G$4</f>
        <v>#N/A</v>
      </c>
      <c r="J243" s="197" t="e">
        <f>Gesamtpunkte[[#This Row],[Punkte I]]/$H$4</f>
        <v>#N/A</v>
      </c>
      <c r="K243" s="95" t="str">
        <f>IF(AND(ISNA(MATCH(Gesamtpunkte[[#This Row],[Matr.-Nr.]],'4. Noteneintrag'!$C$11:$C$1048576,0)),ISNUMBER(Gesamtpunkte[[#This Row],[Matr.-Nr.]])),"NEIN","JA")</f>
        <v>JA</v>
      </c>
      <c r="L243" s="2"/>
    </row>
    <row r="244" spans="1:12">
      <c r="A244" s="200" t="e">
        <f>'2a.Detailpunkte'!D242</f>
        <v>#N/A</v>
      </c>
      <c r="B244">
        <f>'2a.Detailpunkte'!E168</f>
        <v>0</v>
      </c>
      <c r="C244">
        <f>'2a.Detailpunkte'!F168</f>
        <v>0</v>
      </c>
      <c r="D244" s="63" t="e">
        <f>INDEX('3. Notenszenarien'!$I$6:$I$350,MATCH(Gesamtpunkte[[#This Row],[Matr.-Nr.]],'3. Notenszenarien'!$A$6:$A$1048576,0))</f>
        <v>#N/A</v>
      </c>
      <c r="E244" s="14" t="e">
        <f>ROUNDUP(INDEX('2a.Detailpunkte'!$A$4:$A$352,MATCH('2. Punkte_Prüfung'!A244,'2a.Detailpunkte'!$D$4:$D$352,0),1)/5,1)*5</f>
        <v>#N/A</v>
      </c>
      <c r="F244" s="61" t="e">
        <f>Gesamtpunkte[[#This Row],[Gesamtpunkte ]]/$E$4</f>
        <v>#N/A</v>
      </c>
      <c r="G244" s="14" t="e">
        <f>INDEX('2a.Detailpunkte'!$B$4:$B$352,MATCH('2. Punkte_Prüfung'!A244,'2a.Detailpunkte'!$D$4:$D$352,0),1)</f>
        <v>#N/A</v>
      </c>
      <c r="H244" s="14" t="e">
        <f>INDEX('2a.Detailpunkte'!$C$4:$C$352,MATCH('2. Punkte_Prüfung'!A244,'2a.Detailpunkte'!$D$4:$D$352,0),1)</f>
        <v>#N/A</v>
      </c>
      <c r="I244" s="197" t="e">
        <f>Gesamtpunkte[[#This Row],[Punkte F]]/$G$4</f>
        <v>#N/A</v>
      </c>
      <c r="J244" s="197" t="e">
        <f>Gesamtpunkte[[#This Row],[Punkte I]]/$H$4</f>
        <v>#N/A</v>
      </c>
      <c r="K244" s="95" t="str">
        <f>IF(AND(ISNA(MATCH(Gesamtpunkte[[#This Row],[Matr.-Nr.]],'4. Noteneintrag'!$C$11:$C$1048576,0)),ISNUMBER(Gesamtpunkte[[#This Row],[Matr.-Nr.]])),"NEIN","JA")</f>
        <v>JA</v>
      </c>
      <c r="L244" s="2"/>
    </row>
    <row r="245" spans="1:12">
      <c r="A245" s="200" t="e">
        <f>'2a.Detailpunkte'!D243</f>
        <v>#N/A</v>
      </c>
      <c r="B245">
        <f>'2a.Detailpunkte'!E169</f>
        <v>0</v>
      </c>
      <c r="C245">
        <f>'2a.Detailpunkte'!F169</f>
        <v>0</v>
      </c>
      <c r="D245" s="63" t="e">
        <f>INDEX('3. Notenszenarien'!$I$6:$I$350,MATCH(Gesamtpunkte[[#This Row],[Matr.-Nr.]],'3. Notenszenarien'!$A$6:$A$1048576,0))</f>
        <v>#N/A</v>
      </c>
      <c r="E245" s="14" t="e">
        <f>ROUNDUP(INDEX('2a.Detailpunkte'!$A$4:$A$352,MATCH('2. Punkte_Prüfung'!A245,'2a.Detailpunkte'!$D$4:$D$352,0),1)/5,1)*5</f>
        <v>#N/A</v>
      </c>
      <c r="F245" s="61" t="e">
        <f>Gesamtpunkte[[#This Row],[Gesamtpunkte ]]/$E$4</f>
        <v>#N/A</v>
      </c>
      <c r="G245" s="14" t="e">
        <f>INDEX('2a.Detailpunkte'!$B$4:$B$352,MATCH('2. Punkte_Prüfung'!A245,'2a.Detailpunkte'!$D$4:$D$352,0),1)</f>
        <v>#N/A</v>
      </c>
      <c r="H245" s="14" t="e">
        <f>INDEX('2a.Detailpunkte'!$C$4:$C$352,MATCH('2. Punkte_Prüfung'!A245,'2a.Detailpunkte'!$D$4:$D$352,0),1)</f>
        <v>#N/A</v>
      </c>
      <c r="I245" s="197" t="e">
        <f>Gesamtpunkte[[#This Row],[Punkte F]]/$G$4</f>
        <v>#N/A</v>
      </c>
      <c r="J245" s="197" t="e">
        <f>Gesamtpunkte[[#This Row],[Punkte I]]/$H$4</f>
        <v>#N/A</v>
      </c>
      <c r="K245" s="95" t="str">
        <f>IF(AND(ISNA(MATCH(Gesamtpunkte[[#This Row],[Matr.-Nr.]],'4. Noteneintrag'!$C$11:$C$1048576,0)),ISNUMBER(Gesamtpunkte[[#This Row],[Matr.-Nr.]])),"NEIN","JA")</f>
        <v>JA</v>
      </c>
      <c r="L245" s="2"/>
    </row>
    <row r="246" spans="1:12">
      <c r="A246" s="200" t="e">
        <f>'2a.Detailpunkte'!D244</f>
        <v>#N/A</v>
      </c>
      <c r="B246">
        <f>'2a.Detailpunkte'!E170</f>
        <v>0</v>
      </c>
      <c r="C246">
        <f>'2a.Detailpunkte'!F170</f>
        <v>0</v>
      </c>
      <c r="D246" s="63" t="e">
        <f>INDEX('3. Notenszenarien'!$I$6:$I$350,MATCH(Gesamtpunkte[[#This Row],[Matr.-Nr.]],'3. Notenszenarien'!$A$6:$A$1048576,0))</f>
        <v>#N/A</v>
      </c>
      <c r="E246" s="14" t="e">
        <f>ROUNDUP(INDEX('2a.Detailpunkte'!$A$4:$A$352,MATCH('2. Punkte_Prüfung'!A246,'2a.Detailpunkte'!$D$4:$D$352,0),1)/5,1)*5</f>
        <v>#N/A</v>
      </c>
      <c r="F246" s="61" t="e">
        <f>Gesamtpunkte[[#This Row],[Gesamtpunkte ]]/$E$4</f>
        <v>#N/A</v>
      </c>
      <c r="G246" s="14" t="e">
        <f>INDEX('2a.Detailpunkte'!$B$4:$B$352,MATCH('2. Punkte_Prüfung'!A246,'2a.Detailpunkte'!$D$4:$D$352,0),1)</f>
        <v>#N/A</v>
      </c>
      <c r="H246" s="14" t="e">
        <f>INDEX('2a.Detailpunkte'!$C$4:$C$352,MATCH('2. Punkte_Prüfung'!A246,'2a.Detailpunkte'!$D$4:$D$352,0),1)</f>
        <v>#N/A</v>
      </c>
      <c r="I246" s="197" t="e">
        <f>Gesamtpunkte[[#This Row],[Punkte F]]/$G$4</f>
        <v>#N/A</v>
      </c>
      <c r="J246" s="197" t="e">
        <f>Gesamtpunkte[[#This Row],[Punkte I]]/$H$4</f>
        <v>#N/A</v>
      </c>
      <c r="K246" s="95" t="str">
        <f>IF(AND(ISNA(MATCH(Gesamtpunkte[[#This Row],[Matr.-Nr.]],'4. Noteneintrag'!$C$11:$C$1048576,0)),ISNUMBER(Gesamtpunkte[[#This Row],[Matr.-Nr.]])),"NEIN","JA")</f>
        <v>JA</v>
      </c>
      <c r="L246" s="2"/>
    </row>
    <row r="247" spans="1:12">
      <c r="A247" s="200" t="e">
        <f>'2a.Detailpunkte'!D245</f>
        <v>#N/A</v>
      </c>
      <c r="B247">
        <f>'2a.Detailpunkte'!E171</f>
        <v>0</v>
      </c>
      <c r="C247">
        <f>'2a.Detailpunkte'!F171</f>
        <v>0</v>
      </c>
      <c r="D247" s="63" t="e">
        <f>INDEX('3. Notenszenarien'!$I$6:$I$350,MATCH(Gesamtpunkte[[#This Row],[Matr.-Nr.]],'3. Notenszenarien'!$A$6:$A$1048576,0))</f>
        <v>#N/A</v>
      </c>
      <c r="E247" s="14" t="e">
        <f>ROUNDUP(INDEX('2a.Detailpunkte'!$A$4:$A$352,MATCH('2. Punkte_Prüfung'!A247,'2a.Detailpunkte'!$D$4:$D$352,0),1)/5,1)*5</f>
        <v>#N/A</v>
      </c>
      <c r="F247" s="61" t="e">
        <f>Gesamtpunkte[[#This Row],[Gesamtpunkte ]]/$E$4</f>
        <v>#N/A</v>
      </c>
      <c r="G247" s="14" t="e">
        <f>INDEX('2a.Detailpunkte'!$B$4:$B$352,MATCH('2. Punkte_Prüfung'!A247,'2a.Detailpunkte'!$D$4:$D$352,0),1)</f>
        <v>#N/A</v>
      </c>
      <c r="H247" s="14" t="e">
        <f>INDEX('2a.Detailpunkte'!$C$4:$C$352,MATCH('2. Punkte_Prüfung'!A247,'2a.Detailpunkte'!$D$4:$D$352,0),1)</f>
        <v>#N/A</v>
      </c>
      <c r="I247" s="197" t="e">
        <f>Gesamtpunkte[[#This Row],[Punkte F]]/$G$4</f>
        <v>#N/A</v>
      </c>
      <c r="J247" s="197" t="e">
        <f>Gesamtpunkte[[#This Row],[Punkte I]]/$H$4</f>
        <v>#N/A</v>
      </c>
      <c r="K247" s="95" t="str">
        <f>IF(AND(ISNA(MATCH(Gesamtpunkte[[#This Row],[Matr.-Nr.]],'4. Noteneintrag'!$C$11:$C$1048576,0)),ISNUMBER(Gesamtpunkte[[#This Row],[Matr.-Nr.]])),"NEIN","JA")</f>
        <v>JA</v>
      </c>
      <c r="L247" s="2"/>
    </row>
    <row r="248" spans="1:12">
      <c r="A248" s="200" t="e">
        <f>'2a.Detailpunkte'!D246</f>
        <v>#N/A</v>
      </c>
      <c r="B248">
        <f>'2a.Detailpunkte'!E172</f>
        <v>0</v>
      </c>
      <c r="C248">
        <f>'2a.Detailpunkte'!F172</f>
        <v>0</v>
      </c>
      <c r="D248" s="63" t="e">
        <f>INDEX('3. Notenszenarien'!$I$6:$I$350,MATCH(Gesamtpunkte[[#This Row],[Matr.-Nr.]],'3. Notenszenarien'!$A$6:$A$1048576,0))</f>
        <v>#N/A</v>
      </c>
      <c r="E248" s="14" t="e">
        <f>ROUNDUP(INDEX('2a.Detailpunkte'!$A$4:$A$352,MATCH('2. Punkte_Prüfung'!A248,'2a.Detailpunkte'!$D$4:$D$352,0),1)/5,1)*5</f>
        <v>#N/A</v>
      </c>
      <c r="F248" s="61" t="e">
        <f>Gesamtpunkte[[#This Row],[Gesamtpunkte ]]/$E$4</f>
        <v>#N/A</v>
      </c>
      <c r="G248" s="14" t="e">
        <f>INDEX('2a.Detailpunkte'!$B$4:$B$352,MATCH('2. Punkte_Prüfung'!A248,'2a.Detailpunkte'!$D$4:$D$352,0),1)</f>
        <v>#N/A</v>
      </c>
      <c r="H248" s="14" t="e">
        <f>INDEX('2a.Detailpunkte'!$C$4:$C$352,MATCH('2. Punkte_Prüfung'!A248,'2a.Detailpunkte'!$D$4:$D$352,0),1)</f>
        <v>#N/A</v>
      </c>
      <c r="I248" s="197" t="e">
        <f>Gesamtpunkte[[#This Row],[Punkte F]]/$G$4</f>
        <v>#N/A</v>
      </c>
      <c r="J248" s="197" t="e">
        <f>Gesamtpunkte[[#This Row],[Punkte I]]/$H$4</f>
        <v>#N/A</v>
      </c>
      <c r="K248" s="95" t="str">
        <f>IF(AND(ISNA(MATCH(Gesamtpunkte[[#This Row],[Matr.-Nr.]],'4. Noteneintrag'!$C$11:$C$1048576,0)),ISNUMBER(Gesamtpunkte[[#This Row],[Matr.-Nr.]])),"NEIN","JA")</f>
        <v>JA</v>
      </c>
      <c r="L248" s="2"/>
    </row>
    <row r="249" spans="1:12">
      <c r="A249" s="200" t="e">
        <f>'2a.Detailpunkte'!D247</f>
        <v>#N/A</v>
      </c>
      <c r="B249">
        <f>'2a.Detailpunkte'!E173</f>
        <v>0</v>
      </c>
      <c r="C249">
        <f>'2a.Detailpunkte'!F173</f>
        <v>0</v>
      </c>
      <c r="D249" s="63" t="e">
        <f>INDEX('3. Notenszenarien'!$I$6:$I$350,MATCH(Gesamtpunkte[[#This Row],[Matr.-Nr.]],'3. Notenszenarien'!$A$6:$A$1048576,0))</f>
        <v>#N/A</v>
      </c>
      <c r="E249" s="14" t="e">
        <f>ROUNDUP(INDEX('2a.Detailpunkte'!$A$4:$A$352,MATCH('2. Punkte_Prüfung'!A249,'2a.Detailpunkte'!$D$4:$D$352,0),1)/5,1)*5</f>
        <v>#N/A</v>
      </c>
      <c r="F249" s="61" t="e">
        <f>Gesamtpunkte[[#This Row],[Gesamtpunkte ]]/$E$4</f>
        <v>#N/A</v>
      </c>
      <c r="G249" s="14" t="e">
        <f>INDEX('2a.Detailpunkte'!$B$4:$B$352,MATCH('2. Punkte_Prüfung'!A249,'2a.Detailpunkte'!$D$4:$D$352,0),1)</f>
        <v>#N/A</v>
      </c>
      <c r="H249" s="14" t="e">
        <f>INDEX('2a.Detailpunkte'!$C$4:$C$352,MATCH('2. Punkte_Prüfung'!A249,'2a.Detailpunkte'!$D$4:$D$352,0),1)</f>
        <v>#N/A</v>
      </c>
      <c r="I249" s="197" t="e">
        <f>Gesamtpunkte[[#This Row],[Punkte F]]/$G$4</f>
        <v>#N/A</v>
      </c>
      <c r="J249" s="197" t="e">
        <f>Gesamtpunkte[[#This Row],[Punkte I]]/$H$4</f>
        <v>#N/A</v>
      </c>
      <c r="K249" s="95" t="str">
        <f>IF(AND(ISNA(MATCH(Gesamtpunkte[[#This Row],[Matr.-Nr.]],'4. Noteneintrag'!$C$11:$C$1048576,0)),ISNUMBER(Gesamtpunkte[[#This Row],[Matr.-Nr.]])),"NEIN","JA")</f>
        <v>JA</v>
      </c>
      <c r="L249" s="2"/>
    </row>
    <row r="250" spans="1:12">
      <c r="A250" s="200" t="e">
        <f>'2a.Detailpunkte'!D248</f>
        <v>#N/A</v>
      </c>
      <c r="B250">
        <f>'2a.Detailpunkte'!E174</f>
        <v>0</v>
      </c>
      <c r="C250">
        <f>'2a.Detailpunkte'!F174</f>
        <v>0</v>
      </c>
      <c r="D250" s="63" t="e">
        <f>INDEX('3. Notenszenarien'!$I$6:$I$350,MATCH(Gesamtpunkte[[#This Row],[Matr.-Nr.]],'3. Notenszenarien'!$A$6:$A$1048576,0))</f>
        <v>#N/A</v>
      </c>
      <c r="E250" s="14" t="e">
        <f>ROUNDUP(INDEX('2a.Detailpunkte'!$A$4:$A$352,MATCH('2. Punkte_Prüfung'!A250,'2a.Detailpunkte'!$D$4:$D$352,0),1)/5,1)*5</f>
        <v>#N/A</v>
      </c>
      <c r="F250" s="61" t="e">
        <f>Gesamtpunkte[[#This Row],[Gesamtpunkte ]]/$E$4</f>
        <v>#N/A</v>
      </c>
      <c r="G250" s="14" t="e">
        <f>INDEX('2a.Detailpunkte'!$B$4:$B$352,MATCH('2. Punkte_Prüfung'!A250,'2a.Detailpunkte'!$D$4:$D$352,0),1)</f>
        <v>#N/A</v>
      </c>
      <c r="H250" s="14" t="e">
        <f>INDEX('2a.Detailpunkte'!$C$4:$C$352,MATCH('2. Punkte_Prüfung'!A250,'2a.Detailpunkte'!$D$4:$D$352,0),1)</f>
        <v>#N/A</v>
      </c>
      <c r="I250" s="197" t="e">
        <f>Gesamtpunkte[[#This Row],[Punkte F]]/$G$4</f>
        <v>#N/A</v>
      </c>
      <c r="J250" s="197" t="e">
        <f>Gesamtpunkte[[#This Row],[Punkte I]]/$H$4</f>
        <v>#N/A</v>
      </c>
      <c r="K250" s="95" t="str">
        <f>IF(AND(ISNA(MATCH(Gesamtpunkte[[#This Row],[Matr.-Nr.]],'4. Noteneintrag'!$C$11:$C$1048576,0)),ISNUMBER(Gesamtpunkte[[#This Row],[Matr.-Nr.]])),"NEIN","JA")</f>
        <v>JA</v>
      </c>
      <c r="L250" s="2"/>
    </row>
    <row r="251" spans="1:12">
      <c r="A251" s="200" t="e">
        <f>'2a.Detailpunkte'!D249</f>
        <v>#N/A</v>
      </c>
      <c r="B251">
        <f>'2a.Detailpunkte'!E175</f>
        <v>0</v>
      </c>
      <c r="C251">
        <f>'2a.Detailpunkte'!F175</f>
        <v>0</v>
      </c>
      <c r="D251" s="63" t="e">
        <f>INDEX('3. Notenszenarien'!$I$6:$I$350,MATCH(Gesamtpunkte[[#This Row],[Matr.-Nr.]],'3. Notenszenarien'!$A$6:$A$1048576,0))</f>
        <v>#N/A</v>
      </c>
      <c r="E251" s="14" t="e">
        <f>ROUNDUP(INDEX('2a.Detailpunkte'!$A$4:$A$352,MATCH('2. Punkte_Prüfung'!A251,'2a.Detailpunkte'!$D$4:$D$352,0),1)/5,1)*5</f>
        <v>#N/A</v>
      </c>
      <c r="F251" s="61" t="e">
        <f>Gesamtpunkte[[#This Row],[Gesamtpunkte ]]/$E$4</f>
        <v>#N/A</v>
      </c>
      <c r="G251" s="14" t="e">
        <f>INDEX('2a.Detailpunkte'!$B$4:$B$352,MATCH('2. Punkte_Prüfung'!A251,'2a.Detailpunkte'!$D$4:$D$352,0),1)</f>
        <v>#N/A</v>
      </c>
      <c r="H251" s="14" t="e">
        <f>INDEX('2a.Detailpunkte'!$C$4:$C$352,MATCH('2. Punkte_Prüfung'!A251,'2a.Detailpunkte'!$D$4:$D$352,0),1)</f>
        <v>#N/A</v>
      </c>
      <c r="I251" s="197" t="e">
        <f>Gesamtpunkte[[#This Row],[Punkte F]]/$G$4</f>
        <v>#N/A</v>
      </c>
      <c r="J251" s="197" t="e">
        <f>Gesamtpunkte[[#This Row],[Punkte I]]/$H$4</f>
        <v>#N/A</v>
      </c>
      <c r="K251" s="95" t="str">
        <f>IF(AND(ISNA(MATCH(Gesamtpunkte[[#This Row],[Matr.-Nr.]],'4. Noteneintrag'!$C$11:$C$1048576,0)),ISNUMBER(Gesamtpunkte[[#This Row],[Matr.-Nr.]])),"NEIN","JA")</f>
        <v>JA</v>
      </c>
      <c r="L251" s="2"/>
    </row>
    <row r="252" spans="1:12">
      <c r="A252" s="200" t="e">
        <f>'2a.Detailpunkte'!D250</f>
        <v>#N/A</v>
      </c>
      <c r="B252">
        <f>'2a.Detailpunkte'!E176</f>
        <v>0</v>
      </c>
      <c r="C252">
        <f>'2a.Detailpunkte'!F176</f>
        <v>0</v>
      </c>
      <c r="D252" s="63" t="e">
        <f>INDEX('3. Notenszenarien'!$I$6:$I$350,MATCH(Gesamtpunkte[[#This Row],[Matr.-Nr.]],'3. Notenszenarien'!$A$6:$A$1048576,0))</f>
        <v>#N/A</v>
      </c>
      <c r="E252" s="14" t="e">
        <f>ROUNDUP(INDEX('2a.Detailpunkte'!$A$4:$A$352,MATCH('2. Punkte_Prüfung'!A252,'2a.Detailpunkte'!$D$4:$D$352,0),1)/5,1)*5</f>
        <v>#N/A</v>
      </c>
      <c r="F252" s="61" t="e">
        <f>Gesamtpunkte[[#This Row],[Gesamtpunkte ]]/$E$4</f>
        <v>#N/A</v>
      </c>
      <c r="G252" s="14" t="e">
        <f>INDEX('2a.Detailpunkte'!$B$4:$B$352,MATCH('2. Punkte_Prüfung'!A252,'2a.Detailpunkte'!$D$4:$D$352,0),1)</f>
        <v>#N/A</v>
      </c>
      <c r="H252" s="14" t="e">
        <f>INDEX('2a.Detailpunkte'!$C$4:$C$352,MATCH('2. Punkte_Prüfung'!A252,'2a.Detailpunkte'!$D$4:$D$352,0),1)</f>
        <v>#N/A</v>
      </c>
      <c r="I252" s="197" t="e">
        <f>Gesamtpunkte[[#This Row],[Punkte F]]/$G$4</f>
        <v>#N/A</v>
      </c>
      <c r="J252" s="197" t="e">
        <f>Gesamtpunkte[[#This Row],[Punkte I]]/$H$4</f>
        <v>#N/A</v>
      </c>
      <c r="K252" s="95" t="str">
        <f>IF(AND(ISNA(MATCH(Gesamtpunkte[[#This Row],[Matr.-Nr.]],'4. Noteneintrag'!$C$11:$C$1048576,0)),ISNUMBER(Gesamtpunkte[[#This Row],[Matr.-Nr.]])),"NEIN","JA")</f>
        <v>JA</v>
      </c>
      <c r="L252" s="2"/>
    </row>
    <row r="253" spans="1:12">
      <c r="A253" s="200" t="e">
        <f>'2a.Detailpunkte'!D251</f>
        <v>#N/A</v>
      </c>
      <c r="B253">
        <f>'2a.Detailpunkte'!E177</f>
        <v>0</v>
      </c>
      <c r="C253">
        <f>'2a.Detailpunkte'!F177</f>
        <v>0</v>
      </c>
      <c r="D253" s="63" t="e">
        <f>INDEX('3. Notenszenarien'!$I$6:$I$350,MATCH(Gesamtpunkte[[#This Row],[Matr.-Nr.]],'3. Notenszenarien'!$A$6:$A$1048576,0))</f>
        <v>#N/A</v>
      </c>
      <c r="E253" s="14" t="e">
        <f>ROUNDUP(INDEX('2a.Detailpunkte'!$A$4:$A$352,MATCH('2. Punkte_Prüfung'!A253,'2a.Detailpunkte'!$D$4:$D$352,0),1)/5,1)*5</f>
        <v>#N/A</v>
      </c>
      <c r="F253" s="61" t="e">
        <f>Gesamtpunkte[[#This Row],[Gesamtpunkte ]]/$E$4</f>
        <v>#N/A</v>
      </c>
      <c r="G253" s="14" t="e">
        <f>INDEX('2a.Detailpunkte'!$B$4:$B$352,MATCH('2. Punkte_Prüfung'!A253,'2a.Detailpunkte'!$D$4:$D$352,0),1)</f>
        <v>#N/A</v>
      </c>
      <c r="H253" s="14" t="e">
        <f>INDEX('2a.Detailpunkte'!$C$4:$C$352,MATCH('2. Punkte_Prüfung'!A253,'2a.Detailpunkte'!$D$4:$D$352,0),1)</f>
        <v>#N/A</v>
      </c>
      <c r="I253" s="197" t="e">
        <f>Gesamtpunkte[[#This Row],[Punkte F]]/$G$4</f>
        <v>#N/A</v>
      </c>
      <c r="J253" s="197" t="e">
        <f>Gesamtpunkte[[#This Row],[Punkte I]]/$H$4</f>
        <v>#N/A</v>
      </c>
      <c r="K253" s="95" t="str">
        <f>IF(AND(ISNA(MATCH(Gesamtpunkte[[#This Row],[Matr.-Nr.]],'4. Noteneintrag'!$C$11:$C$1048576,0)),ISNUMBER(Gesamtpunkte[[#This Row],[Matr.-Nr.]])),"NEIN","JA")</f>
        <v>JA</v>
      </c>
      <c r="L253" s="2"/>
    </row>
    <row r="254" spans="1:12">
      <c r="A254" s="200" t="e">
        <f>'2a.Detailpunkte'!D252</f>
        <v>#N/A</v>
      </c>
      <c r="B254">
        <f>'2a.Detailpunkte'!E178</f>
        <v>0</v>
      </c>
      <c r="C254">
        <f>'2a.Detailpunkte'!F178</f>
        <v>0</v>
      </c>
      <c r="D254" s="63" t="e">
        <f>INDEX('3. Notenszenarien'!$I$6:$I$350,MATCH(Gesamtpunkte[[#This Row],[Matr.-Nr.]],'3. Notenszenarien'!$A$6:$A$1048576,0))</f>
        <v>#N/A</v>
      </c>
      <c r="E254" s="14" t="e">
        <f>ROUNDUP(INDEX('2a.Detailpunkte'!$A$4:$A$352,MATCH('2. Punkte_Prüfung'!A254,'2a.Detailpunkte'!$D$4:$D$352,0),1)/5,1)*5</f>
        <v>#N/A</v>
      </c>
      <c r="F254" s="61" t="e">
        <f>Gesamtpunkte[[#This Row],[Gesamtpunkte ]]/$E$4</f>
        <v>#N/A</v>
      </c>
      <c r="G254" s="14" t="e">
        <f>INDEX('2a.Detailpunkte'!$B$4:$B$352,MATCH('2. Punkte_Prüfung'!A254,'2a.Detailpunkte'!$D$4:$D$352,0),1)</f>
        <v>#N/A</v>
      </c>
      <c r="H254" s="14" t="e">
        <f>INDEX('2a.Detailpunkte'!$C$4:$C$352,MATCH('2. Punkte_Prüfung'!A254,'2a.Detailpunkte'!$D$4:$D$352,0),1)</f>
        <v>#N/A</v>
      </c>
      <c r="I254" s="197" t="e">
        <f>Gesamtpunkte[[#This Row],[Punkte F]]/$G$4</f>
        <v>#N/A</v>
      </c>
      <c r="J254" s="197" t="e">
        <f>Gesamtpunkte[[#This Row],[Punkte I]]/$H$4</f>
        <v>#N/A</v>
      </c>
      <c r="K254" s="95" t="str">
        <f>IF(AND(ISNA(MATCH(Gesamtpunkte[[#This Row],[Matr.-Nr.]],'4. Noteneintrag'!$C$11:$C$1048576,0)),ISNUMBER(Gesamtpunkte[[#This Row],[Matr.-Nr.]])),"NEIN","JA")</f>
        <v>JA</v>
      </c>
      <c r="L254" s="2"/>
    </row>
    <row r="255" spans="1:12">
      <c r="A255" s="200" t="e">
        <f>'2a.Detailpunkte'!D253</f>
        <v>#N/A</v>
      </c>
      <c r="B255">
        <f>'2a.Detailpunkte'!E179</f>
        <v>0</v>
      </c>
      <c r="C255">
        <f>'2a.Detailpunkte'!F179</f>
        <v>0</v>
      </c>
      <c r="D255" s="63" t="e">
        <f>INDEX('3. Notenszenarien'!$I$6:$I$350,MATCH(Gesamtpunkte[[#This Row],[Matr.-Nr.]],'3. Notenszenarien'!$A$6:$A$1048576,0))</f>
        <v>#N/A</v>
      </c>
      <c r="E255" s="14" t="e">
        <f>ROUNDUP(INDEX('2a.Detailpunkte'!$A$4:$A$352,MATCH('2. Punkte_Prüfung'!A255,'2a.Detailpunkte'!$D$4:$D$352,0),1)/5,1)*5</f>
        <v>#N/A</v>
      </c>
      <c r="F255" s="61" t="e">
        <f>Gesamtpunkte[[#This Row],[Gesamtpunkte ]]/$E$4</f>
        <v>#N/A</v>
      </c>
      <c r="G255" s="14" t="e">
        <f>INDEX('2a.Detailpunkte'!$B$4:$B$352,MATCH('2. Punkte_Prüfung'!A255,'2a.Detailpunkte'!$D$4:$D$352,0),1)</f>
        <v>#N/A</v>
      </c>
      <c r="H255" s="14" t="e">
        <f>INDEX('2a.Detailpunkte'!$C$4:$C$352,MATCH('2. Punkte_Prüfung'!A255,'2a.Detailpunkte'!$D$4:$D$352,0),1)</f>
        <v>#N/A</v>
      </c>
      <c r="I255" s="197" t="e">
        <f>Gesamtpunkte[[#This Row],[Punkte F]]/$G$4</f>
        <v>#N/A</v>
      </c>
      <c r="J255" s="197" t="e">
        <f>Gesamtpunkte[[#This Row],[Punkte I]]/$H$4</f>
        <v>#N/A</v>
      </c>
      <c r="K255" s="95" t="str">
        <f>IF(AND(ISNA(MATCH(Gesamtpunkte[[#This Row],[Matr.-Nr.]],'4. Noteneintrag'!$C$11:$C$1048576,0)),ISNUMBER(Gesamtpunkte[[#This Row],[Matr.-Nr.]])),"NEIN","JA")</f>
        <v>JA</v>
      </c>
      <c r="L255" s="2"/>
    </row>
    <row r="256" spans="1:12">
      <c r="D256" s="63"/>
      <c r="E256" s="14"/>
      <c r="F256" s="61"/>
      <c r="G256" s="14"/>
      <c r="H256" s="14"/>
      <c r="I256" s="197"/>
      <c r="J256" s="197"/>
      <c r="K256" s="95"/>
    </row>
    <row r="257" spans="4:11">
      <c r="D257" s="63"/>
      <c r="E257" s="14"/>
      <c r="F257" s="61"/>
      <c r="G257" s="14"/>
      <c r="H257" s="14"/>
      <c r="I257" s="197"/>
      <c r="J257" s="197"/>
      <c r="K257" s="95"/>
    </row>
    <row r="258" spans="4:11">
      <c r="D258" s="63"/>
      <c r="E258" s="14"/>
      <c r="F258" s="61"/>
      <c r="G258" s="14"/>
      <c r="H258" s="14"/>
      <c r="I258" s="197"/>
      <c r="J258" s="197"/>
      <c r="K258" s="95"/>
    </row>
    <row r="259" spans="4:11">
      <c r="D259" s="63"/>
      <c r="E259" s="14"/>
      <c r="F259" s="61"/>
      <c r="G259" s="14"/>
      <c r="H259" s="14"/>
      <c r="I259" s="197"/>
      <c r="J259" s="197"/>
      <c r="K259" s="95"/>
    </row>
    <row r="260" spans="4:11">
      <c r="D260" s="63"/>
      <c r="E260" s="14"/>
      <c r="F260" s="61"/>
      <c r="G260" s="14"/>
      <c r="H260" s="14"/>
      <c r="I260" s="197"/>
      <c r="J260" s="197"/>
      <c r="K260" s="95"/>
    </row>
    <row r="261" spans="4:11">
      <c r="D261" s="63"/>
      <c r="E261" s="14"/>
      <c r="F261" s="61"/>
      <c r="G261" s="14"/>
      <c r="H261" s="14"/>
      <c r="I261" s="197"/>
      <c r="J261" s="197"/>
      <c r="K261" s="95"/>
    </row>
    <row r="262" spans="4:11">
      <c r="D262" s="63"/>
      <c r="E262" s="14"/>
      <c r="F262" s="61"/>
      <c r="G262" s="14"/>
      <c r="H262" s="14"/>
      <c r="I262" s="197"/>
      <c r="J262" s="197"/>
      <c r="K262" s="95"/>
    </row>
    <row r="263" spans="4:11">
      <c r="D263" s="63"/>
      <c r="E263" s="14"/>
      <c r="F263" s="61"/>
      <c r="G263" s="14"/>
      <c r="H263" s="14"/>
      <c r="I263" s="197"/>
      <c r="J263" s="197"/>
      <c r="K263" s="95"/>
    </row>
    <row r="264" spans="4:11">
      <c r="D264" s="63"/>
      <c r="E264" s="14"/>
      <c r="F264" s="61"/>
      <c r="G264" s="14"/>
      <c r="H264" s="14"/>
      <c r="I264" s="197"/>
      <c r="J264" s="197"/>
      <c r="K264" s="95"/>
    </row>
    <row r="265" spans="4:11">
      <c r="D265" s="63"/>
      <c r="E265" s="14"/>
      <c r="F265" s="61"/>
      <c r="G265" s="14"/>
      <c r="H265" s="14"/>
      <c r="I265" s="197"/>
      <c r="J265" s="197"/>
      <c r="K265" s="95"/>
    </row>
    <row r="266" spans="4:11">
      <c r="D266" s="63"/>
      <c r="E266" s="14"/>
      <c r="F266" s="61"/>
      <c r="G266" s="14"/>
      <c r="H266" s="14"/>
      <c r="I266" s="197"/>
      <c r="J266" s="197"/>
      <c r="K266" s="95"/>
    </row>
    <row r="267" spans="4:11">
      <c r="D267" s="63"/>
      <c r="E267" s="14"/>
      <c r="F267" s="61"/>
      <c r="G267" s="14"/>
      <c r="H267" s="14"/>
      <c r="I267" s="197"/>
      <c r="J267" s="197"/>
      <c r="K267" s="95"/>
    </row>
    <row r="268" spans="4:11">
      <c r="D268" s="63"/>
      <c r="E268" s="14"/>
      <c r="F268" s="61"/>
      <c r="G268" s="14"/>
      <c r="H268" s="14"/>
      <c r="I268" s="197"/>
      <c r="J268" s="197"/>
      <c r="K268" s="95"/>
    </row>
    <row r="269" spans="4:11">
      <c r="D269" s="63"/>
      <c r="E269" s="14"/>
      <c r="F269" s="61"/>
      <c r="G269" s="14"/>
      <c r="H269" s="14"/>
      <c r="I269" s="197"/>
      <c r="J269" s="197"/>
      <c r="K269" s="95"/>
    </row>
    <row r="270" spans="4:11">
      <c r="D270" s="63"/>
      <c r="E270" s="14"/>
      <c r="F270" s="61"/>
      <c r="G270" s="14"/>
      <c r="H270" s="14"/>
      <c r="I270" s="197"/>
      <c r="J270" s="197"/>
      <c r="K270" s="95"/>
    </row>
    <row r="271" spans="4:11">
      <c r="D271" s="63"/>
      <c r="E271" s="14"/>
      <c r="F271" s="61"/>
      <c r="G271" s="14"/>
      <c r="H271" s="14"/>
      <c r="I271" s="197"/>
      <c r="J271" s="197"/>
      <c r="K271" s="95"/>
    </row>
    <row r="272" spans="4:11">
      <c r="D272" s="63"/>
      <c r="E272" s="14"/>
      <c r="F272" s="61"/>
      <c r="G272" s="14"/>
      <c r="H272" s="14"/>
      <c r="I272" s="197"/>
      <c r="J272" s="197"/>
      <c r="K272" s="95"/>
    </row>
    <row r="273" spans="4:11">
      <c r="D273" s="63"/>
      <c r="E273" s="14"/>
      <c r="F273" s="61"/>
      <c r="G273" s="14"/>
      <c r="H273" s="14"/>
      <c r="I273" s="197"/>
      <c r="J273" s="197"/>
      <c r="K273" s="95"/>
    </row>
    <row r="274" spans="4:11">
      <c r="D274" s="63"/>
      <c r="E274" s="14"/>
      <c r="F274" s="61"/>
      <c r="G274" s="14"/>
      <c r="H274" s="14"/>
      <c r="I274" s="197"/>
      <c r="J274" s="197"/>
      <c r="K274" s="95"/>
    </row>
    <row r="275" spans="4:11">
      <c r="D275" s="63"/>
      <c r="E275" s="14"/>
      <c r="F275" s="61"/>
      <c r="G275" s="14"/>
      <c r="H275" s="14"/>
      <c r="I275" s="197"/>
      <c r="J275" s="197"/>
      <c r="K275" s="95"/>
    </row>
    <row r="276" spans="4:11">
      <c r="D276" s="63"/>
      <c r="E276" s="14"/>
      <c r="F276" s="61"/>
      <c r="G276" s="14"/>
      <c r="H276" s="14"/>
      <c r="I276" s="197"/>
      <c r="J276" s="197"/>
      <c r="K276" s="95"/>
    </row>
    <row r="277" spans="4:11">
      <c r="D277" s="63"/>
      <c r="E277" s="14"/>
      <c r="F277" s="61"/>
      <c r="G277" s="14"/>
      <c r="H277" s="14"/>
      <c r="I277" s="197"/>
      <c r="J277" s="197"/>
      <c r="K277" s="95"/>
    </row>
    <row r="278" spans="4:11">
      <c r="D278" s="63"/>
      <c r="E278" s="14"/>
      <c r="F278" s="61"/>
      <c r="G278" s="14"/>
      <c r="H278" s="14"/>
      <c r="I278" s="197"/>
      <c r="J278" s="197"/>
      <c r="K278" s="95"/>
    </row>
    <row r="279" spans="4:11">
      <c r="D279" s="63"/>
      <c r="E279" s="14"/>
      <c r="F279" s="61"/>
      <c r="G279" s="14"/>
      <c r="H279" s="14"/>
      <c r="I279" s="197"/>
      <c r="J279" s="197"/>
      <c r="K279" s="95"/>
    </row>
    <row r="280" spans="4:11">
      <c r="D280" s="63"/>
      <c r="E280" s="14"/>
      <c r="F280" s="61"/>
      <c r="G280" s="14"/>
      <c r="H280" s="14"/>
      <c r="I280" s="197"/>
      <c r="J280" s="197"/>
      <c r="K280" s="95"/>
    </row>
    <row r="281" spans="4:11">
      <c r="D281" s="63"/>
      <c r="E281" s="14"/>
      <c r="F281" s="61"/>
      <c r="G281" s="14"/>
      <c r="H281" s="14"/>
      <c r="I281" s="197"/>
      <c r="J281" s="197"/>
      <c r="K281" s="95"/>
    </row>
    <row r="282" spans="4:11">
      <c r="D282" s="63"/>
      <c r="E282" s="14"/>
      <c r="F282" s="61"/>
      <c r="G282" s="14"/>
      <c r="H282" s="14"/>
      <c r="I282" s="197"/>
      <c r="J282" s="197"/>
      <c r="K282" s="95"/>
    </row>
    <row r="283" spans="4:11">
      <c r="D283" s="63"/>
      <c r="E283" s="14"/>
      <c r="F283" s="61"/>
      <c r="G283" s="14"/>
      <c r="H283" s="14"/>
      <c r="I283" s="197"/>
      <c r="J283" s="197"/>
      <c r="K283" s="95"/>
    </row>
    <row r="284" spans="4:11">
      <c r="D284" s="63"/>
      <c r="E284" s="14"/>
      <c r="F284" s="61"/>
      <c r="G284" s="14"/>
      <c r="H284" s="14"/>
      <c r="I284" s="197"/>
      <c r="J284" s="197"/>
      <c r="K284" s="95"/>
    </row>
    <row r="285" spans="4:11">
      <c r="D285" s="63"/>
      <c r="E285" s="14"/>
      <c r="F285" s="61"/>
      <c r="G285" s="14"/>
      <c r="H285" s="14"/>
      <c r="I285" s="197"/>
      <c r="J285" s="197"/>
      <c r="K285" s="95"/>
    </row>
    <row r="286" spans="4:11">
      <c r="D286" s="63"/>
      <c r="E286" s="14"/>
      <c r="F286" s="61"/>
      <c r="G286" s="14"/>
      <c r="H286" s="14"/>
      <c r="I286" s="197"/>
      <c r="J286" s="197"/>
      <c r="K286" s="95"/>
    </row>
    <row r="287" spans="4:11">
      <c r="D287" s="63"/>
      <c r="E287" s="14"/>
      <c r="F287" s="61"/>
      <c r="G287" s="14"/>
      <c r="H287" s="14"/>
      <c r="I287" s="197"/>
      <c r="J287" s="197"/>
      <c r="K287" s="95"/>
    </row>
    <row r="288" spans="4:11">
      <c r="D288" s="63"/>
      <c r="E288" s="14"/>
      <c r="F288" s="61"/>
      <c r="G288" s="14"/>
      <c r="H288" s="14"/>
      <c r="I288" s="197"/>
      <c r="J288" s="197"/>
      <c r="K288" s="95"/>
    </row>
    <row r="289" spans="4:11">
      <c r="D289" s="63"/>
      <c r="E289" s="14"/>
      <c r="F289" s="61"/>
      <c r="G289" s="14"/>
      <c r="H289" s="14"/>
      <c r="I289" s="197"/>
      <c r="J289" s="197"/>
      <c r="K289" s="95"/>
    </row>
    <row r="290" spans="4:11">
      <c r="D290" s="63"/>
      <c r="E290" s="14"/>
      <c r="F290" s="61"/>
      <c r="G290" s="14"/>
      <c r="H290" s="14"/>
      <c r="I290" s="197"/>
      <c r="J290" s="197"/>
      <c r="K290" s="95"/>
    </row>
    <row r="291" spans="4:11">
      <c r="D291" s="63"/>
      <c r="E291" s="14"/>
      <c r="F291" s="61"/>
      <c r="G291" s="14"/>
      <c r="H291" s="14"/>
      <c r="I291" s="197"/>
      <c r="J291" s="197"/>
      <c r="K291" s="95"/>
    </row>
    <row r="292" spans="4:11">
      <c r="D292" s="63"/>
      <c r="E292" s="14"/>
      <c r="F292" s="61"/>
      <c r="G292" s="14"/>
      <c r="H292" s="14"/>
      <c r="I292" s="197"/>
      <c r="J292" s="197"/>
      <c r="K292" s="95"/>
    </row>
    <row r="293" spans="4:11">
      <c r="D293" s="63"/>
      <c r="E293" s="14"/>
      <c r="F293" s="61"/>
      <c r="G293" s="14"/>
      <c r="H293" s="14"/>
      <c r="I293" s="197"/>
      <c r="J293" s="197"/>
      <c r="K293" s="95"/>
    </row>
    <row r="294" spans="4:11">
      <c r="D294" s="63"/>
      <c r="E294" s="14"/>
      <c r="F294" s="61"/>
      <c r="G294" s="14"/>
      <c r="H294" s="14"/>
      <c r="I294" s="197"/>
      <c r="J294" s="197"/>
      <c r="K294" s="95"/>
    </row>
    <row r="295" spans="4:11">
      <c r="D295" s="63"/>
      <c r="E295" s="14"/>
      <c r="F295" s="61"/>
      <c r="G295" s="14"/>
      <c r="H295" s="14"/>
      <c r="I295" s="197"/>
      <c r="J295" s="197"/>
      <c r="K295" s="95"/>
    </row>
    <row r="296" spans="4:11">
      <c r="D296" s="63"/>
      <c r="E296" s="14"/>
      <c r="F296" s="61"/>
      <c r="G296" s="14"/>
      <c r="H296" s="14"/>
      <c r="I296" s="197"/>
      <c r="J296" s="197"/>
      <c r="K296" s="95"/>
    </row>
    <row r="297" spans="4:11">
      <c r="D297" s="63"/>
      <c r="E297" s="14"/>
      <c r="F297" s="61"/>
      <c r="G297" s="14"/>
      <c r="H297" s="14"/>
      <c r="I297" s="197"/>
      <c r="J297" s="197"/>
      <c r="K297" s="95"/>
    </row>
    <row r="298" spans="4:11">
      <c r="D298" s="63"/>
      <c r="E298" s="14"/>
      <c r="F298" s="61"/>
      <c r="G298" s="14"/>
      <c r="H298" s="14"/>
      <c r="I298" s="197"/>
      <c r="J298" s="197"/>
      <c r="K298" s="95"/>
    </row>
    <row r="299" spans="4:11">
      <c r="D299" s="63"/>
      <c r="E299" s="14"/>
      <c r="F299" s="61"/>
      <c r="G299" s="14"/>
      <c r="H299" s="14"/>
      <c r="I299" s="197"/>
      <c r="J299" s="197"/>
      <c r="K299" s="95"/>
    </row>
    <row r="300" spans="4:11">
      <c r="D300" s="63"/>
      <c r="E300" s="14"/>
      <c r="F300" s="61"/>
      <c r="G300" s="14"/>
      <c r="H300" s="14"/>
      <c r="I300" s="197"/>
      <c r="J300" s="197"/>
      <c r="K300" s="95"/>
    </row>
    <row r="301" spans="4:11">
      <c r="D301" s="63"/>
      <c r="E301" s="14"/>
      <c r="F301" s="61"/>
      <c r="G301" s="14"/>
      <c r="H301" s="14"/>
      <c r="I301" s="197"/>
      <c r="J301" s="197"/>
      <c r="K301" s="95"/>
    </row>
    <row r="302" spans="4:11">
      <c r="D302" s="63"/>
      <c r="E302" s="14"/>
      <c r="F302" s="61"/>
      <c r="G302" s="14"/>
      <c r="H302" s="14"/>
      <c r="I302" s="197"/>
      <c r="J302" s="197"/>
      <c r="K302" s="95"/>
    </row>
    <row r="303" spans="4:11">
      <c r="D303" s="63"/>
      <c r="E303" s="14"/>
      <c r="F303" s="61"/>
      <c r="G303" s="14"/>
      <c r="H303" s="14"/>
      <c r="I303" s="197"/>
      <c r="J303" s="197"/>
      <c r="K303" s="95"/>
    </row>
    <row r="304" spans="4:11">
      <c r="D304" s="63"/>
      <c r="E304" s="14"/>
      <c r="F304" s="61"/>
      <c r="G304" s="14"/>
      <c r="H304" s="14"/>
      <c r="I304" s="197"/>
      <c r="J304" s="197"/>
      <c r="K304" s="95"/>
    </row>
    <row r="305" spans="4:11">
      <c r="D305" s="63"/>
      <c r="E305" s="14"/>
      <c r="F305" s="61"/>
      <c r="G305" s="14"/>
      <c r="H305" s="14"/>
      <c r="I305" s="197"/>
      <c r="J305" s="197"/>
      <c r="K305" s="95"/>
    </row>
    <row r="306" spans="4:11">
      <c r="D306" s="63"/>
      <c r="E306" s="14"/>
      <c r="F306" s="61"/>
      <c r="G306" s="14"/>
      <c r="H306" s="14"/>
      <c r="I306" s="197"/>
      <c r="J306" s="197"/>
      <c r="K306" s="95"/>
    </row>
    <row r="307" spans="4:11">
      <c r="D307" s="63"/>
      <c r="E307" s="14"/>
      <c r="F307" s="61"/>
      <c r="G307" s="14"/>
      <c r="H307" s="14"/>
      <c r="I307" s="197"/>
      <c r="J307" s="197"/>
      <c r="K307" s="95"/>
    </row>
    <row r="308" spans="4:11">
      <c r="D308" s="63"/>
      <c r="E308" s="14"/>
      <c r="F308" s="61"/>
      <c r="G308" s="14"/>
      <c r="H308" s="14"/>
      <c r="I308" s="197"/>
      <c r="J308" s="197"/>
      <c r="K308" s="95"/>
    </row>
    <row r="309" spans="4:11">
      <c r="D309" s="63"/>
      <c r="E309" s="14"/>
      <c r="F309" s="61"/>
      <c r="G309" s="14"/>
      <c r="H309" s="14"/>
      <c r="I309" s="197"/>
      <c r="J309" s="197"/>
      <c r="K309" s="95"/>
    </row>
    <row r="310" spans="4:11">
      <c r="D310" s="63"/>
      <c r="E310" s="14"/>
      <c r="F310" s="61"/>
      <c r="G310" s="14"/>
      <c r="H310" s="14"/>
      <c r="I310" s="197"/>
      <c r="J310" s="197"/>
      <c r="K310" s="95"/>
    </row>
    <row r="311" spans="4:11">
      <c r="D311" s="63"/>
      <c r="E311" s="14"/>
      <c r="F311" s="61"/>
      <c r="G311" s="14"/>
      <c r="H311" s="14"/>
      <c r="I311" s="197"/>
      <c r="J311" s="197"/>
      <c r="K311" s="95"/>
    </row>
    <row r="312" spans="4:11">
      <c r="D312" s="63"/>
      <c r="E312" s="14"/>
      <c r="F312" s="61"/>
      <c r="G312" s="14"/>
      <c r="H312" s="14"/>
      <c r="I312" s="197"/>
      <c r="J312" s="197"/>
      <c r="K312" s="95"/>
    </row>
    <row r="313" spans="4:11">
      <c r="D313" s="63"/>
      <c r="E313" s="14"/>
      <c r="F313" s="61"/>
      <c r="G313" s="14"/>
      <c r="H313" s="14"/>
      <c r="I313" s="197"/>
      <c r="J313" s="197"/>
      <c r="K313" s="95"/>
    </row>
    <row r="314" spans="4:11">
      <c r="D314" s="63"/>
      <c r="E314" s="14"/>
      <c r="F314" s="61"/>
      <c r="G314" s="14"/>
      <c r="H314" s="14"/>
      <c r="I314" s="197"/>
      <c r="J314" s="197"/>
      <c r="K314" s="95"/>
    </row>
    <row r="315" spans="4:11">
      <c r="D315" s="63"/>
      <c r="E315" s="14"/>
      <c r="F315" s="61"/>
      <c r="G315" s="14"/>
      <c r="H315" s="14"/>
      <c r="I315" s="197"/>
      <c r="J315" s="197"/>
      <c r="K315" s="95"/>
    </row>
    <row r="316" spans="4:11">
      <c r="D316" s="63"/>
      <c r="E316" s="14"/>
      <c r="F316" s="61"/>
      <c r="G316" s="14"/>
      <c r="H316" s="14"/>
      <c r="I316" s="197"/>
      <c r="J316" s="197"/>
      <c r="K316" s="95"/>
    </row>
    <row r="317" spans="4:11">
      <c r="D317" s="63"/>
      <c r="E317" s="14"/>
      <c r="F317" s="61"/>
      <c r="G317" s="14"/>
      <c r="H317" s="14"/>
      <c r="I317" s="197"/>
      <c r="J317" s="197"/>
      <c r="K317" s="95"/>
    </row>
    <row r="318" spans="4:11">
      <c r="D318" s="63"/>
      <c r="E318" s="14"/>
      <c r="F318" s="61"/>
      <c r="G318" s="14"/>
      <c r="H318" s="14"/>
      <c r="I318" s="197"/>
      <c r="J318" s="197"/>
      <c r="K318" s="95"/>
    </row>
    <row r="319" spans="4:11">
      <c r="D319" s="63"/>
      <c r="E319" s="14"/>
      <c r="F319" s="61"/>
      <c r="G319" s="14"/>
      <c r="H319" s="14"/>
      <c r="I319" s="197"/>
      <c r="J319" s="197"/>
      <c r="K319" s="95"/>
    </row>
    <row r="320" spans="4:11">
      <c r="D320" s="63"/>
      <c r="E320" s="14"/>
      <c r="F320" s="61"/>
      <c r="G320" s="14"/>
      <c r="H320" s="14"/>
      <c r="I320" s="197"/>
      <c r="J320" s="197"/>
      <c r="K320" s="95"/>
    </row>
    <row r="321" spans="4:11">
      <c r="D321" s="63"/>
      <c r="E321" s="14"/>
      <c r="F321" s="61"/>
      <c r="G321" s="14"/>
      <c r="H321" s="14"/>
      <c r="I321" s="197"/>
      <c r="J321" s="197"/>
      <c r="K321" s="95"/>
    </row>
    <row r="322" spans="4:11">
      <c r="D322" s="63"/>
      <c r="E322" s="14"/>
      <c r="F322" s="61"/>
      <c r="G322" s="14"/>
      <c r="H322" s="14"/>
      <c r="I322" s="197"/>
      <c r="J322" s="197"/>
      <c r="K322" s="95"/>
    </row>
    <row r="323" spans="4:11">
      <c r="D323" s="63"/>
      <c r="E323" s="14"/>
      <c r="F323" s="61"/>
      <c r="G323" s="14"/>
      <c r="H323" s="14"/>
      <c r="I323" s="197"/>
      <c r="J323" s="197"/>
      <c r="K323" s="95"/>
    </row>
    <row r="324" spans="4:11">
      <c r="D324" s="63"/>
      <c r="E324" s="14"/>
      <c r="F324" s="61"/>
      <c r="G324" s="14"/>
      <c r="H324" s="14"/>
      <c r="I324" s="197"/>
      <c r="J324" s="197"/>
      <c r="K324" s="95"/>
    </row>
    <row r="325" spans="4:11">
      <c r="D325" s="63"/>
      <c r="E325" s="14"/>
      <c r="F325" s="61"/>
      <c r="G325" s="14"/>
      <c r="H325" s="14"/>
      <c r="I325" s="197"/>
      <c r="J325" s="197"/>
      <c r="K325" s="95"/>
    </row>
    <row r="326" spans="4:11">
      <c r="D326" s="63"/>
      <c r="E326" s="14"/>
      <c r="F326" s="61"/>
      <c r="G326" s="14"/>
      <c r="H326" s="14"/>
      <c r="I326" s="197"/>
      <c r="J326" s="197"/>
      <c r="K326" s="95"/>
    </row>
    <row r="327" spans="4:11">
      <c r="D327" s="63"/>
      <c r="E327" s="14"/>
      <c r="F327" s="61"/>
      <c r="G327" s="14"/>
      <c r="H327" s="14"/>
      <c r="I327" s="197"/>
      <c r="J327" s="197"/>
      <c r="K327" s="95"/>
    </row>
    <row r="328" spans="4:11">
      <c r="D328" s="63"/>
      <c r="E328" s="14"/>
      <c r="F328" s="61"/>
      <c r="G328" s="14"/>
      <c r="H328" s="14"/>
      <c r="I328" s="197"/>
      <c r="J328" s="197"/>
      <c r="K328" s="95"/>
    </row>
    <row r="329" spans="4:11">
      <c r="D329" s="63"/>
      <c r="E329" s="14"/>
      <c r="F329" s="61"/>
      <c r="G329" s="14"/>
      <c r="H329" s="14"/>
      <c r="I329" s="197"/>
      <c r="J329" s="197"/>
      <c r="K329" s="95"/>
    </row>
    <row r="330" spans="4:11">
      <c r="D330" s="63"/>
      <c r="E330" s="14"/>
      <c r="F330" s="61"/>
      <c r="G330" s="14"/>
      <c r="H330" s="14"/>
      <c r="I330" s="197"/>
      <c r="J330" s="197"/>
      <c r="K330" s="95"/>
    </row>
    <row r="331" spans="4:11">
      <c r="D331" s="63"/>
      <c r="E331" s="14"/>
      <c r="F331" s="61"/>
      <c r="G331" s="14"/>
      <c r="H331" s="14"/>
      <c r="I331" s="197"/>
      <c r="J331" s="197"/>
      <c r="K331" s="95"/>
    </row>
    <row r="332" spans="4:11">
      <c r="D332" s="63"/>
      <c r="E332" s="14"/>
      <c r="F332" s="61"/>
      <c r="G332" s="14"/>
      <c r="H332" s="14"/>
      <c r="I332" s="197"/>
      <c r="J332" s="197"/>
      <c r="K332" s="95"/>
    </row>
    <row r="333" spans="4:11">
      <c r="D333" s="63"/>
      <c r="E333" s="14"/>
      <c r="F333" s="61"/>
      <c r="G333" s="14"/>
      <c r="H333" s="14"/>
      <c r="I333" s="197"/>
      <c r="J333" s="197"/>
      <c r="K333" s="95"/>
    </row>
    <row r="334" spans="4:11">
      <c r="D334" s="63"/>
      <c r="E334" s="14"/>
      <c r="F334" s="61"/>
      <c r="G334" s="14"/>
      <c r="H334" s="14"/>
      <c r="I334" s="197"/>
      <c r="J334" s="197"/>
      <c r="K334" s="95"/>
    </row>
    <row r="335" spans="4:11">
      <c r="D335" s="63"/>
      <c r="E335" s="14"/>
      <c r="F335" s="61"/>
      <c r="G335" s="14"/>
      <c r="H335" s="14"/>
      <c r="I335" s="197"/>
      <c r="J335" s="197"/>
      <c r="K335" s="95"/>
    </row>
    <row r="336" spans="4:11">
      <c r="D336" s="63"/>
      <c r="E336" s="14"/>
      <c r="F336" s="61"/>
      <c r="G336" s="14"/>
      <c r="H336" s="14"/>
      <c r="I336" s="197"/>
      <c r="J336" s="197"/>
      <c r="K336" s="95"/>
    </row>
    <row r="337" spans="4:11">
      <c r="D337" s="63"/>
      <c r="E337" s="14"/>
      <c r="F337" s="61"/>
      <c r="G337" s="14"/>
      <c r="H337" s="14"/>
      <c r="I337" s="197"/>
      <c r="J337" s="197"/>
      <c r="K337" s="95"/>
    </row>
    <row r="338" spans="4:11">
      <c r="D338" s="63"/>
      <c r="E338" s="14"/>
      <c r="F338" s="61"/>
      <c r="G338" s="14"/>
      <c r="H338" s="14"/>
      <c r="I338" s="197"/>
      <c r="J338" s="197"/>
      <c r="K338" s="95"/>
    </row>
    <row r="339" spans="4:11">
      <c r="D339" s="63"/>
      <c r="E339" s="14"/>
      <c r="F339" s="61"/>
      <c r="G339" s="14"/>
      <c r="H339" s="14"/>
      <c r="I339" s="197"/>
      <c r="J339" s="197"/>
      <c r="K339" s="95"/>
    </row>
    <row r="340" spans="4:11">
      <c r="D340" s="63"/>
      <c r="E340" s="14"/>
      <c r="F340" s="61"/>
      <c r="G340" s="14"/>
      <c r="H340" s="14"/>
      <c r="I340" s="197"/>
      <c r="J340" s="197"/>
      <c r="K340" s="95"/>
    </row>
    <row r="341" spans="4:11">
      <c r="D341" s="63"/>
      <c r="E341" s="14"/>
      <c r="F341" s="61"/>
      <c r="G341" s="14"/>
      <c r="H341" s="14"/>
      <c r="I341" s="197"/>
      <c r="J341" s="197"/>
      <c r="K341" s="95"/>
    </row>
    <row r="342" spans="4:11">
      <c r="D342" s="63"/>
      <c r="E342" s="14"/>
      <c r="F342" s="61"/>
      <c r="G342" s="14"/>
      <c r="H342" s="14"/>
      <c r="I342" s="197"/>
      <c r="J342" s="197"/>
      <c r="K342" s="95"/>
    </row>
    <row r="343" spans="4:11">
      <c r="D343" s="63"/>
      <c r="E343" s="14"/>
      <c r="F343" s="61"/>
      <c r="G343" s="14"/>
      <c r="H343" s="14"/>
      <c r="I343" s="197"/>
      <c r="J343" s="197"/>
      <c r="K343" s="95"/>
    </row>
    <row r="344" spans="4:11">
      <c r="D344" s="63"/>
      <c r="E344" s="14"/>
      <c r="F344" s="61"/>
      <c r="G344" s="14"/>
      <c r="H344" s="14"/>
      <c r="I344" s="197"/>
      <c r="J344" s="197"/>
      <c r="K344" s="95"/>
    </row>
    <row r="345" spans="4:11">
      <c r="D345" s="63"/>
      <c r="E345" s="14"/>
      <c r="F345" s="61"/>
      <c r="G345" s="14"/>
      <c r="H345" s="14"/>
      <c r="I345" s="197"/>
      <c r="J345" s="197"/>
      <c r="K345" s="95"/>
    </row>
    <row r="346" spans="4:11">
      <c r="D346" s="63"/>
      <c r="E346" s="14"/>
      <c r="F346" s="61"/>
      <c r="G346" s="14"/>
      <c r="H346" s="14"/>
      <c r="I346" s="197"/>
      <c r="J346" s="197"/>
      <c r="K346" s="95"/>
    </row>
    <row r="347" spans="4:11">
      <c r="D347" s="63"/>
      <c r="E347" s="14"/>
      <c r="F347" s="61"/>
      <c r="G347" s="14"/>
      <c r="H347" s="14"/>
      <c r="I347" s="197"/>
      <c r="J347" s="197"/>
      <c r="K347" s="95"/>
    </row>
    <row r="348" spans="4:11">
      <c r="D348" s="63"/>
      <c r="E348" s="14"/>
      <c r="F348" s="61"/>
      <c r="G348" s="14"/>
      <c r="H348" s="14"/>
      <c r="I348" s="197"/>
      <c r="J348" s="197"/>
      <c r="K348" s="95"/>
    </row>
    <row r="349" spans="4:11">
      <c r="D349" s="63"/>
      <c r="E349" s="14"/>
      <c r="F349" s="61"/>
      <c r="G349" s="14"/>
      <c r="H349" s="14"/>
      <c r="I349" s="197"/>
      <c r="J349" s="197"/>
      <c r="K349" s="95"/>
    </row>
    <row r="350" spans="4:11">
      <c r="D350" s="63"/>
      <c r="E350" s="14"/>
      <c r="F350" s="61"/>
      <c r="G350" s="14"/>
      <c r="H350" s="14"/>
      <c r="I350" s="197"/>
      <c r="J350" s="197"/>
      <c r="K350" s="95"/>
    </row>
    <row r="351" spans="4:11">
      <c r="D351" s="63"/>
      <c r="E351" s="14"/>
      <c r="F351" s="61"/>
      <c r="G351" s="14"/>
      <c r="H351" s="14"/>
      <c r="I351" s="197"/>
      <c r="J351" s="197"/>
      <c r="K351" s="95"/>
    </row>
    <row r="352" spans="4:11">
      <c r="D352" s="63"/>
      <c r="E352" s="14"/>
      <c r="F352" s="61"/>
      <c r="G352" s="14"/>
      <c r="H352" s="14"/>
      <c r="I352" s="197"/>
      <c r="J352" s="197"/>
      <c r="K352" s="95"/>
    </row>
    <row r="353" spans="4:11">
      <c r="D353" s="63"/>
      <c r="E353" s="14"/>
      <c r="F353" s="61"/>
      <c r="G353" s="14"/>
      <c r="H353" s="14"/>
      <c r="I353" s="197"/>
      <c r="J353" s="197"/>
      <c r="K353" s="95"/>
    </row>
    <row r="354" spans="4:11">
      <c r="D354" s="63"/>
      <c r="E354" s="14"/>
      <c r="F354" s="61"/>
      <c r="G354" s="14"/>
      <c r="H354" s="14"/>
      <c r="I354" s="197"/>
      <c r="J354" s="197"/>
      <c r="K354" s="95"/>
    </row>
    <row r="355" spans="4:11">
      <c r="D355" s="63"/>
      <c r="E355" s="14"/>
      <c r="F355" s="61"/>
      <c r="G355" s="14"/>
      <c r="H355" s="14"/>
      <c r="I355" s="197"/>
      <c r="J355" s="197"/>
      <c r="K355" s="95"/>
    </row>
    <row r="356" spans="4:11">
      <c r="D356" s="63"/>
      <c r="E356" s="14"/>
      <c r="F356" s="61"/>
      <c r="G356" s="14"/>
      <c r="H356" s="14"/>
      <c r="I356" s="197"/>
      <c r="J356" s="197"/>
      <c r="K356" s="95"/>
    </row>
    <row r="357" spans="4:11">
      <c r="D357" s="63"/>
      <c r="E357" s="14"/>
      <c r="F357" s="61"/>
      <c r="G357" s="14"/>
      <c r="H357" s="14"/>
      <c r="I357" s="197"/>
      <c r="J357" s="197"/>
      <c r="K357" s="95"/>
    </row>
    <row r="358" spans="4:11">
      <c r="D358" s="63"/>
      <c r="E358" s="14"/>
      <c r="F358" s="61"/>
      <c r="G358" s="14"/>
      <c r="H358" s="14"/>
      <c r="I358" s="197"/>
      <c r="J358" s="197"/>
      <c r="K358" s="95"/>
    </row>
    <row r="359" spans="4:11">
      <c r="D359" s="63"/>
      <c r="E359" s="14"/>
      <c r="F359" s="61"/>
      <c r="G359" s="14"/>
      <c r="H359" s="14"/>
      <c r="I359" s="197"/>
      <c r="J359" s="197"/>
      <c r="K359" s="95"/>
    </row>
    <row r="360" spans="4:11">
      <c r="D360" s="63"/>
      <c r="E360" s="14"/>
      <c r="F360" s="61"/>
      <c r="G360" s="14"/>
      <c r="H360" s="14"/>
      <c r="I360" s="197"/>
      <c r="J360" s="197"/>
      <c r="K360" s="95"/>
    </row>
    <row r="361" spans="4:11">
      <c r="D361" s="63"/>
      <c r="E361" s="14"/>
      <c r="F361" s="61"/>
      <c r="G361" s="14"/>
      <c r="H361" s="14"/>
      <c r="I361" s="197"/>
      <c r="J361" s="197"/>
      <c r="K361" s="95"/>
    </row>
    <row r="362" spans="4:11">
      <c r="D362" s="63"/>
      <c r="E362" s="14"/>
      <c r="F362" s="61"/>
      <c r="G362" s="14"/>
      <c r="H362" s="14"/>
      <c r="I362" s="197"/>
      <c r="J362" s="197"/>
      <c r="K362" s="95"/>
    </row>
    <row r="363" spans="4:11">
      <c r="D363" s="63"/>
      <c r="E363" s="14"/>
      <c r="F363" s="61"/>
      <c r="G363" s="14"/>
      <c r="H363" s="14"/>
      <c r="I363" s="197"/>
      <c r="J363" s="197"/>
      <c r="K363" s="95"/>
    </row>
    <row r="364" spans="4:11">
      <c r="D364" s="63"/>
      <c r="E364" s="14"/>
      <c r="F364" s="61"/>
      <c r="G364" s="14"/>
      <c r="H364" s="14"/>
      <c r="I364" s="197"/>
      <c r="J364" s="197"/>
      <c r="K364" s="95"/>
    </row>
    <row r="365" spans="4:11">
      <c r="D365" s="63"/>
      <c r="E365" s="14"/>
      <c r="F365" s="61"/>
      <c r="G365" s="14"/>
      <c r="H365" s="14"/>
      <c r="I365" s="197"/>
      <c r="J365" s="197"/>
      <c r="K365" s="95"/>
    </row>
    <row r="366" spans="4:11">
      <c r="D366" s="63"/>
      <c r="E366" s="14"/>
      <c r="F366" s="61"/>
      <c r="G366" s="14"/>
      <c r="H366" s="14"/>
      <c r="I366" s="197"/>
      <c r="J366" s="197"/>
      <c r="K366" s="95"/>
    </row>
    <row r="367" spans="4:11">
      <c r="D367" s="63"/>
      <c r="E367" s="14"/>
      <c r="F367" s="61"/>
      <c r="G367" s="14"/>
      <c r="H367" s="14"/>
      <c r="I367" s="197"/>
      <c r="J367" s="197"/>
      <c r="K367" s="95"/>
    </row>
    <row r="368" spans="4:11">
      <c r="D368" s="63"/>
      <c r="E368" s="14"/>
      <c r="F368" s="61"/>
      <c r="G368" s="14"/>
      <c r="H368" s="14"/>
      <c r="I368" s="197"/>
      <c r="J368" s="197"/>
      <c r="K368" s="95"/>
    </row>
    <row r="369" spans="4:11">
      <c r="D369" s="63"/>
      <c r="E369" s="14"/>
      <c r="F369" s="61"/>
      <c r="G369" s="14"/>
      <c r="H369" s="14"/>
      <c r="I369" s="197"/>
      <c r="J369" s="197"/>
      <c r="K369" s="95"/>
    </row>
    <row r="370" spans="4:11">
      <c r="D370" s="63"/>
      <c r="E370" s="14"/>
      <c r="F370" s="61"/>
      <c r="G370" s="14"/>
      <c r="H370" s="14"/>
      <c r="I370" s="197"/>
      <c r="J370" s="197"/>
      <c r="K370" s="95"/>
    </row>
    <row r="371" spans="4:11">
      <c r="D371" s="63"/>
      <c r="E371" s="14"/>
      <c r="F371" s="61"/>
      <c r="G371" s="14"/>
      <c r="H371" s="14"/>
      <c r="I371" s="197"/>
      <c r="J371" s="197"/>
      <c r="K371" s="95"/>
    </row>
    <row r="372" spans="4:11">
      <c r="D372" s="63"/>
      <c r="E372" s="14"/>
      <c r="F372" s="61"/>
      <c r="G372" s="14"/>
      <c r="H372" s="14"/>
      <c r="I372" s="197"/>
      <c r="J372" s="197"/>
      <c r="K372" s="95"/>
    </row>
    <row r="373" spans="4:11">
      <c r="D373" s="63"/>
      <c r="E373" s="14"/>
      <c r="F373" s="61"/>
      <c r="G373" s="14"/>
      <c r="H373" s="14"/>
      <c r="I373" s="197"/>
      <c r="J373" s="197"/>
      <c r="K373" s="95"/>
    </row>
    <row r="374" spans="4:11">
      <c r="D374" s="63"/>
      <c r="E374" s="14"/>
      <c r="F374" s="61"/>
      <c r="G374" s="14"/>
      <c r="H374" s="14"/>
      <c r="I374" s="197"/>
      <c r="J374" s="197"/>
      <c r="K374" s="95"/>
    </row>
    <row r="375" spans="4:11">
      <c r="D375" s="63"/>
      <c r="E375" s="14"/>
      <c r="F375" s="61"/>
      <c r="G375" s="14"/>
      <c r="H375" s="14"/>
      <c r="I375" s="197"/>
      <c r="J375" s="197"/>
      <c r="K375" s="95"/>
    </row>
    <row r="376" spans="4:11">
      <c r="D376" s="63"/>
      <c r="E376" s="14"/>
      <c r="F376" s="61"/>
      <c r="G376" s="14"/>
      <c r="H376" s="14"/>
      <c r="I376" s="197"/>
      <c r="J376" s="197"/>
      <c r="K376" s="95"/>
    </row>
    <row r="377" spans="4:11">
      <c r="D377" s="63"/>
      <c r="E377" s="14"/>
      <c r="F377" s="61"/>
      <c r="G377" s="14"/>
      <c r="H377" s="14"/>
      <c r="I377" s="197"/>
      <c r="J377" s="197"/>
      <c r="K377" s="95"/>
    </row>
    <row r="378" spans="4:11">
      <c r="D378" s="63"/>
      <c r="E378" s="14"/>
      <c r="F378" s="61"/>
      <c r="G378" s="14"/>
      <c r="H378" s="14"/>
      <c r="I378" s="197"/>
      <c r="J378" s="197"/>
      <c r="K378" s="95"/>
    </row>
    <row r="379" spans="4:11">
      <c r="D379" s="63"/>
      <c r="E379" s="14"/>
      <c r="F379" s="61"/>
      <c r="G379" s="14"/>
      <c r="H379" s="14"/>
      <c r="I379" s="197"/>
      <c r="J379" s="197"/>
      <c r="K379" s="95"/>
    </row>
    <row r="380" spans="4:11">
      <c r="D380" s="63"/>
      <c r="E380" s="14"/>
      <c r="F380" s="61"/>
      <c r="G380" s="14"/>
      <c r="H380" s="14"/>
      <c r="I380" s="197"/>
      <c r="J380" s="197"/>
      <c r="K380" s="95"/>
    </row>
    <row r="381" spans="4:11">
      <c r="D381" s="63"/>
      <c r="E381" s="14"/>
      <c r="F381" s="61"/>
      <c r="G381" s="14"/>
      <c r="H381" s="14"/>
      <c r="I381" s="197"/>
      <c r="J381" s="197"/>
      <c r="K381" s="95"/>
    </row>
    <row r="382" spans="4:11">
      <c r="D382" s="63"/>
      <c r="E382" s="14"/>
      <c r="F382" s="61"/>
      <c r="G382" s="14"/>
      <c r="H382" s="14"/>
      <c r="I382" s="197"/>
      <c r="J382" s="197"/>
      <c r="K382" s="95"/>
    </row>
    <row r="383" spans="4:11">
      <c r="D383" s="63"/>
      <c r="E383" s="14"/>
      <c r="F383" s="61"/>
      <c r="G383" s="14"/>
      <c r="H383" s="14"/>
      <c r="I383" s="197"/>
      <c r="J383" s="197"/>
      <c r="K383" s="95"/>
    </row>
    <row r="384" spans="4:11">
      <c r="D384" s="63"/>
      <c r="E384" s="14"/>
      <c r="F384" s="61"/>
      <c r="G384" s="14"/>
      <c r="H384" s="14"/>
      <c r="I384" s="197"/>
      <c r="J384" s="197"/>
      <c r="K384" s="95"/>
    </row>
    <row r="385" spans="4:11">
      <c r="D385" s="63"/>
      <c r="E385" s="14"/>
      <c r="F385" s="61"/>
      <c r="G385" s="14"/>
      <c r="H385" s="14"/>
      <c r="I385" s="197"/>
      <c r="J385" s="197"/>
      <c r="K385" s="95"/>
    </row>
    <row r="386" spans="4:11">
      <c r="D386" s="63"/>
      <c r="E386" s="14"/>
      <c r="F386" s="61"/>
      <c r="G386" s="14"/>
      <c r="H386" s="14"/>
      <c r="I386" s="197"/>
      <c r="J386" s="197"/>
      <c r="K386" s="95"/>
    </row>
    <row r="387" spans="4:11">
      <c r="D387" s="63"/>
      <c r="E387" s="14"/>
      <c r="F387" s="61"/>
      <c r="G387" s="14"/>
      <c r="H387" s="14"/>
      <c r="I387" s="197"/>
      <c r="J387" s="197"/>
      <c r="K387" s="95"/>
    </row>
    <row r="388" spans="4:11">
      <c r="D388" s="63"/>
      <c r="E388" s="14"/>
      <c r="F388" s="61"/>
      <c r="G388" s="14"/>
      <c r="H388" s="14"/>
      <c r="I388" s="197"/>
      <c r="J388" s="197"/>
      <c r="K388" s="95"/>
    </row>
    <row r="389" spans="4:11">
      <c r="D389" s="63"/>
      <c r="E389" s="14"/>
      <c r="F389" s="61"/>
      <c r="G389" s="14"/>
      <c r="H389" s="14"/>
      <c r="I389" s="197"/>
      <c r="J389" s="197"/>
      <c r="K389" s="95"/>
    </row>
    <row r="390" spans="4:11">
      <c r="D390" s="63"/>
      <c r="E390" s="14"/>
      <c r="F390" s="61"/>
      <c r="G390" s="14"/>
      <c r="H390" s="14"/>
      <c r="I390" s="197"/>
      <c r="J390" s="197"/>
      <c r="K390" s="95"/>
    </row>
    <row r="391" spans="4:11">
      <c r="D391" s="63"/>
      <c r="E391" s="14"/>
      <c r="F391" s="61"/>
      <c r="G391" s="14"/>
      <c r="H391" s="14"/>
      <c r="I391" s="197"/>
      <c r="J391" s="197"/>
      <c r="K391" s="95"/>
    </row>
    <row r="392" spans="4:11">
      <c r="D392" s="63"/>
      <c r="E392" s="14"/>
      <c r="F392" s="61"/>
      <c r="G392" s="14"/>
      <c r="H392" s="14"/>
      <c r="I392" s="197"/>
      <c r="J392" s="197"/>
      <c r="K392" s="95"/>
    </row>
    <row r="393" spans="4:11">
      <c r="D393" s="63"/>
      <c r="E393" s="14"/>
      <c r="F393" s="61"/>
      <c r="G393" s="14"/>
      <c r="H393" s="14"/>
      <c r="I393" s="197"/>
      <c r="J393" s="197"/>
      <c r="K393" s="95"/>
    </row>
    <row r="394" spans="4:11">
      <c r="D394" s="63"/>
      <c r="E394" s="14"/>
      <c r="F394" s="61"/>
      <c r="G394" s="14"/>
      <c r="H394" s="14"/>
      <c r="I394" s="197"/>
      <c r="J394" s="197"/>
      <c r="K394" s="95"/>
    </row>
    <row r="395" spans="4:11">
      <c r="D395" s="63"/>
      <c r="E395" s="14"/>
      <c r="F395" s="61"/>
      <c r="G395" s="14"/>
      <c r="H395" s="14"/>
      <c r="I395" s="197"/>
      <c r="J395" s="197"/>
      <c r="K395" s="95"/>
    </row>
    <row r="396" spans="4:11">
      <c r="D396" s="63"/>
      <c r="E396" s="14"/>
      <c r="F396" s="61"/>
      <c r="G396" s="14"/>
      <c r="H396" s="14"/>
      <c r="I396" s="197"/>
      <c r="J396" s="197"/>
      <c r="K396" s="95"/>
    </row>
    <row r="397" spans="4:11">
      <c r="D397" s="63"/>
      <c r="E397" s="14"/>
      <c r="F397" s="61"/>
      <c r="G397" s="14"/>
      <c r="H397" s="14"/>
      <c r="I397" s="197"/>
      <c r="J397" s="197"/>
      <c r="K397" s="95"/>
    </row>
    <row r="398" spans="4:11">
      <c r="D398" s="63"/>
      <c r="E398" s="14"/>
      <c r="F398" s="61"/>
      <c r="G398" s="14"/>
      <c r="H398" s="14"/>
      <c r="I398" s="197"/>
      <c r="J398" s="197"/>
      <c r="K398" s="95"/>
    </row>
    <row r="399" spans="4:11">
      <c r="D399" s="63"/>
      <c r="E399" s="14"/>
      <c r="F399" s="61"/>
      <c r="G399" s="14"/>
      <c r="H399" s="14"/>
      <c r="I399" s="197"/>
      <c r="J399" s="197"/>
      <c r="K399" s="95"/>
    </row>
    <row r="400" spans="4:11">
      <c r="D400" s="63"/>
      <c r="E400" s="14"/>
      <c r="F400" s="61"/>
      <c r="G400" s="14"/>
      <c r="H400" s="14"/>
      <c r="I400" s="197"/>
      <c r="J400" s="197"/>
      <c r="K400" s="95"/>
    </row>
    <row r="401" spans="4:11">
      <c r="D401" s="63"/>
      <c r="E401" s="14"/>
      <c r="F401" s="61"/>
      <c r="G401" s="14"/>
      <c r="H401" s="14"/>
      <c r="I401" s="197"/>
      <c r="J401" s="197"/>
      <c r="K401" s="95"/>
    </row>
    <row r="402" spans="4:11">
      <c r="D402" s="63"/>
      <c r="E402" s="14"/>
      <c r="F402" s="61"/>
      <c r="G402" s="14"/>
      <c r="H402" s="14"/>
      <c r="I402" s="197"/>
      <c r="J402" s="197"/>
      <c r="K402" s="95"/>
    </row>
    <row r="403" spans="4:11">
      <c r="D403" s="63"/>
      <c r="E403" s="14"/>
      <c r="F403" s="61"/>
      <c r="G403" s="14"/>
      <c r="H403" s="14"/>
      <c r="I403" s="197"/>
      <c r="J403" s="197"/>
      <c r="K403" s="95"/>
    </row>
    <row r="404" spans="4:11">
      <c r="D404" s="63"/>
      <c r="E404" s="14"/>
      <c r="F404" s="61"/>
      <c r="G404" s="14"/>
      <c r="H404" s="14"/>
      <c r="I404" s="197"/>
      <c r="J404" s="197"/>
      <c r="K404" s="95"/>
    </row>
    <row r="405" spans="4:11">
      <c r="D405" s="63"/>
      <c r="E405" s="14"/>
      <c r="F405" s="61"/>
      <c r="G405" s="14"/>
      <c r="H405" s="14"/>
      <c r="I405" s="197"/>
      <c r="J405" s="197"/>
      <c r="K405" s="95"/>
    </row>
    <row r="406" spans="4:11">
      <c r="D406" s="63"/>
      <c r="E406" s="14"/>
      <c r="F406" s="61"/>
      <c r="G406" s="14"/>
      <c r="H406" s="14"/>
      <c r="I406" s="197"/>
      <c r="J406" s="197"/>
      <c r="K406" s="95"/>
    </row>
    <row r="407" spans="4:11">
      <c r="D407" s="63"/>
      <c r="E407" s="14"/>
      <c r="F407" s="61"/>
      <c r="G407" s="14"/>
      <c r="H407" s="14"/>
      <c r="I407" s="197"/>
      <c r="J407" s="197"/>
      <c r="K407" s="95"/>
    </row>
    <row r="408" spans="4:11">
      <c r="D408" s="63"/>
      <c r="E408" s="14"/>
      <c r="F408" s="61"/>
      <c r="G408" s="14"/>
      <c r="H408" s="14"/>
      <c r="I408" s="197"/>
      <c r="J408" s="197"/>
      <c r="K408" s="95"/>
    </row>
    <row r="409" spans="4:11">
      <c r="D409" s="63"/>
      <c r="E409" s="14"/>
      <c r="F409" s="61"/>
      <c r="G409" s="14"/>
      <c r="H409" s="14"/>
      <c r="I409" s="197"/>
      <c r="J409" s="197"/>
      <c r="K409" s="95"/>
    </row>
    <row r="410" spans="4:11">
      <c r="D410" s="63"/>
      <c r="E410" s="14"/>
      <c r="F410" s="61"/>
      <c r="G410" s="14"/>
      <c r="H410" s="14"/>
      <c r="I410" s="197"/>
      <c r="J410" s="197"/>
      <c r="K410" s="95"/>
    </row>
    <row r="411" spans="4:11">
      <c r="D411" s="63"/>
      <c r="E411" s="14"/>
      <c r="F411" s="61"/>
      <c r="G411" s="14"/>
      <c r="H411" s="14"/>
      <c r="I411" s="197"/>
      <c r="J411" s="197"/>
      <c r="K411" s="95"/>
    </row>
    <row r="412" spans="4:11">
      <c r="D412" s="63"/>
      <c r="E412" s="14"/>
      <c r="F412" s="61"/>
      <c r="G412" s="14"/>
      <c r="H412" s="14"/>
      <c r="I412" s="197"/>
      <c r="J412" s="197"/>
      <c r="K412" s="95"/>
    </row>
    <row r="413" spans="4:11">
      <c r="D413" s="63"/>
      <c r="E413" s="14"/>
      <c r="F413" s="61"/>
      <c r="G413" s="14"/>
      <c r="H413" s="14"/>
      <c r="I413" s="197"/>
      <c r="J413" s="197"/>
      <c r="K413" s="95"/>
    </row>
    <row r="414" spans="4:11">
      <c r="D414" s="63"/>
      <c r="E414" s="14"/>
      <c r="F414" s="61"/>
      <c r="G414" s="14"/>
      <c r="H414" s="14"/>
      <c r="I414" s="197"/>
      <c r="J414" s="197"/>
      <c r="K414" s="95"/>
    </row>
    <row r="415" spans="4:11">
      <c r="D415" s="63"/>
      <c r="E415" s="14"/>
      <c r="F415" s="61"/>
      <c r="G415" s="14"/>
      <c r="H415" s="14"/>
      <c r="I415" s="197"/>
      <c r="J415" s="197"/>
      <c r="K415" s="95"/>
    </row>
    <row r="416" spans="4:11">
      <c r="D416" s="63"/>
      <c r="E416" s="14"/>
      <c r="F416" s="61"/>
      <c r="G416" s="14"/>
      <c r="H416" s="14"/>
      <c r="I416" s="197"/>
      <c r="J416" s="197"/>
      <c r="K416" s="95"/>
    </row>
    <row r="417" spans="4:11">
      <c r="D417" s="63"/>
      <c r="E417" s="14"/>
      <c r="F417" s="61"/>
      <c r="G417" s="14"/>
      <c r="H417" s="14"/>
      <c r="I417" s="197"/>
      <c r="J417" s="197"/>
      <c r="K417" s="95"/>
    </row>
    <row r="418" spans="4:11">
      <c r="D418" s="63"/>
      <c r="E418" s="14"/>
      <c r="F418" s="61"/>
      <c r="G418" s="14"/>
      <c r="H418" s="14"/>
      <c r="I418" s="197"/>
      <c r="J418" s="197"/>
      <c r="K418" s="95"/>
    </row>
    <row r="419" spans="4:11">
      <c r="D419" s="63"/>
      <c r="E419" s="14"/>
      <c r="F419" s="61"/>
      <c r="G419" s="14"/>
      <c r="H419" s="14"/>
      <c r="I419" s="197"/>
      <c r="J419" s="197"/>
      <c r="K419" s="95"/>
    </row>
    <row r="420" spans="4:11">
      <c r="D420" s="63"/>
      <c r="E420" s="14"/>
      <c r="F420" s="61"/>
      <c r="G420" s="14"/>
      <c r="H420" s="14"/>
      <c r="I420" s="197"/>
      <c r="J420" s="197"/>
      <c r="K420" s="95"/>
    </row>
    <row r="421" spans="4:11">
      <c r="D421" s="63"/>
      <c r="E421" s="14"/>
      <c r="F421" s="61"/>
      <c r="G421" s="14"/>
      <c r="H421" s="14"/>
      <c r="I421" s="197"/>
      <c r="J421" s="197"/>
      <c r="K421" s="95"/>
    </row>
    <row r="422" spans="4:11">
      <c r="D422" s="63"/>
      <c r="E422" s="14"/>
      <c r="F422" s="61"/>
      <c r="G422" s="14"/>
      <c r="H422" s="14"/>
      <c r="I422" s="197"/>
      <c r="J422" s="197"/>
      <c r="K422" s="95"/>
    </row>
    <row r="423" spans="4:11">
      <c r="D423" s="63"/>
      <c r="E423" s="14"/>
      <c r="F423" s="61"/>
      <c r="G423" s="14"/>
      <c r="H423" s="14"/>
      <c r="I423" s="197"/>
      <c r="J423" s="197"/>
      <c r="K423" s="95"/>
    </row>
    <row r="424" spans="4:11">
      <c r="D424" s="63"/>
      <c r="E424" s="14"/>
      <c r="F424" s="61"/>
      <c r="G424" s="14"/>
      <c r="H424" s="14"/>
      <c r="I424" s="197"/>
      <c r="J424" s="197"/>
      <c r="K424" s="95"/>
    </row>
    <row r="425" spans="4:11">
      <c r="D425" s="63"/>
      <c r="E425" s="14"/>
      <c r="F425" s="61"/>
      <c r="G425" s="14"/>
      <c r="H425" s="14"/>
      <c r="I425" s="197"/>
      <c r="J425" s="197"/>
      <c r="K425" s="95"/>
    </row>
    <row r="426" spans="4:11">
      <c r="D426" s="63"/>
      <c r="E426" s="14"/>
      <c r="F426" s="61"/>
      <c r="G426" s="14"/>
      <c r="H426" s="14"/>
      <c r="I426" s="197"/>
      <c r="J426" s="197"/>
      <c r="K426" s="95"/>
    </row>
    <row r="427" spans="4:11">
      <c r="D427" s="63"/>
      <c r="E427" s="14"/>
      <c r="F427" s="61"/>
      <c r="G427" s="14"/>
      <c r="H427" s="14"/>
      <c r="I427" s="197"/>
      <c r="J427" s="197"/>
      <c r="K427" s="95"/>
    </row>
    <row r="428" spans="4:11">
      <c r="D428" s="63"/>
      <c r="E428" s="14"/>
      <c r="F428" s="61"/>
      <c r="G428" s="14"/>
      <c r="H428" s="14"/>
      <c r="I428" s="197"/>
      <c r="J428" s="197"/>
      <c r="K428" s="95"/>
    </row>
    <row r="429" spans="4:11">
      <c r="D429" s="63"/>
      <c r="E429" s="14"/>
      <c r="F429" s="61"/>
      <c r="G429" s="14"/>
      <c r="H429" s="14"/>
      <c r="I429" s="197"/>
      <c r="J429" s="197"/>
      <c r="K429" s="95"/>
    </row>
    <row r="430" spans="4:11">
      <c r="D430" s="63"/>
      <c r="E430" s="14"/>
      <c r="F430" s="61"/>
      <c r="G430" s="14"/>
      <c r="H430" s="14"/>
      <c r="I430" s="197"/>
      <c r="J430" s="197"/>
      <c r="K430" s="95"/>
    </row>
    <row r="431" spans="4:11">
      <c r="D431" s="63"/>
      <c r="E431" s="14"/>
      <c r="F431" s="61"/>
      <c r="G431" s="14"/>
      <c r="H431" s="14"/>
      <c r="I431" s="197"/>
      <c r="J431" s="197"/>
      <c r="K431" s="95"/>
    </row>
    <row r="432" spans="4:11">
      <c r="D432" s="63"/>
      <c r="E432" s="14"/>
      <c r="F432" s="61"/>
      <c r="G432" s="14"/>
      <c r="H432" s="14"/>
      <c r="I432" s="197"/>
      <c r="J432" s="197"/>
      <c r="K432" s="95"/>
    </row>
    <row r="433" spans="4:11">
      <c r="D433" s="63"/>
      <c r="E433" s="14"/>
      <c r="F433" s="61"/>
      <c r="G433" s="14"/>
      <c r="H433" s="14"/>
      <c r="I433" s="197"/>
      <c r="J433" s="197"/>
      <c r="K433" s="95"/>
    </row>
    <row r="434" spans="4:11">
      <c r="D434" s="63"/>
      <c r="E434" s="14"/>
      <c r="F434" s="61"/>
      <c r="G434" s="14"/>
      <c r="H434" s="14"/>
      <c r="I434" s="197"/>
      <c r="J434" s="197"/>
      <c r="K434" s="95"/>
    </row>
    <row r="435" spans="4:11">
      <c r="D435" s="63"/>
      <c r="E435" s="14"/>
      <c r="F435" s="61"/>
      <c r="G435" s="14"/>
      <c r="H435" s="14"/>
      <c r="I435" s="197"/>
      <c r="J435" s="197"/>
      <c r="K435" s="95"/>
    </row>
    <row r="436" spans="4:11">
      <c r="D436" s="63"/>
      <c r="E436" s="14"/>
      <c r="F436" s="61"/>
      <c r="G436" s="14"/>
      <c r="H436" s="14"/>
      <c r="I436" s="197"/>
      <c r="J436" s="197"/>
      <c r="K436" s="95"/>
    </row>
    <row r="437" spans="4:11">
      <c r="D437" s="63"/>
      <c r="E437" s="14"/>
      <c r="F437" s="61"/>
      <c r="G437" s="14"/>
      <c r="H437" s="14"/>
      <c r="I437" s="197"/>
      <c r="J437" s="197"/>
      <c r="K437" s="95"/>
    </row>
    <row r="438" spans="4:11">
      <c r="D438" s="63"/>
      <c r="E438" s="14"/>
      <c r="F438" s="61"/>
      <c r="G438" s="14"/>
      <c r="H438" s="14"/>
      <c r="I438" s="197"/>
      <c r="J438" s="197"/>
      <c r="K438" s="95"/>
    </row>
    <row r="439" spans="4:11">
      <c r="D439" s="63"/>
      <c r="E439" s="14"/>
      <c r="F439" s="61"/>
      <c r="G439" s="14"/>
      <c r="H439" s="14"/>
      <c r="I439" s="197"/>
      <c r="J439" s="197"/>
      <c r="K439" s="95"/>
    </row>
    <row r="440" spans="4:11">
      <c r="D440" s="63"/>
      <c r="E440" s="14"/>
      <c r="F440" s="61"/>
      <c r="G440" s="14"/>
      <c r="H440" s="14"/>
      <c r="I440" s="197"/>
      <c r="J440" s="197"/>
      <c r="K440" s="95"/>
    </row>
    <row r="441" spans="4:11">
      <c r="D441" s="63"/>
      <c r="E441" s="14"/>
      <c r="F441" s="61"/>
      <c r="G441" s="14"/>
      <c r="H441" s="14"/>
      <c r="I441" s="197"/>
      <c r="J441" s="197"/>
      <c r="K441" s="95"/>
    </row>
    <row r="442" spans="4:11">
      <c r="D442" s="63"/>
      <c r="E442" s="14"/>
      <c r="F442" s="61"/>
      <c r="G442" s="14"/>
      <c r="H442" s="14"/>
      <c r="I442" s="197"/>
      <c r="J442" s="197"/>
      <c r="K442" s="95"/>
    </row>
    <row r="443" spans="4:11">
      <c r="D443" s="63"/>
      <c r="E443" s="14"/>
      <c r="F443" s="61"/>
      <c r="G443" s="14"/>
      <c r="H443" s="14"/>
      <c r="I443" s="197"/>
      <c r="J443" s="197"/>
      <c r="K443" s="95"/>
    </row>
    <row r="444" spans="4:11">
      <c r="D444" s="63"/>
      <c r="E444" s="14"/>
      <c r="F444" s="61"/>
      <c r="G444" s="14"/>
      <c r="H444" s="14"/>
      <c r="I444" s="197"/>
      <c r="J444" s="197"/>
      <c r="K444" s="95"/>
    </row>
    <row r="445" spans="4:11">
      <c r="D445" s="63"/>
      <c r="E445" s="14"/>
      <c r="F445" s="61"/>
      <c r="G445" s="14"/>
      <c r="H445" s="14"/>
      <c r="I445" s="197"/>
      <c r="J445" s="197"/>
      <c r="K445" s="95"/>
    </row>
    <row r="446" spans="4:11">
      <c r="D446" s="63"/>
      <c r="E446" s="14"/>
      <c r="F446" s="61"/>
      <c r="G446" s="14"/>
      <c r="H446" s="14"/>
      <c r="I446" s="197"/>
      <c r="J446" s="197"/>
      <c r="K446" s="95"/>
    </row>
    <row r="447" spans="4:11">
      <c r="D447" s="63"/>
      <c r="E447" s="14"/>
      <c r="F447" s="61"/>
      <c r="G447" s="14"/>
      <c r="H447" s="14"/>
      <c r="I447" s="197"/>
      <c r="J447" s="197"/>
      <c r="K447" s="95"/>
    </row>
    <row r="448" spans="4:11">
      <c r="D448" s="63"/>
      <c r="E448" s="14"/>
      <c r="F448" s="61"/>
      <c r="G448" s="14"/>
      <c r="H448" s="14"/>
      <c r="I448" s="197"/>
      <c r="J448" s="197"/>
      <c r="K448" s="95"/>
    </row>
    <row r="449" spans="4:11">
      <c r="D449" s="63"/>
      <c r="E449" s="14"/>
      <c r="F449" s="61"/>
      <c r="G449" s="14"/>
      <c r="H449" s="14"/>
      <c r="I449" s="197"/>
      <c r="J449" s="197"/>
      <c r="K449" s="95"/>
    </row>
    <row r="450" spans="4:11">
      <c r="D450" s="63"/>
      <c r="E450" s="14"/>
      <c r="F450" s="61"/>
      <c r="G450" s="14"/>
      <c r="H450" s="14"/>
      <c r="I450" s="197"/>
      <c r="J450" s="197"/>
      <c r="K450" s="95"/>
    </row>
    <row r="451" spans="4:11">
      <c r="D451" s="63"/>
      <c r="E451" s="14"/>
      <c r="F451" s="61"/>
      <c r="G451" s="14"/>
      <c r="H451" s="14"/>
      <c r="I451" s="197"/>
      <c r="J451" s="197"/>
      <c r="K451" s="95"/>
    </row>
    <row r="452" spans="4:11">
      <c r="D452" s="63"/>
      <c r="E452" s="14"/>
      <c r="F452" s="61"/>
      <c r="G452" s="14"/>
      <c r="H452" s="14"/>
      <c r="I452" s="197"/>
      <c r="J452" s="197"/>
      <c r="K452" s="95"/>
    </row>
    <row r="453" spans="4:11">
      <c r="D453" s="63"/>
      <c r="E453" s="14"/>
      <c r="F453" s="61"/>
      <c r="G453" s="14"/>
      <c r="H453" s="14"/>
      <c r="I453" s="197"/>
      <c r="J453" s="197"/>
      <c r="K453" s="95"/>
    </row>
    <row r="454" spans="4:11">
      <c r="D454" s="63"/>
      <c r="E454" s="14"/>
      <c r="F454" s="61"/>
      <c r="G454" s="14"/>
      <c r="H454" s="14"/>
      <c r="I454" s="197"/>
      <c r="J454" s="197"/>
      <c r="K454" s="95"/>
    </row>
    <row r="455" spans="4:11">
      <c r="D455" s="63"/>
      <c r="E455" s="14"/>
      <c r="F455" s="61"/>
      <c r="G455" s="14"/>
      <c r="H455" s="14"/>
      <c r="I455" s="197"/>
      <c r="J455" s="197"/>
      <c r="K455" s="95"/>
    </row>
    <row r="456" spans="4:11">
      <c r="D456" s="63"/>
      <c r="E456" s="14"/>
      <c r="F456" s="61"/>
      <c r="G456" s="14"/>
      <c r="H456" s="14"/>
      <c r="I456" s="197"/>
      <c r="J456" s="197"/>
      <c r="K456" s="95"/>
    </row>
    <row r="457" spans="4:11">
      <c r="D457" s="63"/>
      <c r="E457" s="14"/>
      <c r="F457" s="61"/>
      <c r="G457" s="14"/>
      <c r="H457" s="14"/>
      <c r="I457" s="197"/>
      <c r="J457" s="197"/>
      <c r="K457" s="95"/>
    </row>
    <row r="458" spans="4:11">
      <c r="D458" s="63"/>
      <c r="E458" s="14"/>
      <c r="F458" s="61"/>
      <c r="G458" s="14"/>
      <c r="H458" s="14"/>
      <c r="I458" s="197"/>
      <c r="J458" s="197"/>
      <c r="K458" s="95"/>
    </row>
    <row r="459" spans="4:11">
      <c r="D459" s="63"/>
      <c r="E459" s="14"/>
      <c r="F459" s="61"/>
      <c r="G459" s="14"/>
      <c r="H459" s="14"/>
      <c r="I459" s="197"/>
      <c r="J459" s="197"/>
      <c r="K459" s="95"/>
    </row>
    <row r="460" spans="4:11">
      <c r="D460" s="63"/>
      <c r="E460" s="14"/>
      <c r="F460" s="61"/>
      <c r="G460" s="14"/>
      <c r="H460" s="14"/>
      <c r="I460" s="197"/>
      <c r="J460" s="197"/>
      <c r="K460" s="95"/>
    </row>
    <row r="461" spans="4:11">
      <c r="D461" s="63"/>
      <c r="E461" s="14"/>
      <c r="F461" s="61"/>
      <c r="G461" s="14"/>
      <c r="H461" s="14"/>
      <c r="I461" s="197"/>
      <c r="J461" s="197"/>
      <c r="K461" s="95"/>
    </row>
    <row r="462" spans="4:11">
      <c r="D462" s="63"/>
      <c r="E462" s="14"/>
      <c r="F462" s="61"/>
      <c r="G462" s="14"/>
      <c r="H462" s="14"/>
      <c r="I462" s="197"/>
      <c r="J462" s="197"/>
      <c r="K462" s="95"/>
    </row>
    <row r="463" spans="4:11">
      <c r="D463" s="63"/>
      <c r="E463" s="14"/>
      <c r="F463" s="61"/>
      <c r="G463" s="14"/>
      <c r="H463" s="14"/>
      <c r="I463" s="197"/>
      <c r="J463" s="197"/>
      <c r="K463" s="95"/>
    </row>
    <row r="464" spans="4:11">
      <c r="D464" s="63"/>
      <c r="E464" s="14"/>
      <c r="F464" s="61"/>
      <c r="G464" s="14"/>
      <c r="H464" s="14"/>
      <c r="I464" s="197"/>
      <c r="J464" s="197"/>
      <c r="K464" s="95"/>
    </row>
    <row r="465" spans="4:11">
      <c r="D465" s="63"/>
      <c r="E465" s="14"/>
      <c r="F465" s="61"/>
      <c r="G465" s="14"/>
      <c r="H465" s="14"/>
      <c r="I465" s="197"/>
      <c r="J465" s="197"/>
      <c r="K465" s="95"/>
    </row>
    <row r="466" spans="4:11">
      <c r="D466" s="63"/>
      <c r="E466" s="14"/>
      <c r="F466" s="61"/>
      <c r="G466" s="14"/>
      <c r="H466" s="14"/>
      <c r="I466" s="197"/>
      <c r="J466" s="197"/>
      <c r="K466" s="95"/>
    </row>
    <row r="467" spans="4:11">
      <c r="D467" s="63"/>
      <c r="E467" s="14"/>
      <c r="F467" s="61"/>
      <c r="G467" s="14"/>
      <c r="H467" s="14"/>
      <c r="I467" s="197"/>
      <c r="J467" s="197"/>
      <c r="K467" s="95"/>
    </row>
    <row r="468" spans="4:11">
      <c r="D468" s="63"/>
      <c r="E468" s="14"/>
      <c r="F468" s="61"/>
      <c r="G468" s="14"/>
      <c r="H468" s="14"/>
      <c r="I468" s="197"/>
      <c r="J468" s="197"/>
      <c r="K468" s="95"/>
    </row>
    <row r="469" spans="4:11">
      <c r="D469" s="63"/>
      <c r="E469" s="14"/>
      <c r="F469" s="61"/>
      <c r="G469" s="14"/>
      <c r="H469" s="14"/>
      <c r="I469" s="197"/>
      <c r="J469" s="197"/>
      <c r="K469" s="95"/>
    </row>
    <row r="470" spans="4:11">
      <c r="D470" s="63"/>
      <c r="E470" s="14"/>
      <c r="F470" s="61"/>
      <c r="G470" s="14"/>
      <c r="H470" s="14"/>
      <c r="I470" s="197"/>
      <c r="J470" s="197"/>
      <c r="K470" s="95"/>
    </row>
    <row r="471" spans="4:11">
      <c r="D471" s="63"/>
      <c r="E471" s="14"/>
      <c r="F471" s="61"/>
      <c r="G471" s="14"/>
      <c r="H471" s="14"/>
      <c r="I471" s="197"/>
      <c r="J471" s="197"/>
      <c r="K471" s="95"/>
    </row>
    <row r="472" spans="4:11">
      <c r="D472" s="63"/>
      <c r="E472" s="14"/>
      <c r="F472" s="61"/>
      <c r="G472" s="14"/>
      <c r="H472" s="14"/>
      <c r="I472" s="197"/>
      <c r="J472" s="197"/>
      <c r="K472" s="95"/>
    </row>
    <row r="473" spans="4:11">
      <c r="D473" s="63"/>
      <c r="E473" s="14"/>
      <c r="F473" s="61"/>
      <c r="G473" s="14"/>
      <c r="H473" s="14"/>
      <c r="I473" s="197"/>
      <c r="J473" s="197"/>
      <c r="K473" s="95"/>
    </row>
    <row r="474" spans="4:11">
      <c r="D474" s="63"/>
      <c r="E474" s="14"/>
      <c r="F474" s="61"/>
      <c r="G474" s="14"/>
      <c r="H474" s="14"/>
      <c r="I474" s="197"/>
      <c r="J474" s="197"/>
      <c r="K474" s="95"/>
    </row>
    <row r="475" spans="4:11">
      <c r="D475" s="63"/>
      <c r="E475" s="14"/>
      <c r="F475" s="61"/>
      <c r="G475" s="14"/>
      <c r="H475" s="14"/>
      <c r="I475" s="197"/>
      <c r="J475" s="197"/>
      <c r="K475" s="95"/>
    </row>
    <row r="476" spans="4:11">
      <c r="D476" s="63"/>
      <c r="E476" s="14"/>
      <c r="F476" s="61"/>
      <c r="G476" s="14"/>
      <c r="H476" s="14"/>
      <c r="I476" s="197"/>
      <c r="J476" s="197"/>
      <c r="K476" s="95"/>
    </row>
    <row r="477" spans="4:11">
      <c r="D477" s="63"/>
      <c r="E477" s="14"/>
      <c r="F477" s="61"/>
      <c r="G477" s="14"/>
      <c r="H477" s="14"/>
      <c r="I477" s="197"/>
      <c r="J477" s="197"/>
      <c r="K477" s="95"/>
    </row>
    <row r="478" spans="4:11">
      <c r="D478" s="63"/>
      <c r="E478" s="14"/>
      <c r="F478" s="61"/>
      <c r="G478" s="14"/>
      <c r="H478" s="14"/>
      <c r="I478" s="197"/>
      <c r="J478" s="197"/>
      <c r="K478" s="95"/>
    </row>
    <row r="479" spans="4:11">
      <c r="D479" s="63"/>
      <c r="E479" s="14"/>
      <c r="F479" s="61"/>
      <c r="G479" s="14"/>
      <c r="H479" s="14"/>
      <c r="I479" s="197"/>
      <c r="J479" s="197"/>
      <c r="K479" s="95"/>
    </row>
    <row r="480" spans="4:11">
      <c r="D480" s="63"/>
      <c r="E480" s="14"/>
      <c r="F480" s="61"/>
      <c r="G480" s="14"/>
      <c r="H480" s="14"/>
      <c r="I480" s="197"/>
      <c r="J480" s="197"/>
      <c r="K480" s="95"/>
    </row>
    <row r="481" spans="4:11">
      <c r="D481" s="63"/>
      <c r="E481" s="14"/>
      <c r="F481" s="61"/>
      <c r="G481" s="14"/>
      <c r="H481" s="14"/>
      <c r="I481" s="197"/>
      <c r="J481" s="197"/>
      <c r="K481" s="95"/>
    </row>
    <row r="482" spans="4:11">
      <c r="D482" s="63"/>
      <c r="E482" s="14"/>
      <c r="F482" s="61"/>
      <c r="G482" s="14"/>
      <c r="H482" s="14"/>
      <c r="I482" s="197"/>
      <c r="J482" s="197"/>
      <c r="K482" s="95"/>
    </row>
    <row r="483" spans="4:11">
      <c r="D483" s="63"/>
      <c r="E483" s="14"/>
      <c r="F483" s="61"/>
      <c r="G483" s="14"/>
      <c r="H483" s="14"/>
      <c r="I483" s="197"/>
      <c r="J483" s="197"/>
      <c r="K483" s="95"/>
    </row>
    <row r="484" spans="4:11">
      <c r="D484" s="63"/>
      <c r="E484" s="14"/>
      <c r="F484" s="61"/>
      <c r="G484" s="14"/>
      <c r="H484" s="14"/>
      <c r="I484" s="197"/>
      <c r="J484" s="197"/>
      <c r="K484" s="95"/>
    </row>
    <row r="485" spans="4:11">
      <c r="D485" s="63"/>
      <c r="E485" s="14"/>
      <c r="F485" s="61"/>
      <c r="G485" s="14"/>
      <c r="H485" s="14"/>
      <c r="I485" s="197"/>
      <c r="J485" s="197"/>
      <c r="K485" s="95"/>
    </row>
    <row r="486" spans="4:11">
      <c r="D486" s="63"/>
      <c r="E486" s="14"/>
      <c r="F486" s="61"/>
      <c r="G486" s="14"/>
      <c r="H486" s="14"/>
      <c r="I486" s="197"/>
      <c r="J486" s="197"/>
      <c r="K486" s="95"/>
    </row>
    <row r="487" spans="4:11">
      <c r="D487" s="63"/>
      <c r="E487" s="14"/>
      <c r="F487" s="61"/>
      <c r="G487" s="14"/>
      <c r="H487" s="14"/>
      <c r="I487" s="197"/>
      <c r="J487" s="197"/>
      <c r="K487" s="95"/>
    </row>
    <row r="488" spans="4:11">
      <c r="D488" s="63"/>
      <c r="E488" s="14"/>
      <c r="F488" s="61"/>
      <c r="G488" s="14"/>
      <c r="H488" s="14"/>
      <c r="I488" s="197"/>
      <c r="J488" s="197"/>
      <c r="K488" s="95"/>
    </row>
    <row r="489" spans="4:11">
      <c r="D489" s="63"/>
      <c r="E489" s="14"/>
      <c r="F489" s="61"/>
      <c r="G489" s="14"/>
      <c r="H489" s="14"/>
      <c r="I489" s="197"/>
      <c r="J489" s="197"/>
      <c r="K489" s="95"/>
    </row>
    <row r="490" spans="4:11">
      <c r="D490" s="63"/>
      <c r="E490" s="14"/>
      <c r="F490" s="61"/>
      <c r="G490" s="14"/>
      <c r="H490" s="14"/>
      <c r="I490" s="197"/>
      <c r="J490" s="197"/>
      <c r="K490" s="95"/>
    </row>
    <row r="491" spans="4:11">
      <c r="D491" s="63"/>
      <c r="E491" s="14"/>
      <c r="F491" s="61"/>
      <c r="G491" s="14"/>
      <c r="H491" s="14"/>
      <c r="I491" s="197"/>
      <c r="J491" s="197"/>
      <c r="K491" s="95"/>
    </row>
    <row r="492" spans="4:11">
      <c r="D492" s="63"/>
      <c r="E492" s="14"/>
      <c r="F492" s="61"/>
      <c r="G492" s="14"/>
      <c r="H492" s="14"/>
      <c r="I492" s="197"/>
      <c r="J492" s="197"/>
      <c r="K492" s="95"/>
    </row>
    <row r="493" spans="4:11">
      <c r="D493" s="63"/>
      <c r="E493" s="14"/>
      <c r="F493" s="61"/>
      <c r="G493" s="14"/>
      <c r="H493" s="14"/>
      <c r="I493" s="197"/>
      <c r="J493" s="197"/>
      <c r="K493" s="95"/>
    </row>
    <row r="494" spans="4:11">
      <c r="D494" s="63"/>
      <c r="E494" s="14"/>
      <c r="F494" s="61"/>
      <c r="G494" s="14"/>
      <c r="H494" s="14"/>
      <c r="I494" s="197"/>
      <c r="J494" s="197"/>
      <c r="K494" s="95"/>
    </row>
    <row r="495" spans="4:11">
      <c r="D495" s="63"/>
      <c r="E495" s="14"/>
      <c r="F495" s="61"/>
      <c r="G495" s="14"/>
      <c r="H495" s="14"/>
      <c r="I495" s="197"/>
      <c r="J495" s="197"/>
      <c r="K495" s="95"/>
    </row>
    <row r="496" spans="4:11">
      <c r="D496" s="63"/>
      <c r="E496" s="14"/>
      <c r="F496" s="61"/>
      <c r="G496" s="14"/>
      <c r="H496" s="14"/>
      <c r="I496" s="197"/>
      <c r="J496" s="197"/>
      <c r="K496" s="95"/>
    </row>
    <row r="497" spans="4:11">
      <c r="D497" s="63"/>
      <c r="E497" s="14"/>
      <c r="F497" s="61"/>
      <c r="G497" s="14"/>
      <c r="H497" s="14"/>
      <c r="I497" s="197"/>
      <c r="J497" s="197"/>
      <c r="K497" s="95"/>
    </row>
    <row r="498" spans="4:11">
      <c r="D498" s="63"/>
      <c r="E498" s="14"/>
      <c r="F498" s="61"/>
      <c r="G498" s="14"/>
      <c r="H498" s="14"/>
      <c r="I498" s="197"/>
      <c r="J498" s="197"/>
      <c r="K498" s="95"/>
    </row>
    <row r="499" spans="4:11">
      <c r="D499" s="63"/>
      <c r="E499" s="14"/>
      <c r="F499" s="61"/>
      <c r="G499" s="14"/>
      <c r="H499" s="14"/>
      <c r="I499" s="197"/>
      <c r="J499" s="197"/>
      <c r="K499" s="95"/>
    </row>
    <row r="500" spans="4:11">
      <c r="D500" s="63"/>
      <c r="E500" s="14"/>
      <c r="F500" s="61"/>
      <c r="G500" s="14"/>
      <c r="H500" s="14"/>
      <c r="I500" s="197"/>
      <c r="J500" s="197"/>
      <c r="K500" s="95"/>
    </row>
    <row r="501" spans="4:11">
      <c r="D501" s="63"/>
      <c r="E501" s="14"/>
      <c r="F501" s="61"/>
      <c r="G501" s="14"/>
      <c r="H501" s="14"/>
      <c r="I501" s="197"/>
      <c r="J501" s="197"/>
      <c r="K501" s="95"/>
    </row>
    <row r="502" spans="4:11">
      <c r="D502" s="63"/>
      <c r="E502" s="14"/>
      <c r="F502" s="61"/>
      <c r="G502" s="14"/>
      <c r="H502" s="14"/>
      <c r="I502" s="197"/>
      <c r="J502" s="197"/>
      <c r="K502" s="95"/>
    </row>
    <row r="503" spans="4:11">
      <c r="D503" s="63"/>
      <c r="E503" s="14"/>
      <c r="F503" s="61"/>
      <c r="G503" s="14"/>
      <c r="H503" s="14"/>
      <c r="I503" s="197"/>
      <c r="J503" s="197"/>
      <c r="K503" s="95"/>
    </row>
    <row r="504" spans="4:11">
      <c r="D504" s="63"/>
      <c r="E504" s="14"/>
      <c r="F504" s="61"/>
      <c r="G504" s="14"/>
      <c r="H504" s="14"/>
      <c r="I504" s="197"/>
      <c r="J504" s="197"/>
      <c r="K504" s="95"/>
    </row>
    <row r="505" spans="4:11">
      <c r="D505" s="63"/>
      <c r="E505" s="14"/>
      <c r="F505" s="61"/>
      <c r="G505" s="14"/>
      <c r="H505" s="14"/>
      <c r="I505" s="197"/>
      <c r="J505" s="197"/>
      <c r="K505" s="95"/>
    </row>
    <row r="506" spans="4:11">
      <c r="D506" s="63"/>
      <c r="E506" s="14"/>
      <c r="F506" s="61"/>
      <c r="G506" s="14"/>
      <c r="H506" s="14"/>
      <c r="I506" s="197"/>
      <c r="J506" s="197"/>
      <c r="K506" s="95"/>
    </row>
    <row r="507" spans="4:11">
      <c r="D507" s="63"/>
      <c r="E507" s="14"/>
      <c r="F507" s="61"/>
      <c r="G507" s="14"/>
      <c r="H507" s="14"/>
      <c r="I507" s="197"/>
      <c r="J507" s="197"/>
      <c r="K507" s="95"/>
    </row>
    <row r="508" spans="4:11">
      <c r="D508" s="63"/>
      <c r="E508" s="14"/>
      <c r="F508" s="61"/>
      <c r="G508" s="14"/>
      <c r="H508" s="14"/>
      <c r="I508" s="197"/>
      <c r="J508" s="197"/>
      <c r="K508" s="95"/>
    </row>
    <row r="509" spans="4:11">
      <c r="D509" s="63"/>
      <c r="E509" s="14"/>
      <c r="F509" s="61"/>
      <c r="G509" s="14"/>
      <c r="H509" s="14"/>
      <c r="I509" s="197"/>
      <c r="J509" s="197"/>
      <c r="K509" s="95"/>
    </row>
    <row r="510" spans="4:11">
      <c r="D510" s="63"/>
      <c r="E510" s="14"/>
      <c r="F510" s="61"/>
      <c r="G510" s="14"/>
      <c r="H510" s="14"/>
      <c r="I510" s="197"/>
      <c r="J510" s="197"/>
      <c r="K510" s="95"/>
    </row>
    <row r="511" spans="4:11">
      <c r="D511" s="63"/>
      <c r="E511" s="14"/>
      <c r="F511" s="61"/>
      <c r="G511" s="14"/>
      <c r="H511" s="14"/>
      <c r="I511" s="197"/>
      <c r="J511" s="197"/>
      <c r="K511" s="95"/>
    </row>
    <row r="512" spans="4:11">
      <c r="D512" s="63"/>
      <c r="E512" s="14"/>
      <c r="F512" s="61"/>
      <c r="G512" s="14"/>
      <c r="H512" s="14"/>
      <c r="I512" s="197"/>
      <c r="J512" s="197"/>
      <c r="K512" s="95"/>
    </row>
    <row r="513" spans="4:11">
      <c r="D513" s="63"/>
      <c r="E513" s="14"/>
      <c r="F513" s="61"/>
      <c r="G513" s="14"/>
      <c r="H513" s="14"/>
      <c r="I513" s="197"/>
      <c r="J513" s="197"/>
      <c r="K513" s="95"/>
    </row>
    <row r="514" spans="4:11">
      <c r="D514" s="63"/>
      <c r="E514" s="14"/>
      <c r="F514" s="61"/>
      <c r="G514" s="14"/>
      <c r="H514" s="14"/>
      <c r="I514" s="197"/>
      <c r="J514" s="197"/>
      <c r="K514" s="95"/>
    </row>
    <row r="515" spans="4:11">
      <c r="D515" s="63"/>
      <c r="E515" s="14"/>
      <c r="F515" s="61"/>
      <c r="G515" s="14"/>
      <c r="H515" s="14"/>
      <c r="I515" s="197"/>
      <c r="J515" s="197"/>
      <c r="K515" s="95"/>
    </row>
    <row r="516" spans="4:11">
      <c r="D516" s="63"/>
      <c r="E516" s="14"/>
      <c r="F516" s="61"/>
      <c r="G516" s="14"/>
      <c r="H516" s="14"/>
      <c r="I516" s="197"/>
      <c r="J516" s="197"/>
      <c r="K516" s="95"/>
    </row>
    <row r="517" spans="4:11">
      <c r="D517" s="63"/>
      <c r="E517" s="14"/>
      <c r="F517" s="61"/>
      <c r="G517" s="14"/>
      <c r="H517" s="14"/>
      <c r="I517" s="197"/>
      <c r="J517" s="197"/>
      <c r="K517" s="95"/>
    </row>
    <row r="518" spans="4:11">
      <c r="D518" s="63"/>
      <c r="E518" s="14"/>
      <c r="F518" s="61"/>
      <c r="G518" s="14"/>
      <c r="H518" s="14"/>
      <c r="I518" s="197"/>
      <c r="J518" s="197"/>
      <c r="K518" s="95"/>
    </row>
    <row r="519" spans="4:11">
      <c r="D519" s="63"/>
      <c r="E519" s="14"/>
      <c r="F519" s="61"/>
      <c r="G519" s="14"/>
      <c r="H519" s="14"/>
      <c r="I519" s="197"/>
      <c r="J519" s="197"/>
      <c r="K519" s="95"/>
    </row>
    <row r="520" spans="4:11">
      <c r="D520" s="63"/>
      <c r="E520" s="14"/>
      <c r="F520" s="61"/>
      <c r="G520" s="14"/>
      <c r="H520" s="14"/>
      <c r="I520" s="197"/>
      <c r="J520" s="197"/>
      <c r="K520" s="95"/>
    </row>
    <row r="521" spans="4:11">
      <c r="D521" s="63"/>
      <c r="E521" s="14"/>
      <c r="F521" s="61"/>
      <c r="G521" s="14"/>
      <c r="H521" s="14"/>
      <c r="I521" s="197"/>
      <c r="J521" s="197"/>
      <c r="K521" s="95"/>
    </row>
    <row r="522" spans="4:11">
      <c r="D522" s="63"/>
      <c r="E522" s="14"/>
      <c r="F522" s="61"/>
      <c r="G522" s="14"/>
      <c r="H522" s="14"/>
      <c r="I522" s="197"/>
      <c r="J522" s="197"/>
      <c r="K522" s="95"/>
    </row>
    <row r="523" spans="4:11">
      <c r="D523" s="63"/>
      <c r="E523" s="14"/>
      <c r="F523" s="61"/>
      <c r="G523" s="14"/>
      <c r="H523" s="14"/>
      <c r="I523" s="197"/>
      <c r="J523" s="197"/>
      <c r="K523" s="95"/>
    </row>
    <row r="524" spans="4:11">
      <c r="D524" s="63"/>
      <c r="E524" s="14"/>
      <c r="F524" s="61"/>
      <c r="G524" s="14"/>
      <c r="H524" s="14"/>
      <c r="I524" s="197"/>
      <c r="J524" s="197"/>
      <c r="K524" s="95"/>
    </row>
    <row r="525" spans="4:11">
      <c r="D525" s="63"/>
      <c r="E525" s="14"/>
      <c r="F525" s="61"/>
      <c r="G525" s="14"/>
      <c r="H525" s="14"/>
      <c r="I525" s="197"/>
      <c r="J525" s="197"/>
      <c r="K525" s="95"/>
    </row>
    <row r="526" spans="4:11">
      <c r="D526" s="63"/>
      <c r="E526" s="14"/>
      <c r="F526" s="61"/>
      <c r="G526" s="14"/>
      <c r="H526" s="14"/>
      <c r="I526" s="197"/>
      <c r="J526" s="197"/>
      <c r="K526" s="95"/>
    </row>
    <row r="527" spans="4:11">
      <c r="D527" s="63"/>
      <c r="E527" s="14"/>
      <c r="F527" s="61"/>
      <c r="G527" s="14"/>
      <c r="H527" s="14"/>
      <c r="I527" s="197"/>
      <c r="J527" s="197"/>
      <c r="K527" s="95"/>
    </row>
    <row r="528" spans="4:11">
      <c r="D528" s="63"/>
      <c r="E528" s="14"/>
      <c r="F528" s="61"/>
      <c r="G528" s="14"/>
      <c r="H528" s="14"/>
      <c r="I528" s="197"/>
      <c r="J528" s="197"/>
      <c r="K528" s="95"/>
    </row>
    <row r="529" spans="4:11">
      <c r="D529" s="63"/>
      <c r="E529" s="14"/>
      <c r="F529" s="61"/>
      <c r="G529" s="14"/>
      <c r="H529" s="14"/>
      <c r="I529" s="197"/>
      <c r="J529" s="197"/>
      <c r="K529" s="95"/>
    </row>
    <row r="530" spans="4:11">
      <c r="D530" s="63"/>
      <c r="E530" s="14"/>
      <c r="F530" s="61"/>
      <c r="G530" s="14"/>
      <c r="H530" s="14"/>
      <c r="I530" s="197"/>
      <c r="J530" s="197"/>
      <c r="K530" s="95"/>
    </row>
    <row r="531" spans="4:11">
      <c r="D531" s="63"/>
      <c r="E531" s="14"/>
      <c r="F531" s="61"/>
      <c r="G531" s="14"/>
      <c r="H531" s="14"/>
      <c r="I531" s="197"/>
      <c r="J531" s="197"/>
      <c r="K531" s="95"/>
    </row>
    <row r="532" spans="4:11">
      <c r="D532" s="63"/>
      <c r="E532" s="14"/>
      <c r="F532" s="61"/>
      <c r="G532" s="14"/>
      <c r="H532" s="14"/>
      <c r="I532" s="197"/>
      <c r="J532" s="197"/>
      <c r="K532" s="95"/>
    </row>
    <row r="533" spans="4:11">
      <c r="D533" s="63"/>
      <c r="E533" s="14"/>
      <c r="F533" s="61"/>
      <c r="G533" s="14"/>
      <c r="H533" s="14"/>
      <c r="I533" s="197"/>
      <c r="J533" s="197"/>
      <c r="K533" s="95"/>
    </row>
    <row r="534" spans="4:11">
      <c r="D534" s="63"/>
      <c r="E534" s="14"/>
      <c r="F534" s="61"/>
      <c r="G534" s="14"/>
      <c r="H534" s="14"/>
      <c r="I534" s="197"/>
      <c r="J534" s="197"/>
      <c r="K534" s="95"/>
    </row>
    <row r="535" spans="4:11">
      <c r="D535" s="63"/>
      <c r="E535" s="14"/>
      <c r="F535" s="61"/>
      <c r="G535" s="14"/>
      <c r="H535" s="14"/>
      <c r="I535" s="197"/>
      <c r="J535" s="197"/>
      <c r="K535" s="95"/>
    </row>
    <row r="536" spans="4:11">
      <c r="D536" s="63"/>
      <c r="E536" s="14"/>
      <c r="F536" s="61"/>
      <c r="G536" s="14"/>
      <c r="H536" s="14"/>
      <c r="I536" s="197"/>
      <c r="J536" s="197"/>
      <c r="K536" s="95"/>
    </row>
    <row r="537" spans="4:11">
      <c r="D537" s="63"/>
      <c r="E537" s="14"/>
      <c r="F537" s="61"/>
      <c r="G537" s="14"/>
      <c r="H537" s="14"/>
      <c r="I537" s="197"/>
      <c r="J537" s="197"/>
      <c r="K537" s="95"/>
    </row>
    <row r="538" spans="4:11">
      <c r="D538" s="63"/>
      <c r="E538" s="14"/>
      <c r="F538" s="61"/>
      <c r="G538" s="14"/>
      <c r="H538" s="14"/>
      <c r="I538" s="197"/>
      <c r="J538" s="197"/>
      <c r="K538" s="95"/>
    </row>
    <row r="539" spans="4:11">
      <c r="D539" s="63"/>
      <c r="E539" s="14"/>
      <c r="F539" s="61"/>
      <c r="G539" s="14"/>
      <c r="H539" s="14"/>
      <c r="I539" s="197"/>
      <c r="J539" s="197"/>
      <c r="K539" s="95"/>
    </row>
    <row r="540" spans="4:11">
      <c r="D540" s="63"/>
      <c r="E540" s="14"/>
      <c r="F540" s="61"/>
      <c r="G540" s="14"/>
      <c r="H540" s="14"/>
      <c r="I540" s="197"/>
      <c r="J540" s="197"/>
      <c r="K540" s="95"/>
    </row>
    <row r="541" spans="4:11">
      <c r="D541" s="63"/>
      <c r="E541" s="14"/>
      <c r="F541" s="61"/>
      <c r="G541" s="14"/>
      <c r="H541" s="14"/>
      <c r="I541" s="197"/>
      <c r="J541" s="197"/>
      <c r="K541" s="95"/>
    </row>
    <row r="542" spans="4:11">
      <c r="D542" s="63"/>
      <c r="E542" s="14"/>
      <c r="F542" s="61"/>
      <c r="G542" s="14"/>
      <c r="H542" s="14"/>
      <c r="I542" s="197"/>
      <c r="J542" s="197"/>
      <c r="K542" s="95"/>
    </row>
    <row r="543" spans="4:11">
      <c r="D543" s="63"/>
      <c r="E543" s="14"/>
      <c r="F543" s="61"/>
      <c r="G543" s="14"/>
      <c r="H543" s="14"/>
      <c r="I543" s="197"/>
      <c r="J543" s="197"/>
      <c r="K543" s="95"/>
    </row>
    <row r="544" spans="4:11">
      <c r="D544" s="63"/>
      <c r="E544" s="14"/>
      <c r="F544" s="61"/>
      <c r="G544" s="14"/>
      <c r="H544" s="14"/>
      <c r="I544" s="197"/>
      <c r="J544" s="197"/>
      <c r="K544" s="95"/>
    </row>
    <row r="545" spans="4:11">
      <c r="D545" s="63"/>
      <c r="E545" s="14"/>
      <c r="F545" s="61"/>
      <c r="G545" s="14"/>
      <c r="H545" s="14"/>
      <c r="I545" s="197"/>
      <c r="J545" s="197"/>
      <c r="K545" s="95"/>
    </row>
    <row r="546" spans="4:11">
      <c r="D546" s="63"/>
      <c r="E546" s="14"/>
      <c r="F546" s="61"/>
      <c r="G546" s="14"/>
      <c r="H546" s="14"/>
      <c r="I546" s="197"/>
      <c r="J546" s="197"/>
      <c r="K546" s="95"/>
    </row>
    <row r="547" spans="4:11">
      <c r="D547" s="63"/>
      <c r="E547" s="14"/>
      <c r="F547" s="61"/>
      <c r="G547" s="14"/>
      <c r="H547" s="14"/>
      <c r="I547" s="197"/>
      <c r="J547" s="197"/>
      <c r="K547" s="95"/>
    </row>
    <row r="548" spans="4:11">
      <c r="D548" s="63"/>
      <c r="E548" s="14"/>
      <c r="F548" s="61"/>
      <c r="G548" s="14"/>
      <c r="H548" s="14"/>
      <c r="I548" s="197"/>
      <c r="J548" s="197"/>
      <c r="K548" s="95"/>
    </row>
    <row r="549" spans="4:11">
      <c r="D549" s="63"/>
      <c r="E549" s="14"/>
      <c r="F549" s="61"/>
      <c r="G549" s="14"/>
      <c r="H549" s="14"/>
      <c r="I549" s="197"/>
      <c r="J549" s="197"/>
      <c r="K549" s="95"/>
    </row>
    <row r="550" spans="4:11">
      <c r="D550" s="63"/>
      <c r="E550" s="14"/>
      <c r="F550" s="61"/>
      <c r="G550" s="14"/>
      <c r="H550" s="14"/>
      <c r="I550" s="197"/>
      <c r="J550" s="197"/>
      <c r="K550" s="95"/>
    </row>
    <row r="551" spans="4:11">
      <c r="D551" s="63"/>
      <c r="E551" s="14"/>
      <c r="F551" s="61"/>
      <c r="G551" s="14"/>
      <c r="H551" s="14"/>
      <c r="I551" s="197"/>
      <c r="J551" s="197"/>
      <c r="K551" s="95"/>
    </row>
    <row r="552" spans="4:11">
      <c r="D552" s="63"/>
      <c r="E552" s="14"/>
      <c r="F552" s="61"/>
      <c r="G552" s="14"/>
      <c r="H552" s="14"/>
      <c r="I552" s="197"/>
      <c r="J552" s="197"/>
      <c r="K552" s="95"/>
    </row>
    <row r="553" spans="4:11">
      <c r="D553" s="63"/>
      <c r="E553" s="14"/>
      <c r="F553" s="61"/>
      <c r="G553" s="14"/>
      <c r="H553" s="14"/>
      <c r="I553" s="197"/>
      <c r="J553" s="197"/>
      <c r="K553" s="95"/>
    </row>
    <row r="554" spans="4:11">
      <c r="D554" s="63"/>
      <c r="E554" s="14"/>
      <c r="F554" s="61"/>
      <c r="G554" s="14"/>
      <c r="H554" s="14"/>
      <c r="I554" s="197"/>
      <c r="J554" s="197"/>
      <c r="K554" s="95"/>
    </row>
    <row r="555" spans="4:11">
      <c r="D555" s="63"/>
      <c r="E555" s="14"/>
      <c r="F555" s="61"/>
      <c r="G555" s="14"/>
      <c r="H555" s="14"/>
      <c r="I555" s="197"/>
      <c r="J555" s="197"/>
      <c r="K555" s="95"/>
    </row>
    <row r="556" spans="4:11">
      <c r="D556" s="63"/>
      <c r="E556" s="14"/>
      <c r="F556" s="61"/>
      <c r="G556" s="14"/>
      <c r="H556" s="14"/>
      <c r="I556" s="197"/>
      <c r="J556" s="197"/>
      <c r="K556" s="95"/>
    </row>
    <row r="557" spans="4:11">
      <c r="D557" s="63"/>
      <c r="E557" s="14"/>
      <c r="F557" s="61"/>
      <c r="G557" s="14"/>
      <c r="H557" s="14"/>
      <c r="I557" s="197"/>
      <c r="J557" s="197"/>
      <c r="K557" s="95"/>
    </row>
    <row r="558" spans="4:11">
      <c r="D558" s="63"/>
      <c r="E558" s="14"/>
      <c r="F558" s="61"/>
      <c r="G558" s="14"/>
      <c r="H558" s="14"/>
      <c r="I558" s="197"/>
      <c r="J558" s="197"/>
      <c r="K558" s="95"/>
    </row>
    <row r="559" spans="4:11">
      <c r="D559" s="63"/>
      <c r="E559" s="14"/>
      <c r="F559" s="61"/>
      <c r="G559" s="14"/>
      <c r="H559" s="14"/>
      <c r="I559" s="197"/>
      <c r="J559" s="197"/>
      <c r="K559" s="95"/>
    </row>
    <row r="560" spans="4:11">
      <c r="D560" s="63"/>
      <c r="E560" s="14"/>
      <c r="F560" s="61"/>
      <c r="G560" s="14"/>
      <c r="H560" s="14"/>
      <c r="I560" s="197"/>
      <c r="J560" s="197"/>
      <c r="K560" s="95"/>
    </row>
    <row r="561" spans="4:11">
      <c r="D561" s="63"/>
      <c r="E561" s="14"/>
      <c r="F561" s="61"/>
      <c r="G561" s="14"/>
      <c r="H561" s="14"/>
      <c r="I561" s="197"/>
      <c r="J561" s="197"/>
      <c r="K561" s="95"/>
    </row>
    <row r="562" spans="4:11">
      <c r="D562" s="63"/>
      <c r="E562" s="14"/>
      <c r="F562" s="61"/>
      <c r="G562" s="14"/>
      <c r="H562" s="14"/>
      <c r="I562" s="197"/>
      <c r="J562" s="197"/>
      <c r="K562" s="95"/>
    </row>
  </sheetData>
  <mergeCells count="2">
    <mergeCell ref="S4:T4"/>
    <mergeCell ref="U4:V4"/>
  </mergeCells>
  <conditionalFormatting sqref="A6:K6 I7:K8 A7:H255">
    <cfRule type="expression" dxfId="29" priority="9">
      <formula>$L6=3</formula>
    </cfRule>
    <cfRule type="expression" dxfId="28" priority="10">
      <formula>$L6=2</formula>
    </cfRule>
  </conditionalFormatting>
  <conditionalFormatting sqref="I6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{00172644-F9B0-4CC1-82A6-417161B2C42B}</x14:id>
        </ext>
      </extLst>
    </cfRule>
  </conditionalFormatting>
  <conditionalFormatting sqref="I73:K255 A256:K562">
    <cfRule type="expression" dxfId="27" priority="3">
      <formula>$L73=3</formula>
    </cfRule>
    <cfRule type="expression" dxfId="26" priority="4">
      <formula>$L73=2</formula>
    </cfRule>
  </conditionalFormatting>
  <conditionalFormatting sqref="I9:L72">
    <cfRule type="expression" dxfId="25" priority="5">
      <formula>$L9=3</formula>
    </cfRule>
    <cfRule type="expression" dxfId="24" priority="6">
      <formula>$L9=2</formula>
    </cfRule>
  </conditionalFormatting>
  <conditionalFormatting sqref="L6:L8 L73:L1048576">
    <cfRule type="cellIs" dxfId="23" priority="13" operator="equal">
      <formula>3</formula>
    </cfRule>
    <cfRule type="cellIs" dxfId="22" priority="14" operator="equal">
      <formula>2</formula>
    </cfRule>
  </conditionalFormatting>
  <pageMargins left="0.7" right="0.7" top="0.78740157499999996" bottom="0.78740157499999996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172644-F9B0-4CC1-82A6-417161B2C4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I6:J1048576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2327-D936-4CC5-B761-21B161AB65AA}">
  <sheetPr codeName="Tabelle4">
    <tabColor theme="7"/>
  </sheetPr>
  <dimension ref="A1:BL352"/>
  <sheetViews>
    <sheetView topLeftCell="E1" zoomScale="70" zoomScaleNormal="70" workbookViewId="0">
      <selection activeCell="X14" sqref="X14"/>
    </sheetView>
  </sheetViews>
  <sheetFormatPr baseColWidth="10" defaultRowHeight="12.75"/>
  <cols>
    <col min="1" max="1" width="13.28515625" customWidth="1"/>
    <col min="2" max="2" width="11" customWidth="1"/>
    <col min="3" max="3" width="10.5703125" customWidth="1"/>
    <col min="4" max="4" width="13" style="2" customWidth="1"/>
    <col min="5" max="5" width="19.140625" style="137" bestFit="1" customWidth="1"/>
    <col min="6" max="6" width="17.42578125" style="137" bestFit="1" customWidth="1"/>
    <col min="7" max="7" width="37.7109375" style="137" bestFit="1" customWidth="1"/>
    <col min="8" max="8" width="15" style="137" bestFit="1" customWidth="1"/>
    <col min="9" max="9" width="22.42578125" style="137" bestFit="1" customWidth="1"/>
    <col min="10" max="10" width="16.85546875" style="137" bestFit="1" customWidth="1"/>
    <col min="11" max="12" width="25.7109375" style="137" bestFit="1" customWidth="1"/>
    <col min="13" max="13" width="16.85546875" style="137" bestFit="1" customWidth="1"/>
    <col min="14" max="14" width="14" style="137" bestFit="1" customWidth="1"/>
    <col min="15" max="15" width="14.85546875" style="201" bestFit="1" customWidth="1"/>
    <col min="16" max="16" width="14" style="201" customWidth="1"/>
    <col min="17" max="19" width="14.85546875" style="201" bestFit="1" customWidth="1"/>
    <col min="20" max="21" width="14" style="201" customWidth="1"/>
    <col min="22" max="23" width="14.85546875" style="201" bestFit="1" customWidth="1"/>
    <col min="24" max="24" width="15.7109375" style="201" bestFit="1" customWidth="1"/>
    <col min="25" max="25" width="17.28515625" style="137" bestFit="1" customWidth="1"/>
    <col min="26" max="26" width="14" style="137" bestFit="1" customWidth="1"/>
    <col min="27" max="27" width="13.5703125" style="137" bestFit="1" customWidth="1"/>
    <col min="28" max="28" width="14" style="137" bestFit="1" customWidth="1"/>
    <col min="29" max="29" width="13.5703125" style="200" bestFit="1" customWidth="1"/>
    <col min="30" max="31" width="14" style="200" customWidth="1"/>
    <col min="32" max="32" width="14.85546875" style="200" bestFit="1" customWidth="1"/>
    <col min="33" max="33" width="14.42578125" style="200" bestFit="1" customWidth="1"/>
    <col min="34" max="38" width="14.85546875" style="200" bestFit="1" customWidth="1"/>
    <col min="39" max="39" width="15.7109375" style="200" bestFit="1" customWidth="1"/>
    <col min="40" max="40" width="14.85546875" style="200" bestFit="1" customWidth="1"/>
    <col min="41" max="41" width="18.140625" style="200" bestFit="1" customWidth="1"/>
    <col min="42" max="42" width="15.28515625" style="200" bestFit="1" customWidth="1"/>
    <col min="43" max="45" width="14" style="137" bestFit="1" customWidth="1"/>
    <col min="46" max="46" width="14.85546875" style="137" bestFit="1" customWidth="1"/>
    <col min="47" max="47" width="14.42578125" style="137" bestFit="1" customWidth="1"/>
    <col min="48" max="48" width="18.140625" style="137" bestFit="1" customWidth="1"/>
    <col min="49" max="54" width="14.85546875" style="137" bestFit="1" customWidth="1"/>
    <col min="55" max="55" width="18.140625" style="137" bestFit="1" customWidth="1"/>
    <col min="56" max="56" width="18.5703125" style="137" bestFit="1" customWidth="1"/>
    <col min="57" max="57" width="15.7109375" style="137" bestFit="1" customWidth="1"/>
  </cols>
  <sheetData>
    <row r="1" spans="1:64" ht="15.75" customHeight="1">
      <c r="A1" s="10" t="s">
        <v>46</v>
      </c>
      <c r="D1" s="189" t="s">
        <v>38</v>
      </c>
      <c r="E1" s="188"/>
      <c r="F1" s="188"/>
      <c r="G1" s="188"/>
      <c r="H1" s="188"/>
      <c r="I1" s="188"/>
      <c r="J1" s="188"/>
      <c r="K1" s="188"/>
      <c r="L1" s="188"/>
      <c r="M1" s="185" t="s">
        <v>101</v>
      </c>
      <c r="N1" s="179">
        <f>IF(ISBLANK(#REF!),"",1)</f>
        <v>1</v>
      </c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>
        <v>2</v>
      </c>
      <c r="Z1" s="179" t="e">
        <f>MID(#REF!,3,SEARCH("/",#REF!)-4)</f>
        <v>#REF!</v>
      </c>
      <c r="AA1" s="179" t="e">
        <f>MID(#REF!,3,SEARCH("/",#REF!)-4)</f>
        <v>#REF!</v>
      </c>
      <c r="AB1" s="179" t="e">
        <f>MID(#REF!,3,SEARCH("/",#REF!)-4)</f>
        <v>#REF!</v>
      </c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 t="e">
        <f>MID(#REF!,3,SEARCH("/",#REF!)-4)</f>
        <v>#REF!</v>
      </c>
      <c r="AR1" s="179" t="e">
        <f>MID(#REF!,3,SEARCH("/",#REF!)-4)</f>
        <v>#REF!</v>
      </c>
      <c r="AS1" s="179" t="e">
        <f>MID(#REF!,3,SEARCH("/",#REF!)-4)</f>
        <v>#REF!</v>
      </c>
      <c r="AT1" s="179" t="e">
        <f>MID(#REF!,3,SEARCH("/",#REF!)-4)</f>
        <v>#REF!</v>
      </c>
      <c r="AU1" s="179" t="e">
        <f>MID(#REF!,3,SEARCH("/",#REF!)-4)</f>
        <v>#REF!</v>
      </c>
      <c r="AV1" s="179" t="e">
        <f>MID(#REF!,3,SEARCH("/",#REF!)-4)</f>
        <v>#REF!</v>
      </c>
      <c r="AW1" s="179" t="e">
        <f>MID(#REF!,3,SEARCH("/",#REF!)-4)</f>
        <v>#REF!</v>
      </c>
      <c r="AX1" s="179" t="e">
        <f>MID(#REF!,3,SEARCH("/",#REF!)-4)</f>
        <v>#REF!</v>
      </c>
      <c r="AY1" s="179" t="e">
        <f>MID(#REF!,3,SEARCH("/",#REF!)-4)</f>
        <v>#REF!</v>
      </c>
      <c r="AZ1" s="179" t="e">
        <f>MID(#REF!,3,SEARCH("/",#REF!)-4)</f>
        <v>#REF!</v>
      </c>
      <c r="BA1" s="179" t="e">
        <f>MID(#REF!,3,SEARCH("/",#REF!)-4)</f>
        <v>#REF!</v>
      </c>
      <c r="BB1" s="179" t="e">
        <f>MID(#REF!,3,SEARCH("/",#REF!)-4)</f>
        <v>#REF!</v>
      </c>
      <c r="BC1" s="179" t="e">
        <f>MID(#REF!,3,SEARCH("/",#REF!)-4)</f>
        <v>#REF!</v>
      </c>
      <c r="BD1" s="179" t="e">
        <f>MID(#REF!,3,SEARCH("/",#REF!)-4)</f>
        <v>#REF!</v>
      </c>
      <c r="BE1" s="179" t="e">
        <f>MID(#REF!,3,SEARCH("/",#REF!)-4)</f>
        <v>#REF!</v>
      </c>
      <c r="BF1" s="179" t="e">
        <f>MID(#REF!,3,SEARCH("/",#REF!)-4)</f>
        <v>#REF!</v>
      </c>
      <c r="BG1" s="179" t="e">
        <f>MID(#REF!,3,SEARCH("/",#REF!)-4)</f>
        <v>#REF!</v>
      </c>
      <c r="BJ1" s="6"/>
      <c r="BL1" s="2"/>
    </row>
    <row r="2" spans="1:64" ht="13.5" thickBot="1">
      <c r="D2" s="190">
        <f>COUNT(D4:D352)</f>
        <v>28</v>
      </c>
      <c r="E2" s="188"/>
      <c r="F2" s="188"/>
      <c r="G2" s="188"/>
      <c r="H2" s="188"/>
      <c r="I2" s="188"/>
      <c r="J2" s="188"/>
      <c r="K2" s="188"/>
      <c r="L2" s="188"/>
      <c r="M2" s="186" t="s">
        <v>60</v>
      </c>
      <c r="N2" s="180" t="s">
        <v>109</v>
      </c>
      <c r="O2" s="180" t="s">
        <v>109</v>
      </c>
      <c r="P2" s="180" t="s">
        <v>109</v>
      </c>
      <c r="Q2" s="180" t="s">
        <v>109</v>
      </c>
      <c r="R2" s="180" t="s">
        <v>109</v>
      </c>
      <c r="S2" s="180" t="s">
        <v>109</v>
      </c>
      <c r="T2" s="180" t="s">
        <v>109</v>
      </c>
      <c r="U2" s="180" t="s">
        <v>109</v>
      </c>
      <c r="V2" s="180" t="s">
        <v>109</v>
      </c>
      <c r="W2" s="180" t="s">
        <v>109</v>
      </c>
      <c r="X2" s="180" t="s">
        <v>109</v>
      </c>
      <c r="Y2" s="180" t="s">
        <v>33</v>
      </c>
      <c r="Z2" s="180" t="s">
        <v>33</v>
      </c>
      <c r="AA2" s="180" t="s">
        <v>33</v>
      </c>
      <c r="AB2" s="180" t="s">
        <v>33</v>
      </c>
      <c r="AC2" s="180" t="s">
        <v>33</v>
      </c>
      <c r="AD2" s="180" t="s">
        <v>33</v>
      </c>
      <c r="AE2" s="180" t="s">
        <v>33</v>
      </c>
      <c r="AF2" s="180" t="s">
        <v>33</v>
      </c>
      <c r="AG2" s="180" t="s">
        <v>33</v>
      </c>
      <c r="AH2" s="180" t="s">
        <v>33</v>
      </c>
      <c r="AI2" s="180" t="s">
        <v>33</v>
      </c>
      <c r="AJ2" s="180" t="s">
        <v>74</v>
      </c>
      <c r="AK2" s="180" t="s">
        <v>74</v>
      </c>
      <c r="AL2" s="180" t="s">
        <v>74</v>
      </c>
      <c r="AM2" s="180" t="s">
        <v>74</v>
      </c>
      <c r="AN2" s="180" t="s">
        <v>74</v>
      </c>
      <c r="AO2" s="180" t="s">
        <v>74</v>
      </c>
      <c r="AP2" s="180" t="s">
        <v>74</v>
      </c>
      <c r="AQ2" s="180" t="s">
        <v>33</v>
      </c>
      <c r="AR2" s="180" t="s">
        <v>33</v>
      </c>
      <c r="AS2" s="180" t="s">
        <v>33</v>
      </c>
      <c r="AT2" s="180" t="s">
        <v>33</v>
      </c>
      <c r="AU2" s="180" t="s">
        <v>33</v>
      </c>
      <c r="AV2" s="180" t="s">
        <v>33</v>
      </c>
      <c r="AW2" s="180" t="s">
        <v>33</v>
      </c>
      <c r="AX2" s="180" t="s">
        <v>33</v>
      </c>
      <c r="AY2" s="180" t="s">
        <v>33</v>
      </c>
      <c r="AZ2" s="180" t="s">
        <v>74</v>
      </c>
      <c r="BA2" s="180" t="s">
        <v>74</v>
      </c>
      <c r="BB2" s="180" t="s">
        <v>74</v>
      </c>
      <c r="BC2" s="180" t="s">
        <v>74</v>
      </c>
      <c r="BD2" s="180" t="s">
        <v>74</v>
      </c>
      <c r="BE2" s="180" t="s">
        <v>74</v>
      </c>
      <c r="BL2" s="2"/>
    </row>
    <row r="3" spans="1:64" s="184" customFormat="1" ht="13.5" thickBot="1">
      <c r="A3" s="181" t="s">
        <v>27</v>
      </c>
      <c r="B3" s="181" t="str">
        <f>"Punkte "&amp;'0. Definitionen'!$B$7</f>
        <v>Punkte FRM</v>
      </c>
      <c r="C3" s="181" t="str">
        <f>"Punkte "&amp;'0. Definitionen'!$B$11</f>
        <v>Punkte I</v>
      </c>
      <c r="D3" s="181" t="s">
        <v>26</v>
      </c>
      <c r="E3" s="182" t="s">
        <v>11</v>
      </c>
      <c r="F3" s="182" t="s">
        <v>12</v>
      </c>
      <c r="G3" s="182" t="s">
        <v>5</v>
      </c>
      <c r="H3" s="182" t="s">
        <v>13</v>
      </c>
      <c r="I3" s="182" t="s">
        <v>14</v>
      </c>
      <c r="J3" s="182" t="s">
        <v>15</v>
      </c>
      <c r="K3" s="182" t="s">
        <v>16</v>
      </c>
      <c r="L3" s="183" t="s">
        <v>17</v>
      </c>
      <c r="M3" s="182" t="s">
        <v>18</v>
      </c>
      <c r="N3" t="s">
        <v>108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120</v>
      </c>
      <c r="W3" t="s">
        <v>121</v>
      </c>
      <c r="X3" t="s">
        <v>122</v>
      </c>
    </row>
    <row r="4" spans="1:64">
      <c r="A4" s="11">
        <f>THE_Detailpunkte[[#This Row],[Bewertung/90,00]]</f>
        <v>70.33</v>
      </c>
      <c r="B4" s="11">
        <f>SUMIFS(THE_Detailpunkte[#This Row],$E$2:$X$2,'0. Definitionen'!$B$7)</f>
        <v>70.33</v>
      </c>
      <c r="C4" s="11">
        <v>0</v>
      </c>
      <c r="D4" s="2">
        <f>INDEX('1. Antritt_Prüfung'!$A$5:$H$256,MATCH(G4,'1. Antritt_Prüfung'!$C$5:$C$182,0),7)</f>
        <v>3376139</v>
      </c>
      <c r="E4" s="177" t="s">
        <v>174</v>
      </c>
      <c r="F4" s="177" t="s">
        <v>126</v>
      </c>
      <c r="G4" s="177" t="s">
        <v>173</v>
      </c>
      <c r="H4" s="177" t="s">
        <v>15</v>
      </c>
      <c r="I4" s="178">
        <v>45860.354166666664</v>
      </c>
      <c r="J4" s="178">
        <v>45860.42291666667</v>
      </c>
      <c r="K4" s="177" t="s">
        <v>21</v>
      </c>
      <c r="L4" s="187">
        <v>70.33</v>
      </c>
      <c r="M4" s="195"/>
      <c r="N4">
        <v>3.33</v>
      </c>
      <c r="O4">
        <v>10</v>
      </c>
      <c r="P4">
        <v>8</v>
      </c>
      <c r="Q4">
        <v>8</v>
      </c>
      <c r="R4">
        <v>8</v>
      </c>
      <c r="S4">
        <v>10</v>
      </c>
      <c r="T4">
        <v>3</v>
      </c>
      <c r="U4">
        <v>0</v>
      </c>
      <c r="V4">
        <v>7</v>
      </c>
      <c r="W4">
        <v>8</v>
      </c>
      <c r="X4">
        <v>5</v>
      </c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</row>
    <row r="5" spans="1:64">
      <c r="A5" s="11">
        <f>THE_Detailpunkte[[#This Row],[Bewertung/90,00]]</f>
        <v>68</v>
      </c>
      <c r="B5" s="11">
        <f>SUMIFS(THE_Detailpunkte[#This Row],$E$2:$X$2,'0. Definitionen'!$B$7)</f>
        <v>68</v>
      </c>
      <c r="C5" s="11">
        <v>0</v>
      </c>
      <c r="D5" s="201">
        <f>INDEX('1. Antritt_Prüfung'!$A$5:$H$256,MATCH(G5,'1. Antritt_Prüfung'!$C$5:$C$182,0),7)</f>
        <v>3517558</v>
      </c>
      <c r="E5" s="177" t="s">
        <v>132</v>
      </c>
      <c r="F5" s="177" t="s">
        <v>126</v>
      </c>
      <c r="G5" s="177" t="s">
        <v>131</v>
      </c>
      <c r="H5" s="177" t="s">
        <v>15</v>
      </c>
      <c r="I5" s="178">
        <v>45860.354166666664</v>
      </c>
      <c r="J5" s="178">
        <v>45860.42291666667</v>
      </c>
      <c r="K5" s="177" t="s">
        <v>21</v>
      </c>
      <c r="L5" s="187">
        <v>68</v>
      </c>
      <c r="M5" s="195"/>
      <c r="N5">
        <v>5</v>
      </c>
      <c r="O5">
        <v>10</v>
      </c>
      <c r="P5">
        <v>3</v>
      </c>
      <c r="Q5">
        <v>8</v>
      </c>
      <c r="R5">
        <v>10</v>
      </c>
      <c r="S5">
        <v>10</v>
      </c>
      <c r="T5">
        <v>3</v>
      </c>
      <c r="U5">
        <v>2</v>
      </c>
      <c r="V5">
        <v>1</v>
      </c>
      <c r="W5">
        <v>9</v>
      </c>
      <c r="X5">
        <v>7</v>
      </c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</row>
    <row r="6" spans="1:64">
      <c r="A6" s="11">
        <f>THE_Detailpunkte[[#This Row],[Bewertung/90,00]]</f>
        <v>71.33</v>
      </c>
      <c r="B6" s="11">
        <f>SUMIFS(THE_Detailpunkte[#This Row],$E$2:$X$2,'0. Definitionen'!$B$7)</f>
        <v>71.83</v>
      </c>
      <c r="C6" s="11">
        <v>0</v>
      </c>
      <c r="D6" s="201">
        <f>INDEX('1. Antritt_Prüfung'!$A$5:$H$256,MATCH(G6,'1. Antritt_Prüfung'!$C$5:$C$182,0),7)</f>
        <v>3374601</v>
      </c>
      <c r="E6" s="177" t="s">
        <v>177</v>
      </c>
      <c r="F6" s="177" t="s">
        <v>126</v>
      </c>
      <c r="G6" s="177" t="s">
        <v>176</v>
      </c>
      <c r="H6" s="177" t="s">
        <v>15</v>
      </c>
      <c r="I6" s="178">
        <v>45860.354166666664</v>
      </c>
      <c r="J6" s="178">
        <v>45860.42291666667</v>
      </c>
      <c r="K6" s="177" t="s">
        <v>21</v>
      </c>
      <c r="L6" s="187">
        <v>71.33</v>
      </c>
      <c r="M6" s="195"/>
      <c r="N6">
        <v>3.33</v>
      </c>
      <c r="O6">
        <v>10</v>
      </c>
      <c r="P6">
        <v>8</v>
      </c>
      <c r="Q6">
        <v>8</v>
      </c>
      <c r="R6">
        <v>8.5</v>
      </c>
      <c r="S6">
        <v>10</v>
      </c>
      <c r="T6">
        <v>3</v>
      </c>
      <c r="U6">
        <v>2</v>
      </c>
      <c r="V6">
        <v>7</v>
      </c>
      <c r="W6">
        <v>5</v>
      </c>
      <c r="X6">
        <v>7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</row>
    <row r="7" spans="1:64">
      <c r="A7" s="11">
        <f>THE_Detailpunkte[[#This Row],[Bewertung/90,00]]</f>
        <v>78.83</v>
      </c>
      <c r="B7" s="11">
        <f>SUMIFS(THE_Detailpunkte[#This Row],$E$2:$X$2,'0. Definitionen'!$B$7)</f>
        <v>78.83</v>
      </c>
      <c r="C7" s="11">
        <v>0</v>
      </c>
      <c r="D7" s="201">
        <f>INDEX('1. Antritt_Prüfung'!$A$5:$H$256,MATCH(G7,'1. Antritt_Prüfung'!$C$5:$C$182,0),7)</f>
        <v>3516593</v>
      </c>
      <c r="E7" s="177" t="s">
        <v>198</v>
      </c>
      <c r="F7" s="177" t="s">
        <v>126</v>
      </c>
      <c r="G7" s="177" t="s">
        <v>197</v>
      </c>
      <c r="H7" s="177" t="s">
        <v>15</v>
      </c>
      <c r="I7" s="178">
        <v>45860.354166666664</v>
      </c>
      <c r="J7" s="178">
        <v>45860.423611111109</v>
      </c>
      <c r="K7" s="177" t="s">
        <v>25</v>
      </c>
      <c r="L7" s="187">
        <v>78.83</v>
      </c>
      <c r="M7" s="195"/>
      <c r="N7">
        <v>3.33</v>
      </c>
      <c r="O7">
        <v>10</v>
      </c>
      <c r="P7">
        <v>8</v>
      </c>
      <c r="Q7">
        <v>9</v>
      </c>
      <c r="R7">
        <v>8</v>
      </c>
      <c r="S7">
        <v>8</v>
      </c>
      <c r="T7">
        <v>6</v>
      </c>
      <c r="U7">
        <v>2</v>
      </c>
      <c r="V7">
        <v>7</v>
      </c>
      <c r="W7">
        <v>11</v>
      </c>
      <c r="X7">
        <v>6.5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64">
      <c r="A8" s="11">
        <f>THE_Detailpunkte[[#This Row],[Bewertung/90,00]]</f>
        <v>74.33</v>
      </c>
      <c r="B8" s="11">
        <f>SUMIFS(THE_Detailpunkte[#This Row],$E$2:$X$2,'0. Definitionen'!$B$7)</f>
        <v>74.33</v>
      </c>
      <c r="C8" s="11">
        <v>0</v>
      </c>
      <c r="D8" s="201">
        <f>INDEX('1. Antritt_Prüfung'!$A$5:$H$256,MATCH(G8,'1. Antritt_Prüfung'!$C$5:$C$182,0),7)</f>
        <v>3474262</v>
      </c>
      <c r="E8" s="177" t="s">
        <v>156</v>
      </c>
      <c r="F8" s="177" t="s">
        <v>126</v>
      </c>
      <c r="G8" s="177" t="s">
        <v>155</v>
      </c>
      <c r="H8" s="177" t="s">
        <v>15</v>
      </c>
      <c r="I8" s="178">
        <v>45860.354166666664</v>
      </c>
      <c r="J8" s="178">
        <v>45860.42291666667</v>
      </c>
      <c r="K8" s="177" t="s">
        <v>21</v>
      </c>
      <c r="L8" s="187">
        <v>74.33</v>
      </c>
      <c r="M8" s="195"/>
      <c r="N8">
        <v>3.33</v>
      </c>
      <c r="O8">
        <v>10</v>
      </c>
      <c r="P8">
        <v>6</v>
      </c>
      <c r="Q8">
        <v>7</v>
      </c>
      <c r="R8">
        <v>8.5</v>
      </c>
      <c r="S8">
        <v>10</v>
      </c>
      <c r="T8">
        <v>3</v>
      </c>
      <c r="U8">
        <v>3</v>
      </c>
      <c r="V8">
        <v>6</v>
      </c>
      <c r="W8">
        <v>9</v>
      </c>
      <c r="X8">
        <v>8.5</v>
      </c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</row>
    <row r="9" spans="1:64">
      <c r="A9" s="11">
        <f>THE_Detailpunkte[[#This Row],[Bewertung/90,00]]</f>
        <v>66.5</v>
      </c>
      <c r="B9" s="11">
        <f>SUMIFS(THE_Detailpunkte[#This Row],$E$2:$X$2,'0. Definitionen'!$B$7)</f>
        <v>66.5</v>
      </c>
      <c r="C9" s="11">
        <v>0</v>
      </c>
      <c r="D9" s="201">
        <f>INDEX('1. Antritt_Prüfung'!$A$5:$H$256,MATCH(G9,'1. Antritt_Prüfung'!$C$5:$C$182,0),7)</f>
        <v>3474220</v>
      </c>
      <c r="E9" s="177" t="s">
        <v>153</v>
      </c>
      <c r="F9" s="177" t="s">
        <v>126</v>
      </c>
      <c r="G9" s="177" t="s">
        <v>152</v>
      </c>
      <c r="H9" s="177" t="s">
        <v>15</v>
      </c>
      <c r="I9" s="178">
        <v>45860.354166666664</v>
      </c>
      <c r="J9" s="178">
        <v>45860.42291666667</v>
      </c>
      <c r="K9" s="177" t="s">
        <v>21</v>
      </c>
      <c r="L9" s="187">
        <v>66.5</v>
      </c>
      <c r="M9" s="195"/>
      <c r="N9">
        <v>5</v>
      </c>
      <c r="O9">
        <v>10</v>
      </c>
      <c r="P9">
        <v>8</v>
      </c>
      <c r="Q9">
        <v>8</v>
      </c>
      <c r="R9">
        <v>7</v>
      </c>
      <c r="S9">
        <v>10</v>
      </c>
      <c r="T9">
        <v>0</v>
      </c>
      <c r="U9">
        <v>2</v>
      </c>
      <c r="V9">
        <v>4</v>
      </c>
      <c r="W9">
        <v>4</v>
      </c>
      <c r="X9">
        <v>8.5</v>
      </c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64">
      <c r="A10" s="11">
        <f>THE_Detailpunkte[[#This Row],[Bewertung/90,00]]</f>
        <v>71.5</v>
      </c>
      <c r="B10" s="11">
        <f>SUMIFS(THE_Detailpunkte[#This Row],$E$2:$X$2,'0. Definitionen'!$B$7)</f>
        <v>72</v>
      </c>
      <c r="C10" s="11">
        <v>0</v>
      </c>
      <c r="D10" s="201">
        <f>INDEX('1. Antritt_Prüfung'!$A$5:$H$256,MATCH(G10,'1. Antritt_Prüfung'!$C$5:$C$182,0),7)</f>
        <v>3300459</v>
      </c>
      <c r="E10" s="177" t="s">
        <v>162</v>
      </c>
      <c r="F10" s="177" t="s">
        <v>126</v>
      </c>
      <c r="G10" s="177" t="s">
        <v>161</v>
      </c>
      <c r="H10" s="177" t="s">
        <v>15</v>
      </c>
      <c r="I10" s="178">
        <v>45860.354166666664</v>
      </c>
      <c r="J10" s="178">
        <v>45860.42291666667</v>
      </c>
      <c r="K10" s="177" t="s">
        <v>21</v>
      </c>
      <c r="L10" s="187">
        <v>71.5</v>
      </c>
      <c r="M10" s="195"/>
      <c r="N10">
        <v>2.5</v>
      </c>
      <c r="O10">
        <v>10</v>
      </c>
      <c r="P10">
        <v>8</v>
      </c>
      <c r="Q10">
        <v>8</v>
      </c>
      <c r="R10">
        <v>8</v>
      </c>
      <c r="S10">
        <v>10</v>
      </c>
      <c r="T10">
        <v>3.5</v>
      </c>
      <c r="U10">
        <v>2</v>
      </c>
      <c r="V10">
        <v>7</v>
      </c>
      <c r="W10">
        <v>6</v>
      </c>
      <c r="X10">
        <v>7</v>
      </c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</row>
    <row r="11" spans="1:64">
      <c r="A11" s="11">
        <f>THE_Detailpunkte[[#This Row],[Bewertung/90,00]]</f>
        <v>77</v>
      </c>
      <c r="B11" s="11">
        <f>SUMIFS(THE_Detailpunkte[#This Row],$E$2:$X$2,'0. Definitionen'!$B$7)</f>
        <v>77</v>
      </c>
      <c r="C11" s="11">
        <v>0</v>
      </c>
      <c r="D11" s="201">
        <f>INDEX('1. Antritt_Prüfung'!$A$5:$H$256,MATCH(G11,'1. Antritt_Prüfung'!$C$5:$C$182,0),7)</f>
        <v>3513448</v>
      </c>
      <c r="E11" s="177" t="s">
        <v>192</v>
      </c>
      <c r="F11" s="177" t="s">
        <v>126</v>
      </c>
      <c r="G11" s="177" t="s">
        <v>191</v>
      </c>
      <c r="H11" s="177" t="s">
        <v>15</v>
      </c>
      <c r="I11" s="178">
        <v>45860.354166666664</v>
      </c>
      <c r="J11" s="178">
        <v>45860.423611111109</v>
      </c>
      <c r="K11" s="177" t="s">
        <v>21</v>
      </c>
      <c r="L11" s="187">
        <v>77</v>
      </c>
      <c r="M11" s="195"/>
      <c r="N11">
        <v>5</v>
      </c>
      <c r="O11">
        <v>10</v>
      </c>
      <c r="P11">
        <v>8</v>
      </c>
      <c r="Q11">
        <v>8</v>
      </c>
      <c r="R11">
        <v>8</v>
      </c>
      <c r="S11">
        <v>10</v>
      </c>
      <c r="T11">
        <v>6</v>
      </c>
      <c r="U11">
        <v>2</v>
      </c>
      <c r="V11">
        <v>7</v>
      </c>
      <c r="W11">
        <v>9</v>
      </c>
      <c r="X11">
        <v>4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64">
      <c r="A12" s="11">
        <f>THE_Detailpunkte[[#This Row],[Bewertung/90,00]]</f>
        <v>77</v>
      </c>
      <c r="B12" s="11">
        <f>SUMIFS(THE_Detailpunkte[#This Row],$E$2:$X$2,'0. Definitionen'!$B$7)</f>
        <v>77</v>
      </c>
      <c r="C12" s="11">
        <v>0</v>
      </c>
      <c r="D12" s="201">
        <f>INDEX('1. Antritt_Prüfung'!$A$5:$H$256,MATCH(G12,'1. Antritt_Prüfung'!$C$5:$C$182,0),7)</f>
        <v>3314377</v>
      </c>
      <c r="E12" s="177" t="s">
        <v>165</v>
      </c>
      <c r="F12" s="177" t="s">
        <v>126</v>
      </c>
      <c r="G12" s="177" t="s">
        <v>164</v>
      </c>
      <c r="H12" s="177" t="s">
        <v>15</v>
      </c>
      <c r="I12" s="178">
        <v>45860.354166666664</v>
      </c>
      <c r="J12" s="178">
        <v>45860.42291666667</v>
      </c>
      <c r="K12" s="177" t="s">
        <v>21</v>
      </c>
      <c r="L12" s="187">
        <v>77</v>
      </c>
      <c r="M12" s="195"/>
      <c r="N12">
        <v>5</v>
      </c>
      <c r="O12">
        <v>10</v>
      </c>
      <c r="P12">
        <v>8</v>
      </c>
      <c r="Q12">
        <v>7</v>
      </c>
      <c r="R12">
        <v>10</v>
      </c>
      <c r="S12">
        <v>10</v>
      </c>
      <c r="T12">
        <v>3</v>
      </c>
      <c r="U12">
        <v>2</v>
      </c>
      <c r="V12">
        <v>7</v>
      </c>
      <c r="W12">
        <v>8</v>
      </c>
      <c r="X12">
        <v>7</v>
      </c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</row>
    <row r="13" spans="1:64">
      <c r="A13" s="11">
        <f>THE_Detailpunkte[[#This Row],[Bewertung/90,00]]</f>
        <v>82.5</v>
      </c>
      <c r="B13" s="11">
        <f>SUMIFS(THE_Detailpunkte[#This Row],$E$2:$X$2,'0. Definitionen'!$B$7)</f>
        <v>85.5</v>
      </c>
      <c r="C13" s="11">
        <v>0</v>
      </c>
      <c r="D13" s="201">
        <f>INDEX('1. Antritt_Prüfung'!$A$5:$H$256,MATCH(G13,'1. Antritt_Prüfung'!$C$5:$C$182,0),7)</f>
        <v>3478653</v>
      </c>
      <c r="E13" s="177" t="s">
        <v>135</v>
      </c>
      <c r="F13" s="177" t="s">
        <v>126</v>
      </c>
      <c r="G13" s="177" t="s">
        <v>134</v>
      </c>
      <c r="H13" s="177" t="s">
        <v>15</v>
      </c>
      <c r="I13" s="178">
        <v>45860.354166666664</v>
      </c>
      <c r="J13" s="178">
        <v>45860.42291666667</v>
      </c>
      <c r="K13" s="177" t="s">
        <v>21</v>
      </c>
      <c r="L13" s="187">
        <v>82.5</v>
      </c>
      <c r="M13" s="195"/>
      <c r="N13">
        <v>5</v>
      </c>
      <c r="O13">
        <v>10</v>
      </c>
      <c r="P13">
        <v>8</v>
      </c>
      <c r="Q13">
        <v>8</v>
      </c>
      <c r="R13">
        <v>10</v>
      </c>
      <c r="S13">
        <v>10</v>
      </c>
      <c r="T13">
        <v>6</v>
      </c>
      <c r="U13">
        <v>3</v>
      </c>
      <c r="V13">
        <v>7</v>
      </c>
      <c r="W13">
        <v>11</v>
      </c>
      <c r="X13">
        <v>7.5</v>
      </c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64">
      <c r="A14" s="11">
        <f>THE_Detailpunkte[[#This Row],[Bewertung/90,00]]</f>
        <v>76.5</v>
      </c>
      <c r="B14" s="11">
        <f>SUMIFS(THE_Detailpunkte[#This Row],$E$2:$X$2,'0. Definitionen'!$B$7)</f>
        <v>76.5</v>
      </c>
      <c r="C14" s="11">
        <v>0</v>
      </c>
      <c r="D14" s="201">
        <f>INDEX('1. Antritt_Prüfung'!$A$5:$H$256,MATCH(G14,'1. Antritt_Prüfung'!$C$5:$C$182,0),7)</f>
        <v>3478426</v>
      </c>
      <c r="E14" s="177" t="s">
        <v>144</v>
      </c>
      <c r="F14" s="177" t="s">
        <v>126</v>
      </c>
      <c r="G14" s="177" t="s">
        <v>143</v>
      </c>
      <c r="H14" s="177" t="s">
        <v>15</v>
      </c>
      <c r="I14" s="178">
        <v>45860.354166666664</v>
      </c>
      <c r="J14" s="178">
        <v>45860.42291666667</v>
      </c>
      <c r="K14" s="177" t="s">
        <v>21</v>
      </c>
      <c r="L14" s="187">
        <v>76.5</v>
      </c>
      <c r="M14" s="195"/>
      <c r="N14">
        <v>5</v>
      </c>
      <c r="O14">
        <v>10</v>
      </c>
      <c r="P14">
        <v>8</v>
      </c>
      <c r="Q14">
        <v>9</v>
      </c>
      <c r="R14">
        <v>6.5</v>
      </c>
      <c r="S14">
        <v>10</v>
      </c>
      <c r="T14">
        <v>3</v>
      </c>
      <c r="U14">
        <v>2</v>
      </c>
      <c r="V14">
        <v>7</v>
      </c>
      <c r="W14">
        <v>9</v>
      </c>
      <c r="X14">
        <v>7</v>
      </c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</row>
    <row r="15" spans="1:64">
      <c r="A15" s="11">
        <f>THE_Detailpunkte[[#This Row],[Bewertung/90,00]]</f>
        <v>75.5</v>
      </c>
      <c r="B15" s="11">
        <f>SUMIFS(THE_Detailpunkte[#This Row],$E$2:$X$2,'0. Definitionen'!$B$7)</f>
        <v>75.5</v>
      </c>
      <c r="C15" s="11">
        <v>0</v>
      </c>
      <c r="D15" s="201">
        <f>INDEX('1. Antritt_Prüfung'!$A$5:$H$256,MATCH(G15,'1. Antritt_Prüfung'!$C$5:$C$182,0),7)</f>
        <v>3202847</v>
      </c>
      <c r="E15" s="177" t="s">
        <v>189</v>
      </c>
      <c r="F15" s="177" t="s">
        <v>126</v>
      </c>
      <c r="G15" s="177" t="s">
        <v>188</v>
      </c>
      <c r="H15" s="177" t="s">
        <v>15</v>
      </c>
      <c r="I15" s="178">
        <v>45860.354166666664</v>
      </c>
      <c r="J15" s="178">
        <v>45860.42291666667</v>
      </c>
      <c r="K15" s="177" t="s">
        <v>24</v>
      </c>
      <c r="L15" s="187">
        <v>75.5</v>
      </c>
      <c r="M15" s="195"/>
      <c r="N15">
        <v>5</v>
      </c>
      <c r="O15">
        <v>10</v>
      </c>
      <c r="P15">
        <v>8</v>
      </c>
      <c r="Q15">
        <v>8</v>
      </c>
      <c r="R15">
        <v>8.5</v>
      </c>
      <c r="S15">
        <v>10</v>
      </c>
      <c r="T15">
        <v>3</v>
      </c>
      <c r="U15">
        <v>2</v>
      </c>
      <c r="V15">
        <v>6</v>
      </c>
      <c r="W15">
        <v>8</v>
      </c>
      <c r="X15">
        <v>7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64">
      <c r="A16" s="11">
        <f>THE_Detailpunkte[[#This Row],[Bewertung/90,00]]</f>
        <v>71</v>
      </c>
      <c r="B16" s="11">
        <f>SUMIFS(THE_Detailpunkte[#This Row],$E$2:$X$2,'0. Definitionen'!$B$7)</f>
        <v>71</v>
      </c>
      <c r="C16" s="11">
        <v>0</v>
      </c>
      <c r="D16" s="201">
        <f>INDEX('1. Antritt_Prüfung'!$A$5:$H$256,MATCH(G16,'1. Antritt_Prüfung'!$C$5:$C$182,0),7)</f>
        <v>3472086</v>
      </c>
      <c r="E16" s="177" t="s">
        <v>141</v>
      </c>
      <c r="F16" s="177" t="s">
        <v>126</v>
      </c>
      <c r="G16" s="177" t="s">
        <v>140</v>
      </c>
      <c r="H16" s="177" t="s">
        <v>15</v>
      </c>
      <c r="I16" s="178">
        <v>45860.354166666664</v>
      </c>
      <c r="J16" s="178">
        <v>45860.42291666667</v>
      </c>
      <c r="K16" s="177" t="s">
        <v>21</v>
      </c>
      <c r="L16" s="187">
        <v>71</v>
      </c>
      <c r="M16" s="195"/>
      <c r="N16">
        <v>5</v>
      </c>
      <c r="O16">
        <v>10</v>
      </c>
      <c r="P16">
        <v>7</v>
      </c>
      <c r="Q16">
        <v>6</v>
      </c>
      <c r="R16">
        <v>8</v>
      </c>
      <c r="S16">
        <v>10</v>
      </c>
      <c r="T16">
        <v>3</v>
      </c>
      <c r="U16">
        <v>2</v>
      </c>
      <c r="V16">
        <v>7</v>
      </c>
      <c r="W16">
        <v>6</v>
      </c>
      <c r="X16">
        <v>7</v>
      </c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>
      <c r="A17" s="11">
        <f>THE_Detailpunkte[[#This Row],[Bewertung/90,00]]</f>
        <v>87</v>
      </c>
      <c r="B17" s="11">
        <f>SUMIFS(THE_Detailpunkte[#This Row],$E$2:$X$2,'0. Definitionen'!$B$7)</f>
        <v>87</v>
      </c>
      <c r="C17" s="11">
        <v>0</v>
      </c>
      <c r="D17" s="201">
        <f>INDEX('1. Antritt_Prüfung'!$A$5:$H$256,MATCH(G17,'1. Antritt_Prüfung'!$C$5:$C$182,0),7)</f>
        <v>3226049</v>
      </c>
      <c r="E17" s="177" t="s">
        <v>171</v>
      </c>
      <c r="F17" s="177" t="s">
        <v>126</v>
      </c>
      <c r="G17" s="177" t="s">
        <v>170</v>
      </c>
      <c r="H17" s="177" t="s">
        <v>15</v>
      </c>
      <c r="I17" s="178">
        <v>45860.354166666664</v>
      </c>
      <c r="J17" s="178">
        <v>45860.42291666667</v>
      </c>
      <c r="K17" s="177" t="s">
        <v>21</v>
      </c>
      <c r="L17" s="187">
        <v>87</v>
      </c>
      <c r="M17" s="195"/>
      <c r="N17">
        <v>5</v>
      </c>
      <c r="O17">
        <v>10</v>
      </c>
      <c r="P17">
        <v>8</v>
      </c>
      <c r="Q17">
        <v>10</v>
      </c>
      <c r="R17">
        <v>10</v>
      </c>
      <c r="S17">
        <v>10</v>
      </c>
      <c r="T17">
        <v>6</v>
      </c>
      <c r="U17">
        <v>3</v>
      </c>
      <c r="V17">
        <v>7</v>
      </c>
      <c r="W17">
        <v>11</v>
      </c>
      <c r="X17">
        <v>7</v>
      </c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>
      <c r="A18" s="11">
        <f>THE_Detailpunkte[[#This Row],[Bewertung/90,00]]</f>
        <v>72</v>
      </c>
      <c r="B18" s="11">
        <f>SUMIFS(THE_Detailpunkte[#This Row],$E$2:$X$2,'0. Definitionen'!$B$7)</f>
        <v>72</v>
      </c>
      <c r="C18" s="11">
        <v>0</v>
      </c>
      <c r="D18" s="201">
        <f>INDEX('1. Antritt_Prüfung'!$A$5:$H$256,MATCH(G18,'1. Antritt_Prüfung'!$C$5:$C$182,0),7)</f>
        <v>3483130</v>
      </c>
      <c r="E18" s="177" t="s">
        <v>204</v>
      </c>
      <c r="F18" s="177" t="s">
        <v>126</v>
      </c>
      <c r="G18" s="177" t="s">
        <v>203</v>
      </c>
      <c r="H18" s="177" t="s">
        <v>15</v>
      </c>
      <c r="I18" s="178">
        <v>45860.354166666664</v>
      </c>
      <c r="J18" s="178">
        <v>45860.42291666667</v>
      </c>
      <c r="K18" s="177" t="s">
        <v>21</v>
      </c>
      <c r="L18" s="187">
        <v>72</v>
      </c>
      <c r="M18" s="195"/>
      <c r="N18">
        <v>5</v>
      </c>
      <c r="O18">
        <v>7</v>
      </c>
      <c r="P18">
        <v>8</v>
      </c>
      <c r="Q18">
        <v>7</v>
      </c>
      <c r="R18">
        <v>10</v>
      </c>
      <c r="S18">
        <v>10</v>
      </c>
      <c r="T18">
        <v>3</v>
      </c>
      <c r="U18">
        <v>2</v>
      </c>
      <c r="V18">
        <v>7</v>
      </c>
      <c r="W18">
        <v>6</v>
      </c>
      <c r="X18">
        <v>7</v>
      </c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>
      <c r="A19" s="11">
        <f>THE_Detailpunkte[[#This Row],[Bewertung/90,00]]</f>
        <v>76</v>
      </c>
      <c r="B19" s="11">
        <f>SUMIFS(THE_Detailpunkte[#This Row],$E$2:$X$2,'0. Definitionen'!$B$7)</f>
        <v>76.5</v>
      </c>
      <c r="C19" s="11">
        <v>0</v>
      </c>
      <c r="D19" s="201">
        <f>INDEX('1. Antritt_Prüfung'!$A$5:$H$256,MATCH(G19,'1. Antritt_Prüfung'!$C$5:$C$182,0),7)</f>
        <v>3298408</v>
      </c>
      <c r="E19" s="177" t="s">
        <v>195</v>
      </c>
      <c r="F19" s="177" t="s">
        <v>126</v>
      </c>
      <c r="G19" s="177" t="s">
        <v>194</v>
      </c>
      <c r="H19" s="177" t="s">
        <v>15</v>
      </c>
      <c r="I19" s="178">
        <v>45860.354166666664</v>
      </c>
      <c r="J19" s="178">
        <v>45860.42291666667</v>
      </c>
      <c r="K19" s="177" t="s">
        <v>21</v>
      </c>
      <c r="L19" s="187">
        <v>76</v>
      </c>
      <c r="M19" s="195"/>
      <c r="N19">
        <v>5</v>
      </c>
      <c r="O19">
        <v>10</v>
      </c>
      <c r="P19">
        <v>8</v>
      </c>
      <c r="Q19">
        <v>8</v>
      </c>
      <c r="R19">
        <v>8</v>
      </c>
      <c r="S19">
        <v>10</v>
      </c>
      <c r="T19">
        <v>3.5</v>
      </c>
      <c r="U19">
        <v>2</v>
      </c>
      <c r="V19">
        <v>7</v>
      </c>
      <c r="W19">
        <v>8</v>
      </c>
      <c r="X19">
        <v>7</v>
      </c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>
      <c r="A20" s="11">
        <f>THE_Detailpunkte[[#This Row],[Bewertung/90,00]]</f>
        <v>76.33</v>
      </c>
      <c r="B20" s="11">
        <f>SUMIFS(THE_Detailpunkte[#This Row],$E$2:$X$2,'0. Definitionen'!$B$7)</f>
        <v>76.33</v>
      </c>
      <c r="C20" s="11">
        <v>0</v>
      </c>
      <c r="D20" s="201">
        <f>INDEX('1. Antritt_Prüfung'!$A$5:$H$256,MATCH(G20,'1. Antritt_Prüfung'!$C$5:$C$182,0),7)</f>
        <v>3489059</v>
      </c>
      <c r="E20" s="177" t="s">
        <v>183</v>
      </c>
      <c r="F20" s="177" t="s">
        <v>126</v>
      </c>
      <c r="G20" s="177" t="s">
        <v>182</v>
      </c>
      <c r="H20" s="177" t="s">
        <v>15</v>
      </c>
      <c r="I20" s="178">
        <v>45860.354166666664</v>
      </c>
      <c r="J20" s="178">
        <v>45860.42291666667</v>
      </c>
      <c r="K20" s="177" t="s">
        <v>21</v>
      </c>
      <c r="L20" s="187">
        <v>76.33</v>
      </c>
      <c r="M20" s="195"/>
      <c r="N20">
        <v>3.33</v>
      </c>
      <c r="O20">
        <v>10</v>
      </c>
      <c r="P20">
        <v>8</v>
      </c>
      <c r="Q20">
        <v>7</v>
      </c>
      <c r="R20">
        <v>8.5</v>
      </c>
      <c r="S20">
        <v>10</v>
      </c>
      <c r="T20">
        <v>3</v>
      </c>
      <c r="U20">
        <v>2</v>
      </c>
      <c r="V20">
        <v>7</v>
      </c>
      <c r="W20">
        <v>9</v>
      </c>
      <c r="X20">
        <v>8.5</v>
      </c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>
      <c r="A21" s="11">
        <f>THE_Detailpunkte[[#This Row],[Bewertung/90,00]]</f>
        <v>71.83</v>
      </c>
      <c r="B21" s="11">
        <f>SUMIFS(THE_Detailpunkte[#This Row],$E$2:$X$2,'0. Definitionen'!$B$7)</f>
        <v>71.83</v>
      </c>
      <c r="C21" s="11">
        <v>0</v>
      </c>
      <c r="D21" s="201">
        <f>INDEX('1. Antritt_Prüfung'!$A$5:$H$256,MATCH(G21,'1. Antritt_Prüfung'!$C$5:$C$182,0),7)</f>
        <v>3273308</v>
      </c>
      <c r="E21" s="177" t="s">
        <v>180</v>
      </c>
      <c r="F21" s="177" t="s">
        <v>126</v>
      </c>
      <c r="G21" s="177" t="s">
        <v>179</v>
      </c>
      <c r="H21" s="177" t="s">
        <v>15</v>
      </c>
      <c r="I21" s="178">
        <v>45860.354166666664</v>
      </c>
      <c r="J21" s="178">
        <v>45860.422222222223</v>
      </c>
      <c r="K21" s="177" t="s">
        <v>24</v>
      </c>
      <c r="L21" s="187">
        <v>71.83</v>
      </c>
      <c r="M21" s="195"/>
      <c r="N21">
        <v>3.33</v>
      </c>
      <c r="O21">
        <v>10</v>
      </c>
      <c r="P21">
        <v>8</v>
      </c>
      <c r="Q21">
        <v>8</v>
      </c>
      <c r="R21">
        <v>5.5</v>
      </c>
      <c r="S21">
        <v>10</v>
      </c>
      <c r="T21">
        <v>6</v>
      </c>
      <c r="U21">
        <v>2</v>
      </c>
      <c r="V21">
        <v>6</v>
      </c>
      <c r="W21">
        <v>11</v>
      </c>
      <c r="X21">
        <v>2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>
      <c r="A22" s="11">
        <f>THE_Detailpunkte[[#This Row],[Bewertung/90,00]]</f>
        <v>83</v>
      </c>
      <c r="B22" s="11">
        <f>SUMIFS(THE_Detailpunkte[#This Row],$E$2:$X$2,'0. Definitionen'!$B$7)</f>
        <v>83</v>
      </c>
      <c r="C22" s="11">
        <v>0</v>
      </c>
      <c r="D22" s="201">
        <f>INDEX('1. Antritt_Prüfung'!$A$5:$H$256,MATCH(G22,'1. Antritt_Prüfung'!$C$5:$C$182,0),7)</f>
        <v>3361157</v>
      </c>
      <c r="E22" s="177" t="s">
        <v>147</v>
      </c>
      <c r="F22" s="177" t="s">
        <v>126</v>
      </c>
      <c r="G22" s="177" t="s">
        <v>146</v>
      </c>
      <c r="H22" s="177" t="s">
        <v>15</v>
      </c>
      <c r="I22" s="178">
        <v>45860.354166666664</v>
      </c>
      <c r="J22" s="178">
        <v>45860.423611111109</v>
      </c>
      <c r="K22" s="177" t="s">
        <v>21</v>
      </c>
      <c r="L22" s="187">
        <v>83</v>
      </c>
      <c r="M22" s="195"/>
      <c r="N22">
        <v>5</v>
      </c>
      <c r="O22">
        <v>10</v>
      </c>
      <c r="P22">
        <v>8</v>
      </c>
      <c r="Q22">
        <v>6</v>
      </c>
      <c r="R22">
        <v>10</v>
      </c>
      <c r="S22">
        <v>9</v>
      </c>
      <c r="T22">
        <v>6</v>
      </c>
      <c r="U22">
        <v>3</v>
      </c>
      <c r="V22">
        <v>7</v>
      </c>
      <c r="W22">
        <v>11</v>
      </c>
      <c r="X22">
        <v>8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>
      <c r="A23" s="11">
        <f>THE_Detailpunkte[[#This Row],[Bewertung/90,00]]</f>
        <v>83</v>
      </c>
      <c r="B23" s="11">
        <f>SUMIFS(THE_Detailpunkte[#This Row],$E$2:$X$2,'0. Definitionen'!$B$7)</f>
        <v>83</v>
      </c>
      <c r="C23" s="11">
        <v>0</v>
      </c>
      <c r="D23" s="201">
        <f>INDEX('1. Antritt_Prüfung'!$A$5:$H$256,MATCH(G23,'1. Antritt_Prüfung'!$C$5:$C$182,0),7)</f>
        <v>3475876</v>
      </c>
      <c r="E23" s="177" t="s">
        <v>150</v>
      </c>
      <c r="F23" s="177" t="s">
        <v>126</v>
      </c>
      <c r="G23" s="177" t="s">
        <v>149</v>
      </c>
      <c r="H23" s="177" t="s">
        <v>15</v>
      </c>
      <c r="I23" s="178">
        <v>45860.354166666664</v>
      </c>
      <c r="J23" s="178">
        <v>45860.420138888891</v>
      </c>
      <c r="K23" s="177" t="s">
        <v>23</v>
      </c>
      <c r="L23" s="187">
        <v>83</v>
      </c>
      <c r="M23" s="195"/>
      <c r="N23">
        <v>5</v>
      </c>
      <c r="O23">
        <v>10</v>
      </c>
      <c r="P23">
        <v>8</v>
      </c>
      <c r="Q23">
        <v>8</v>
      </c>
      <c r="R23">
        <v>10</v>
      </c>
      <c r="S23">
        <v>10</v>
      </c>
      <c r="T23">
        <v>6</v>
      </c>
      <c r="U23">
        <v>2</v>
      </c>
      <c r="V23">
        <v>7</v>
      </c>
      <c r="W23">
        <v>11</v>
      </c>
      <c r="X23">
        <v>6</v>
      </c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>
      <c r="A24" s="11">
        <f>THE_Detailpunkte[[#This Row],[Bewertung/90,00]]</f>
        <v>73.5</v>
      </c>
      <c r="B24" s="11">
        <f>SUMIFS(THE_Detailpunkte[#This Row],$E$2:$X$2,'0. Definitionen'!$B$7)</f>
        <v>73.5</v>
      </c>
      <c r="C24" s="11">
        <v>0</v>
      </c>
      <c r="D24" s="201">
        <f>INDEX('1. Antritt_Prüfung'!$A$5:$H$256,MATCH(G24,'1. Antritt_Prüfung'!$C$5:$C$182,0),7)</f>
        <v>3513589</v>
      </c>
      <c r="E24" s="177" t="s">
        <v>125</v>
      </c>
      <c r="F24" s="177" t="s">
        <v>126</v>
      </c>
      <c r="G24" s="177" t="s">
        <v>124</v>
      </c>
      <c r="H24" s="177" t="s">
        <v>15</v>
      </c>
      <c r="I24" s="178">
        <v>45860.354166666664</v>
      </c>
      <c r="J24" s="178">
        <v>45860.42291666667</v>
      </c>
      <c r="K24" s="177" t="s">
        <v>24</v>
      </c>
      <c r="L24" s="187">
        <v>73.5</v>
      </c>
      <c r="M24" s="195"/>
      <c r="N24">
        <v>5</v>
      </c>
      <c r="O24">
        <v>10</v>
      </c>
      <c r="P24">
        <v>8</v>
      </c>
      <c r="Q24">
        <v>7</v>
      </c>
      <c r="R24">
        <v>9.5</v>
      </c>
      <c r="S24">
        <v>10</v>
      </c>
      <c r="T24">
        <v>6</v>
      </c>
      <c r="U24">
        <v>2</v>
      </c>
      <c r="V24">
        <v>4</v>
      </c>
      <c r="W24">
        <v>6</v>
      </c>
      <c r="X24">
        <v>6</v>
      </c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>
      <c r="A25" s="11">
        <f>THE_Detailpunkte[[#This Row],[Bewertung/90,00]]</f>
        <v>77.5</v>
      </c>
      <c r="B25" s="11">
        <f>SUMIFS(THE_Detailpunkte[#This Row],$E$2:$X$2,'0. Definitionen'!$B$7)</f>
        <v>77.5</v>
      </c>
      <c r="C25" s="11">
        <v>0</v>
      </c>
      <c r="D25" s="201">
        <f>INDEX('1. Antritt_Prüfung'!$A$5:$H$256,MATCH(G25,'1. Antritt_Prüfung'!$C$5:$C$182,0),7)</f>
        <v>3173903</v>
      </c>
      <c r="E25" s="177" t="s">
        <v>138</v>
      </c>
      <c r="F25" s="177" t="s">
        <v>126</v>
      </c>
      <c r="G25" s="177" t="s">
        <v>137</v>
      </c>
      <c r="H25" s="177" t="s">
        <v>15</v>
      </c>
      <c r="I25" s="178">
        <v>45860.354166666664</v>
      </c>
      <c r="J25" s="178">
        <v>45860.423611111109</v>
      </c>
      <c r="K25" s="177" t="s">
        <v>25</v>
      </c>
      <c r="L25" s="187">
        <v>77.5</v>
      </c>
      <c r="M25" s="195"/>
      <c r="N25">
        <v>5</v>
      </c>
      <c r="O25">
        <v>10</v>
      </c>
      <c r="P25">
        <v>8</v>
      </c>
      <c r="Q25">
        <v>8</v>
      </c>
      <c r="R25">
        <v>7.5</v>
      </c>
      <c r="S25">
        <v>10</v>
      </c>
      <c r="T25">
        <v>3</v>
      </c>
      <c r="U25">
        <v>3</v>
      </c>
      <c r="V25">
        <v>6</v>
      </c>
      <c r="W25">
        <v>9</v>
      </c>
      <c r="X25">
        <v>8</v>
      </c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>
      <c r="A26" s="11">
        <f>THE_Detailpunkte[[#This Row],[Bewertung/90,00]]</f>
        <v>84</v>
      </c>
      <c r="B26" s="11">
        <f>SUMIFS(THE_Detailpunkte[#This Row],$E$2:$X$2,'0. Definitionen'!$B$7)</f>
        <v>84</v>
      </c>
      <c r="C26" s="11">
        <v>0</v>
      </c>
      <c r="D26" s="201">
        <f>INDEX('1. Antritt_Prüfung'!$A$5:$H$256,MATCH(G26,'1. Antritt_Prüfung'!$C$5:$C$182,0),7)</f>
        <v>3312357</v>
      </c>
      <c r="E26" s="177" t="s">
        <v>186</v>
      </c>
      <c r="F26" s="177" t="s">
        <v>126</v>
      </c>
      <c r="G26" s="177" t="s">
        <v>185</v>
      </c>
      <c r="H26" s="177" t="s">
        <v>15</v>
      </c>
      <c r="I26" s="178">
        <v>45860.354166666664</v>
      </c>
      <c r="J26" s="178">
        <v>45860.423611111109</v>
      </c>
      <c r="K26" s="177" t="s">
        <v>21</v>
      </c>
      <c r="L26" s="187">
        <v>84</v>
      </c>
      <c r="M26" s="195"/>
      <c r="N26">
        <v>5</v>
      </c>
      <c r="O26">
        <v>10</v>
      </c>
      <c r="P26">
        <v>8</v>
      </c>
      <c r="Q26">
        <v>9</v>
      </c>
      <c r="R26">
        <v>10</v>
      </c>
      <c r="S26">
        <v>10</v>
      </c>
      <c r="T26">
        <v>6</v>
      </c>
      <c r="U26">
        <v>3</v>
      </c>
      <c r="V26">
        <v>7</v>
      </c>
      <c r="W26">
        <v>10</v>
      </c>
      <c r="X26">
        <v>6</v>
      </c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>
      <c r="A27" s="11">
        <f>THE_Detailpunkte[[#This Row],[Bewertung/90,00]]</f>
        <v>84.5</v>
      </c>
      <c r="B27" s="11">
        <f>SUMIFS(THE_Detailpunkte[#This Row],$E$2:$X$2,'0. Definitionen'!$B$7)</f>
        <v>84.5</v>
      </c>
      <c r="C27" s="11">
        <v>0</v>
      </c>
      <c r="D27" s="201">
        <f>INDEX('1. Antritt_Prüfung'!$A$5:$H$256,MATCH(G27,'1. Antritt_Prüfung'!$C$5:$C$182,0),7)</f>
        <v>3269604</v>
      </c>
      <c r="E27" s="177" t="s">
        <v>129</v>
      </c>
      <c r="F27" s="177" t="s">
        <v>126</v>
      </c>
      <c r="G27" s="177" t="s">
        <v>128</v>
      </c>
      <c r="H27" s="177" t="s">
        <v>15</v>
      </c>
      <c r="I27" s="178">
        <v>45860.354166666664</v>
      </c>
      <c r="J27" s="178">
        <v>45860.42291666667</v>
      </c>
      <c r="K27" s="177" t="s">
        <v>21</v>
      </c>
      <c r="L27" s="187">
        <v>84.5</v>
      </c>
      <c r="M27" s="195"/>
      <c r="N27">
        <v>2.5</v>
      </c>
      <c r="O27">
        <v>10</v>
      </c>
      <c r="P27">
        <v>8</v>
      </c>
      <c r="Q27">
        <v>8</v>
      </c>
      <c r="R27">
        <v>10</v>
      </c>
      <c r="S27">
        <v>10</v>
      </c>
      <c r="T27">
        <v>6</v>
      </c>
      <c r="U27">
        <v>3</v>
      </c>
      <c r="V27">
        <v>6</v>
      </c>
      <c r="W27">
        <v>11</v>
      </c>
      <c r="X27">
        <v>10</v>
      </c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>
      <c r="A28" s="11">
        <f>THE_Detailpunkte[[#This Row],[Bewertung/90,00]]</f>
        <v>70.33</v>
      </c>
      <c r="B28" s="11">
        <f>SUMIFS(THE_Detailpunkte[#This Row],$E$2:$X$2,'0. Definitionen'!$B$7)</f>
        <v>70.33</v>
      </c>
      <c r="C28" s="11">
        <v>0</v>
      </c>
      <c r="D28" s="201">
        <f>INDEX('1. Antritt_Prüfung'!$A$5:$H$256,MATCH(G28,'1. Antritt_Prüfung'!$C$5:$C$182,0),7)</f>
        <v>3274772</v>
      </c>
      <c r="E28" s="177" t="s">
        <v>201</v>
      </c>
      <c r="F28" s="177" t="s">
        <v>126</v>
      </c>
      <c r="G28" s="177" t="s">
        <v>200</v>
      </c>
      <c r="H28" s="177" t="s">
        <v>15</v>
      </c>
      <c r="I28" s="178">
        <v>45860.354166666664</v>
      </c>
      <c r="J28" s="178">
        <v>45860.417361111111</v>
      </c>
      <c r="K28" s="177" t="s">
        <v>106</v>
      </c>
      <c r="L28" s="187">
        <v>70.33</v>
      </c>
      <c r="M28" s="195"/>
      <c r="N28">
        <v>3.33</v>
      </c>
      <c r="O28">
        <v>10</v>
      </c>
      <c r="P28">
        <v>8</v>
      </c>
      <c r="Q28">
        <v>5</v>
      </c>
      <c r="R28">
        <v>7.5</v>
      </c>
      <c r="S28">
        <v>10</v>
      </c>
      <c r="T28">
        <v>3</v>
      </c>
      <c r="U28">
        <v>3</v>
      </c>
      <c r="V28">
        <v>1</v>
      </c>
      <c r="W28">
        <v>11</v>
      </c>
      <c r="X28">
        <v>8.5</v>
      </c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>
      <c r="A29" s="11">
        <f>THE_Detailpunkte[[#This Row],[Bewertung/90,00]]</f>
        <v>61.33</v>
      </c>
      <c r="B29" s="11">
        <f>SUMIFS(THE_Detailpunkte[#This Row],$E$2:$X$2,'0. Definitionen'!$B$7)</f>
        <v>61.33</v>
      </c>
      <c r="C29" s="11">
        <v>0</v>
      </c>
      <c r="D29" s="201">
        <f>INDEX('1. Antritt_Prüfung'!$A$5:$H$256,MATCH(G29,'1. Antritt_Prüfung'!$C$5:$C$182,0),7)</f>
        <v>3514106</v>
      </c>
      <c r="E29" s="177" t="s">
        <v>159</v>
      </c>
      <c r="F29" s="177" t="s">
        <v>126</v>
      </c>
      <c r="G29" s="177" t="s">
        <v>158</v>
      </c>
      <c r="H29" s="177" t="s">
        <v>15</v>
      </c>
      <c r="I29" s="178">
        <v>45860.354166666664</v>
      </c>
      <c r="J29" s="178">
        <v>45860.423611111109</v>
      </c>
      <c r="K29" s="177" t="s">
        <v>21</v>
      </c>
      <c r="L29" s="187">
        <v>61.33</v>
      </c>
      <c r="M29" s="195"/>
      <c r="N29">
        <v>3.33</v>
      </c>
      <c r="O29">
        <v>10</v>
      </c>
      <c r="P29">
        <v>8</v>
      </c>
      <c r="Q29">
        <v>2</v>
      </c>
      <c r="R29">
        <v>6</v>
      </c>
      <c r="S29">
        <v>10</v>
      </c>
      <c r="T29">
        <v>6</v>
      </c>
      <c r="U29">
        <v>3</v>
      </c>
      <c r="V29">
        <v>4</v>
      </c>
      <c r="W29">
        <v>9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>
      <c r="A30" s="11">
        <f>THE_Detailpunkte[[#This Row],[Bewertung/90,00]]</f>
        <v>74.33</v>
      </c>
      <c r="B30" s="11">
        <f>SUMIFS(THE_Detailpunkte[#This Row],$E$2:$X$2,'0. Definitionen'!$B$7)</f>
        <v>74.33</v>
      </c>
      <c r="C30" s="11">
        <v>0</v>
      </c>
      <c r="D30" s="201">
        <f>INDEX('1. Antritt_Prüfung'!$A$5:$H$256,MATCH(G30,'1. Antritt_Prüfung'!$C$5:$C$182,0),7)</f>
        <v>3477713</v>
      </c>
      <c r="E30" s="177" t="s">
        <v>168</v>
      </c>
      <c r="F30" s="177" t="s">
        <v>126</v>
      </c>
      <c r="G30" s="177" t="s">
        <v>167</v>
      </c>
      <c r="H30" s="177" t="s">
        <v>15</v>
      </c>
      <c r="I30" s="178">
        <v>45860.354166666664</v>
      </c>
      <c r="J30" s="178">
        <v>45860.423611111109</v>
      </c>
      <c r="K30" s="177" t="s">
        <v>21</v>
      </c>
      <c r="L30" s="187">
        <v>74.33</v>
      </c>
      <c r="M30" s="195"/>
      <c r="N30">
        <v>3.33</v>
      </c>
      <c r="O30">
        <v>10</v>
      </c>
      <c r="P30">
        <v>8</v>
      </c>
      <c r="Q30">
        <v>8</v>
      </c>
      <c r="R30">
        <v>7</v>
      </c>
      <c r="S30">
        <v>10</v>
      </c>
      <c r="T30">
        <v>3</v>
      </c>
      <c r="U30">
        <v>1</v>
      </c>
      <c r="V30">
        <v>7</v>
      </c>
      <c r="W30">
        <v>11</v>
      </c>
      <c r="X30">
        <v>6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>
      <c r="A31" s="11">
        <f>THE_Detailpunkte[[#This Row],[Bewertung/90,00]]</f>
        <v>78</v>
      </c>
      <c r="B31" s="11">
        <f>SUMIFS(THE_Detailpunkte[#This Row],$E$2:$X$2,'0. Definitionen'!$B$7)</f>
        <v>78</v>
      </c>
      <c r="C31" s="11">
        <v>0</v>
      </c>
      <c r="D31" s="201">
        <f>INDEX('1. Antritt_Prüfung'!$A$5:$H$256,MATCH(G31,'1. Antritt_Prüfung'!$C$5:$C$182,0),7)</f>
        <v>3491126</v>
      </c>
      <c r="E31" s="177" t="s">
        <v>207</v>
      </c>
      <c r="F31" s="177" t="s">
        <v>126</v>
      </c>
      <c r="G31" s="177" t="s">
        <v>206</v>
      </c>
      <c r="H31" s="177" t="s">
        <v>15</v>
      </c>
      <c r="I31" s="178">
        <v>45860.354166666664</v>
      </c>
      <c r="J31" s="178">
        <v>45860.423611111109</v>
      </c>
      <c r="K31" s="177" t="s">
        <v>25</v>
      </c>
      <c r="L31" s="187">
        <v>78</v>
      </c>
      <c r="M31" s="195"/>
      <c r="N31">
        <v>5</v>
      </c>
      <c r="O31">
        <v>9</v>
      </c>
      <c r="P31">
        <v>8</v>
      </c>
      <c r="Q31">
        <v>10</v>
      </c>
      <c r="R31">
        <v>10</v>
      </c>
      <c r="S31">
        <v>10</v>
      </c>
      <c r="T31">
        <v>6</v>
      </c>
      <c r="U31">
        <v>1</v>
      </c>
      <c r="V31">
        <v>7</v>
      </c>
      <c r="W31">
        <v>5</v>
      </c>
      <c r="X31">
        <v>7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>
      <c r="A32" s="11" t="e">
        <f>THE_Detailpunkte[[#This Row],[Bewertung/90,00]]</f>
        <v>#VALUE!</v>
      </c>
      <c r="B32" s="11" t="e">
        <f>SUMIFS(THE_Detailpunkte[#This Row],$E$2:$X$2,'0. Definitionen'!$B$7)</f>
        <v>#VALUE!</v>
      </c>
      <c r="C32" s="11">
        <v>0</v>
      </c>
      <c r="D32" s="201" t="e">
        <f>INDEX('1. Antritt_Prüfung'!$A$5:$H$256,MATCH(G32,'1. Antritt_Prüfung'!$C$5:$C$182,0),7)</f>
        <v>#N/A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>
      <c r="A33" s="11" t="e">
        <f>THE_Detailpunkte[[#This Row],[Bewertung/90,00]]</f>
        <v>#VALUE!</v>
      </c>
      <c r="B33" s="11" t="e">
        <f>SUMIFS(THE_Detailpunkte[#This Row],$E$2:$X$2,'0. Definitionen'!$B$7)</f>
        <v>#VALUE!</v>
      </c>
      <c r="C33" s="11">
        <v>0</v>
      </c>
      <c r="D33" s="201" t="e">
        <f>INDEX('1. Antritt_Prüfung'!$A$5:$H$256,MATCH(G33,'1. Antritt_Prüfung'!$C$5:$C$182,0),7)</f>
        <v>#N/A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>
      <c r="A34" s="11" t="e">
        <f>THE_Detailpunkte[[#This Row],[Bewertung/90,00]]</f>
        <v>#VALUE!</v>
      </c>
      <c r="B34" s="11" t="e">
        <f>SUMIFS(THE_Detailpunkte[#This Row],$E$2:$X$2,'0. Definitionen'!$B$7)</f>
        <v>#VALUE!</v>
      </c>
      <c r="C34" s="11">
        <v>0</v>
      </c>
      <c r="D34" s="201" t="e">
        <f>INDEX('1. Antritt_Prüfung'!$A$5:$H$256,MATCH(G34,'1. Antritt_Prüfung'!$C$5:$C$182,0),7)</f>
        <v>#N/A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>
      <c r="A35" s="11" t="e">
        <f>THE_Detailpunkte[[#This Row],[Bewertung/90,00]]</f>
        <v>#VALUE!</v>
      </c>
      <c r="B35" s="11" t="e">
        <f>SUMIFS(THE_Detailpunkte[#This Row],$E$2:$X$2,'0. Definitionen'!$B$7)</f>
        <v>#VALUE!</v>
      </c>
      <c r="C35" s="11">
        <v>0</v>
      </c>
      <c r="D35" s="201" t="e">
        <f>INDEX('1. Antritt_Prüfung'!$A$5:$H$256,MATCH(G35,'1. Antritt_Prüfung'!$C$5:$C$182,0),7)</f>
        <v>#N/A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>
      <c r="A36" s="11" t="e">
        <f>THE_Detailpunkte[[#This Row],[Bewertung/90,00]]</f>
        <v>#VALUE!</v>
      </c>
      <c r="B36" s="11" t="e">
        <f>SUMIFS(THE_Detailpunkte[#This Row],$E$2:$X$2,'0. Definitionen'!$B$7)</f>
        <v>#VALUE!</v>
      </c>
      <c r="C36" s="11">
        <v>0</v>
      </c>
      <c r="D36" s="201" t="e">
        <f>INDEX('1. Antritt_Prüfung'!$A$5:$H$256,MATCH(G36,'1. Antritt_Prüfung'!$C$5:$C$182,0),7)</f>
        <v>#N/A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>
      <c r="A37" s="11" t="e">
        <f>THE_Detailpunkte[[#This Row],[Bewertung/90,00]]</f>
        <v>#VALUE!</v>
      </c>
      <c r="B37" s="11" t="e">
        <f>SUMIFS(THE_Detailpunkte[#This Row],$E$2:$X$2,'0. Definitionen'!$B$7)</f>
        <v>#VALUE!</v>
      </c>
      <c r="C37" s="11">
        <v>0</v>
      </c>
      <c r="D37" s="201" t="e">
        <f>INDEX('1. Antritt_Prüfung'!$A$5:$H$256,MATCH(G37,'1. Antritt_Prüfung'!$C$5:$C$182,0),7)</f>
        <v>#N/A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>
      <c r="A38" s="11" t="e">
        <f>THE_Detailpunkte[[#This Row],[Bewertung/90,00]]</f>
        <v>#VALUE!</v>
      </c>
      <c r="B38" s="11" t="e">
        <f>SUMIFS(THE_Detailpunkte[#This Row],$E$2:$X$2,'0. Definitionen'!$B$7)</f>
        <v>#VALUE!</v>
      </c>
      <c r="C38" s="11">
        <v>0</v>
      </c>
      <c r="D38" s="201" t="e">
        <f>INDEX('1. Antritt_Prüfung'!$A$5:$H$256,MATCH(G38,'1. Antritt_Prüfung'!$C$5:$C$182,0),7)</f>
        <v>#N/A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>
      <c r="A39" s="11" t="e">
        <f>THE_Detailpunkte[[#This Row],[Bewertung/90,00]]</f>
        <v>#VALUE!</v>
      </c>
      <c r="B39" s="11" t="e">
        <f>SUMIFS(THE_Detailpunkte[#This Row],$E$2:$X$2,'0. Definitionen'!$B$7)</f>
        <v>#VALUE!</v>
      </c>
      <c r="C39" s="11">
        <v>0</v>
      </c>
      <c r="D39" s="201" t="e">
        <f>INDEX('1. Antritt_Prüfung'!$A$5:$H$256,MATCH(G39,'1. Antritt_Prüfung'!$C$5:$C$182,0),7)</f>
        <v>#N/A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>
      <c r="A40" s="11" t="e">
        <f>THE_Detailpunkte[[#This Row],[Bewertung/90,00]]</f>
        <v>#VALUE!</v>
      </c>
      <c r="B40" s="11" t="e">
        <f>SUMIFS(THE_Detailpunkte[#This Row],$E$2:$X$2,'0. Definitionen'!$B$7)</f>
        <v>#VALUE!</v>
      </c>
      <c r="C40" s="11">
        <v>0</v>
      </c>
      <c r="D40" s="201" t="e">
        <f>INDEX('1. Antritt_Prüfung'!$A$5:$H$256,MATCH(G40,'1. Antritt_Prüfung'!$C$5:$C$182,0),7)</f>
        <v>#N/A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>
      <c r="A41" s="11" t="e">
        <f>THE_Detailpunkte[[#This Row],[Bewertung/90,00]]</f>
        <v>#VALUE!</v>
      </c>
      <c r="B41" s="11" t="e">
        <f>SUMIFS(THE_Detailpunkte[#This Row],$E$2:$X$2,'0. Definitionen'!$B$7)</f>
        <v>#VALUE!</v>
      </c>
      <c r="C41" s="11">
        <v>0</v>
      </c>
      <c r="D41" s="201" t="e">
        <f>INDEX('1. Antritt_Prüfung'!$A$5:$H$256,MATCH(G41,'1. Antritt_Prüfung'!$C$5:$C$182,0),7)</f>
        <v>#N/A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>
      <c r="A42" s="11" t="e">
        <f>THE_Detailpunkte[[#This Row],[Bewertung/90,00]]</f>
        <v>#VALUE!</v>
      </c>
      <c r="B42" s="11" t="e">
        <f>SUMIFS(THE_Detailpunkte[#This Row],$E$2:$X$2,'0. Definitionen'!$B$7)</f>
        <v>#VALUE!</v>
      </c>
      <c r="C42" s="11">
        <v>0</v>
      </c>
      <c r="D42" s="201" t="e">
        <f>INDEX('1. Antritt_Prüfung'!$A$5:$H$256,MATCH(G42,'1. Antritt_Prüfung'!$C$5:$C$182,0),7)</f>
        <v>#N/A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>
      <c r="A43" s="11" t="e">
        <f>THE_Detailpunkte[[#This Row],[Bewertung/90,00]]</f>
        <v>#VALUE!</v>
      </c>
      <c r="B43" s="11" t="e">
        <f>SUMIFS(THE_Detailpunkte[#This Row],$E$2:$X$2,'0. Definitionen'!$B$7)</f>
        <v>#VALUE!</v>
      </c>
      <c r="C43" s="11">
        <v>0</v>
      </c>
      <c r="D43" s="201" t="e">
        <f>INDEX('1. Antritt_Prüfung'!$A$5:$H$256,MATCH(G43,'1. Antritt_Prüfung'!$C$5:$C$182,0),7)</f>
        <v>#N/A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>
      <c r="A44" s="11" t="e">
        <f>THE_Detailpunkte[[#This Row],[Bewertung/90,00]]</f>
        <v>#VALUE!</v>
      </c>
      <c r="B44" s="11" t="e">
        <f>SUMIFS(THE_Detailpunkte[#This Row],$E$2:$X$2,'0. Definitionen'!$B$7)</f>
        <v>#VALUE!</v>
      </c>
      <c r="C44" s="11">
        <v>0</v>
      </c>
      <c r="D44" s="201" t="e">
        <f>INDEX('1. Antritt_Prüfung'!$A$5:$H$256,MATCH(G44,'1. Antritt_Prüfung'!$C$5:$C$182,0),7)</f>
        <v>#N/A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>
      <c r="A45" s="11" t="e">
        <f>THE_Detailpunkte[[#This Row],[Bewertung/90,00]]</f>
        <v>#VALUE!</v>
      </c>
      <c r="B45" s="11" t="e">
        <f>SUMIFS(THE_Detailpunkte[#This Row],$E$2:$X$2,'0. Definitionen'!$B$7)</f>
        <v>#VALUE!</v>
      </c>
      <c r="C45" s="11">
        <v>0</v>
      </c>
      <c r="D45" s="201" t="e">
        <f>INDEX('1. Antritt_Prüfung'!$A$5:$H$256,MATCH(G45,'1. Antritt_Prüfung'!$C$5:$C$182,0),7)</f>
        <v>#N/A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>
      <c r="A46" s="11" t="e">
        <f>THE_Detailpunkte[[#This Row],[Bewertung/90,00]]</f>
        <v>#VALUE!</v>
      </c>
      <c r="B46" s="11" t="e">
        <f>SUMIFS(THE_Detailpunkte[#This Row],$E$2:$X$2,'0. Definitionen'!$B$7)</f>
        <v>#VALUE!</v>
      </c>
      <c r="C46" s="11">
        <v>0</v>
      </c>
      <c r="D46" s="201" t="e">
        <f>INDEX('1. Antritt_Prüfung'!$A$5:$H$256,MATCH(G46,'1. Antritt_Prüfung'!$C$5:$C$182,0),7)</f>
        <v>#N/A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>
      <c r="A47" s="11" t="e">
        <f>THE_Detailpunkte[[#This Row],[Bewertung/90,00]]</f>
        <v>#VALUE!</v>
      </c>
      <c r="B47" s="11" t="e">
        <f>SUMIFS(THE_Detailpunkte[#This Row],$E$2:$X$2,'0. Definitionen'!$B$7)</f>
        <v>#VALUE!</v>
      </c>
      <c r="C47" s="11">
        <v>0</v>
      </c>
      <c r="D47" s="201" t="e">
        <f>INDEX('1. Antritt_Prüfung'!$A$5:$H$256,MATCH(G47,'1. Antritt_Prüfung'!$C$5:$C$182,0),7)</f>
        <v>#N/A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>
      <c r="A48" s="11" t="e">
        <f>THE_Detailpunkte[[#This Row],[Bewertung/90,00]]</f>
        <v>#VALUE!</v>
      </c>
      <c r="B48" s="11" t="e">
        <f>SUMIFS(THE_Detailpunkte[#This Row],$E$2:$X$2,'0. Definitionen'!$B$7)</f>
        <v>#VALUE!</v>
      </c>
      <c r="C48" s="11">
        <v>0</v>
      </c>
      <c r="D48" s="201" t="e">
        <f>INDEX('1. Antritt_Prüfung'!$A$5:$H$256,MATCH(G48,'1. Antritt_Prüfung'!$C$5:$C$182,0),7)</f>
        <v>#N/A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>
      <c r="A49" s="11" t="e">
        <f>THE_Detailpunkte[[#This Row],[Bewertung/90,00]]</f>
        <v>#VALUE!</v>
      </c>
      <c r="B49" s="11" t="e">
        <f>SUMIFS(THE_Detailpunkte[#This Row],$E$2:$X$2,'0. Definitionen'!$B$7)</f>
        <v>#VALUE!</v>
      </c>
      <c r="C49" s="11">
        <v>0</v>
      </c>
      <c r="D49" s="201" t="e">
        <f>INDEX('1. Antritt_Prüfung'!$A$5:$H$256,MATCH(G49,'1. Antritt_Prüfung'!$C$5:$C$182,0),7)</f>
        <v>#N/A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>
      <c r="A50" s="11" t="e">
        <f>THE_Detailpunkte[[#This Row],[Bewertung/90,00]]</f>
        <v>#VALUE!</v>
      </c>
      <c r="B50" s="11" t="e">
        <f>SUMIFS(THE_Detailpunkte[#This Row],$E$2:$X$2,'0. Definitionen'!$B$7)</f>
        <v>#VALUE!</v>
      </c>
      <c r="C50" s="11">
        <v>0</v>
      </c>
      <c r="D50" s="201" t="e">
        <f>INDEX('1. Antritt_Prüfung'!$A$5:$H$256,MATCH(G50,'1. Antritt_Prüfung'!$C$5:$C$182,0),7)</f>
        <v>#N/A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7">
      <c r="A51" s="11" t="e">
        <f>THE_Detailpunkte[[#This Row],[Bewertung/90,00]]</f>
        <v>#VALUE!</v>
      </c>
      <c r="B51" s="11" t="e">
        <f>SUMIFS(THE_Detailpunkte[#This Row],$E$2:$X$2,'0. Definitionen'!$B$7)</f>
        <v>#VALUE!</v>
      </c>
      <c r="C51" s="11">
        <v>0</v>
      </c>
      <c r="D51" s="201" t="e">
        <f>INDEX('1. Antritt_Prüfung'!$A$5:$H$256,MATCH(G51,'1. Antritt_Prüfung'!$C$5:$C$182,0),7)</f>
        <v>#N/A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>
      <c r="A52" s="11" t="e">
        <f>THE_Detailpunkte[[#This Row],[Bewertung/90,00]]</f>
        <v>#VALUE!</v>
      </c>
      <c r="B52" s="11" t="e">
        <f>SUMIFS(THE_Detailpunkte[#This Row],$E$2:$X$2,'0. Definitionen'!$B$7)</f>
        <v>#VALUE!</v>
      </c>
      <c r="C52" s="11">
        <v>0</v>
      </c>
      <c r="D52" s="201" t="e">
        <f>INDEX('1. Antritt_Prüfung'!$A$5:$H$256,MATCH(G52,'1. Antritt_Prüfung'!$C$5:$C$182,0),7)</f>
        <v>#N/A</v>
      </c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>
      <c r="A53" s="11" t="e">
        <f>THE_Detailpunkte[[#This Row],[Bewertung/90,00]]</f>
        <v>#VALUE!</v>
      </c>
      <c r="B53" s="11" t="e">
        <f>SUMIFS(THE_Detailpunkte[#This Row],$E$2:$X$2,'0. Definitionen'!$B$7)</f>
        <v>#VALUE!</v>
      </c>
      <c r="C53" s="11">
        <v>0</v>
      </c>
      <c r="D53" s="201" t="e">
        <f>INDEX('1. Antritt_Prüfung'!$A$5:$H$256,MATCH(G53,'1. Antritt_Prüfung'!$C$5:$C$182,0),7)</f>
        <v>#N/A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</row>
    <row r="54" spans="1:57">
      <c r="A54" s="11" t="e">
        <f>THE_Detailpunkte[[#This Row],[Bewertung/90,00]]</f>
        <v>#VALUE!</v>
      </c>
      <c r="B54" s="11" t="e">
        <f>SUMIFS(THE_Detailpunkte[#This Row],$E$2:$X$2,'0. Definitionen'!$B$7)</f>
        <v>#VALUE!</v>
      </c>
      <c r="C54" s="11">
        <v>0</v>
      </c>
      <c r="D54" s="201" t="e">
        <f>INDEX('1. Antritt_Prüfung'!$A$5:$H$256,MATCH(G54,'1. Antritt_Prüfung'!$C$5:$C$182,0),7)</f>
        <v>#N/A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</row>
    <row r="55" spans="1:57">
      <c r="A55" s="11" t="e">
        <f>THE_Detailpunkte[[#This Row],[Bewertung/90,00]]</f>
        <v>#VALUE!</v>
      </c>
      <c r="B55" s="11" t="e">
        <f>SUMIFS(THE_Detailpunkte[#This Row],$E$2:$X$2,'0. Definitionen'!$B$7)</f>
        <v>#VALUE!</v>
      </c>
      <c r="C55" s="11">
        <v>0</v>
      </c>
      <c r="D55" s="201" t="e">
        <f>INDEX('1. Antritt_Prüfung'!$A$5:$H$256,MATCH(G55,'1. Antritt_Prüfung'!$C$5:$C$182,0),7)</f>
        <v>#N/A</v>
      </c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</row>
    <row r="56" spans="1:57">
      <c r="A56" s="11" t="e">
        <f>THE_Detailpunkte[[#This Row],[Bewertung/90,00]]</f>
        <v>#VALUE!</v>
      </c>
      <c r="B56" s="11" t="e">
        <f>SUMIFS(THE_Detailpunkte[#This Row],$E$2:$X$2,'0. Definitionen'!$B$7)</f>
        <v>#VALUE!</v>
      </c>
      <c r="C56" s="11">
        <v>0</v>
      </c>
      <c r="D56" s="201" t="e">
        <f>INDEX('1. Antritt_Prüfung'!$A$5:$H$256,MATCH(G56,'1. Antritt_Prüfung'!$C$5:$C$182,0),7)</f>
        <v>#N/A</v>
      </c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</row>
    <row r="57" spans="1:57">
      <c r="A57" s="11" t="e">
        <f>THE_Detailpunkte[[#This Row],[Bewertung/90,00]]</f>
        <v>#VALUE!</v>
      </c>
      <c r="B57" s="11" t="e">
        <f>SUMIFS(THE_Detailpunkte[#This Row],$E$2:$X$2,'0. Definitionen'!$B$7)</f>
        <v>#VALUE!</v>
      </c>
      <c r="C57" s="11">
        <v>0</v>
      </c>
      <c r="D57" s="201" t="e">
        <f>INDEX('1. Antritt_Prüfung'!$A$5:$H$256,MATCH(G57,'1. Antritt_Prüfung'!$C$5:$C$182,0),7)</f>
        <v>#N/A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</row>
    <row r="58" spans="1:57">
      <c r="A58" s="11" t="e">
        <f>THE_Detailpunkte[[#This Row],[Bewertung/90,00]]</f>
        <v>#VALUE!</v>
      </c>
      <c r="B58" s="11" t="e">
        <f>SUMIFS(THE_Detailpunkte[#This Row],$E$2:$X$2,'0. Definitionen'!$B$7)</f>
        <v>#VALUE!</v>
      </c>
      <c r="C58" s="11">
        <v>0</v>
      </c>
      <c r="D58" s="201" t="e">
        <f>INDEX('1. Antritt_Prüfung'!$A$5:$H$256,MATCH(G58,'1. Antritt_Prüfung'!$C$5:$C$182,0),7)</f>
        <v>#N/A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</row>
    <row r="59" spans="1:57">
      <c r="A59" s="11" t="e">
        <f>THE_Detailpunkte[[#This Row],[Bewertung/90,00]]</f>
        <v>#VALUE!</v>
      </c>
      <c r="B59" s="11" t="e">
        <f>SUMIFS(THE_Detailpunkte[#This Row],$E$2:$X$2,'0. Definitionen'!$B$7)</f>
        <v>#VALUE!</v>
      </c>
      <c r="C59" s="11">
        <v>0</v>
      </c>
      <c r="D59" s="201" t="e">
        <f>INDEX('1. Antritt_Prüfung'!$A$5:$H$256,MATCH(G59,'1. Antritt_Prüfung'!$C$5:$C$182,0),7)</f>
        <v>#N/A</v>
      </c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7">
      <c r="A60" s="11" t="e">
        <f>THE_Detailpunkte[[#This Row],[Bewertung/90,00]]</f>
        <v>#VALUE!</v>
      </c>
      <c r="B60" s="11" t="e">
        <f>SUMIFS(THE_Detailpunkte[#This Row],$E$2:$X$2,'0. Definitionen'!$B$7)</f>
        <v>#VALUE!</v>
      </c>
      <c r="C60" s="11">
        <v>0</v>
      </c>
      <c r="D60" s="201" t="e">
        <f>INDEX('1. Antritt_Prüfung'!$A$5:$H$256,MATCH(G60,'1. Antritt_Prüfung'!$C$5:$C$182,0),7)</f>
        <v>#N/A</v>
      </c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7">
      <c r="A61" s="11" t="e">
        <f>THE_Detailpunkte[[#This Row],[Bewertung/90,00]]</f>
        <v>#VALUE!</v>
      </c>
      <c r="B61" s="11" t="e">
        <f>SUMIFS(THE_Detailpunkte[#This Row],$E$2:$X$2,'0. Definitionen'!$B$7)</f>
        <v>#VALUE!</v>
      </c>
      <c r="C61" s="11">
        <v>0</v>
      </c>
      <c r="D61" s="201" t="e">
        <f>INDEX('1. Antritt_Prüfung'!$A$5:$H$256,MATCH(G61,'1. Antritt_Prüfung'!$C$5:$C$182,0),7)</f>
        <v>#N/A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</row>
    <row r="62" spans="1:57">
      <c r="A62" s="11" t="e">
        <f>THE_Detailpunkte[[#This Row],[Bewertung/90,00]]</f>
        <v>#VALUE!</v>
      </c>
      <c r="B62" s="11" t="e">
        <f>SUMIFS(THE_Detailpunkte[#This Row],$E$2:$X$2,'0. Definitionen'!$B$7)</f>
        <v>#VALUE!</v>
      </c>
      <c r="C62" s="11">
        <v>0</v>
      </c>
      <c r="D62" s="201" t="e">
        <f>INDEX('1. Antritt_Prüfung'!$A$5:$H$256,MATCH(G62,'1. Antritt_Prüfung'!$C$5:$C$182,0),7)</f>
        <v>#N/A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7">
      <c r="A63" s="11" t="e">
        <f>THE_Detailpunkte[[#This Row],[Bewertung/90,00]]</f>
        <v>#VALUE!</v>
      </c>
      <c r="B63" s="11" t="e">
        <f>SUMIFS(THE_Detailpunkte[#This Row],$E$2:$X$2,'0. Definitionen'!$B$7)</f>
        <v>#VALUE!</v>
      </c>
      <c r="C63" s="11">
        <v>0</v>
      </c>
      <c r="D63" s="201" t="e">
        <f>INDEX('1. Antritt_Prüfung'!$A$5:$H$256,MATCH(G63,'1. Antritt_Prüfung'!$C$5:$C$182,0),7)</f>
        <v>#N/A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7">
      <c r="A64" s="11" t="e">
        <f>THE_Detailpunkte[[#This Row],[Bewertung/90,00]]</f>
        <v>#VALUE!</v>
      </c>
      <c r="B64" s="11" t="e">
        <f>SUMIFS(THE_Detailpunkte[#This Row],$E$2:$X$2,'0. Definitionen'!$B$7)</f>
        <v>#VALUE!</v>
      </c>
      <c r="C64" s="11">
        <v>0</v>
      </c>
      <c r="D64" s="201" t="e">
        <f>INDEX('1. Antritt_Prüfung'!$A$5:$H$256,MATCH(G64,'1. Antritt_Prüfung'!$C$5:$C$182,0),7)</f>
        <v>#N/A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>
      <c r="A65" s="11" t="e">
        <f>THE_Detailpunkte[[#This Row],[Bewertung/90,00]]</f>
        <v>#VALUE!</v>
      </c>
      <c r="B65" s="11" t="e">
        <f>SUMIFS(THE_Detailpunkte[#This Row],$E$2:$X$2,'0. Definitionen'!$B$7)</f>
        <v>#VALUE!</v>
      </c>
      <c r="C65" s="11">
        <v>0</v>
      </c>
      <c r="D65" s="201" t="e">
        <f>INDEX('1. Antritt_Prüfung'!$A$5:$H$256,MATCH(G65,'1. Antritt_Prüfung'!$C$5:$C$182,0),7)</f>
        <v>#N/A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</row>
    <row r="66" spans="1:57">
      <c r="A66" s="11" t="e">
        <f>THE_Detailpunkte[[#This Row],[Bewertung/90,00]]</f>
        <v>#VALUE!</v>
      </c>
      <c r="B66" s="11" t="e">
        <f>SUMIFS(THE_Detailpunkte[#This Row],$E$2:$X$2,'0. Definitionen'!$B$7)</f>
        <v>#VALUE!</v>
      </c>
      <c r="C66" s="11">
        <v>0</v>
      </c>
      <c r="D66" s="201" t="e">
        <f>INDEX('1. Antritt_Prüfung'!$A$5:$H$256,MATCH(G66,'1. Antritt_Prüfung'!$C$5:$C$182,0),7)</f>
        <v>#N/A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57">
      <c r="A67" s="11" t="e">
        <f>THE_Detailpunkte[[#This Row],[Bewertung/90,00]]</f>
        <v>#VALUE!</v>
      </c>
      <c r="B67" s="11" t="e">
        <f>SUMIFS(THE_Detailpunkte[#This Row],$E$2:$X$2,'0. Definitionen'!$B$7)</f>
        <v>#VALUE!</v>
      </c>
      <c r="C67" s="11">
        <v>0</v>
      </c>
      <c r="D67" s="201" t="e">
        <f>INDEX('1. Antritt_Prüfung'!$A$5:$H$256,MATCH(G67,'1. Antritt_Prüfung'!$C$5:$C$182,0),7)</f>
        <v>#N/A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57">
      <c r="A68" s="11" t="e">
        <f>THE_Detailpunkte[[#This Row],[Bewertung/90,00]]</f>
        <v>#VALUE!</v>
      </c>
      <c r="B68" s="11" t="e">
        <f>SUMIFS(THE_Detailpunkte[#This Row],$E$2:$X$2,'0. Definitionen'!$B$7)</f>
        <v>#VALUE!</v>
      </c>
      <c r="C68" s="11">
        <v>0</v>
      </c>
      <c r="D68" s="201" t="e">
        <f>INDEX('1. Antritt_Prüfung'!$A$5:$H$256,MATCH(G68,'1. Antritt_Prüfung'!$C$5:$C$182,0),7)</f>
        <v>#N/A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>
      <c r="A69" s="11" t="e">
        <f>THE_Detailpunkte[[#This Row],[Bewertung/90,00]]</f>
        <v>#VALUE!</v>
      </c>
      <c r="B69" s="11" t="e">
        <f>SUMIFS(THE_Detailpunkte[#This Row],$E$2:$X$2,'0. Definitionen'!$B$7)</f>
        <v>#VALUE!</v>
      </c>
      <c r="C69" s="11">
        <v>0</v>
      </c>
      <c r="D69" s="201" t="e">
        <f>INDEX('1. Antritt_Prüfung'!$A$5:$H$256,MATCH(G69,'1. Antritt_Prüfung'!$C$5:$C$182,0),7)</f>
        <v>#N/A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>
      <c r="A70" s="11" t="e">
        <f>THE_Detailpunkte[[#This Row],[Bewertung/90,00]]</f>
        <v>#VALUE!</v>
      </c>
      <c r="B70" s="11" t="e">
        <f>SUMIFS(THE_Detailpunkte[#This Row],$E$2:$X$2,'0. Definitionen'!$B$7)</f>
        <v>#VALUE!</v>
      </c>
      <c r="C70" s="11">
        <v>0</v>
      </c>
      <c r="D70" s="201" t="e">
        <f>INDEX('1. Antritt_Prüfung'!$A$5:$H$256,MATCH(G70,'1. Antritt_Prüfung'!$C$5:$C$182,0),7)</f>
        <v>#N/A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>
      <c r="A71" s="11" t="e">
        <f>THE_Detailpunkte[[#This Row],[Bewertung/90,00]]</f>
        <v>#VALUE!</v>
      </c>
      <c r="B71" s="11" t="e">
        <f>SUMIFS(THE_Detailpunkte[#This Row],$E$2:$X$2,'0. Definitionen'!$B$7)</f>
        <v>#VALUE!</v>
      </c>
      <c r="C71" s="11">
        <v>0</v>
      </c>
      <c r="D71" s="201" t="e">
        <f>INDEX('1. Antritt_Prüfung'!$A$5:$H$256,MATCH(G71,'1. Antritt_Prüfung'!$C$5:$C$182,0),7)</f>
        <v>#N/A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>
      <c r="A72" s="11" t="e">
        <f>THE_Detailpunkte[[#This Row],[Bewertung/90,00]]</f>
        <v>#VALUE!</v>
      </c>
      <c r="B72" s="11" t="e">
        <f>SUMIFS(THE_Detailpunkte[#This Row],$E$2:$X$2,'0. Definitionen'!$B$7)</f>
        <v>#VALUE!</v>
      </c>
      <c r="C72" s="11">
        <v>0</v>
      </c>
      <c r="D72" s="201" t="e">
        <f>INDEX('1. Antritt_Prüfung'!$A$5:$H$256,MATCH(G72,'1. Antritt_Prüfung'!$C$5:$C$182,0),7)</f>
        <v>#N/A</v>
      </c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>
      <c r="A73" s="11" t="e">
        <f>THE_Detailpunkte[[#This Row],[Bewertung/90,00]]</f>
        <v>#VALUE!</v>
      </c>
      <c r="B73" s="11" t="e">
        <f>SUMIFS(THE_Detailpunkte[#This Row],$E$2:$X$2,'0. Definitionen'!$B$7)</f>
        <v>#VALUE!</v>
      </c>
      <c r="C73" s="11">
        <v>0</v>
      </c>
      <c r="D73" s="201" t="e">
        <f>INDEX('1. Antritt_Prüfung'!$A$5:$H$256,MATCH(G73,'1. Antritt_Prüfung'!$C$5:$C$182,0),7)</f>
        <v>#N/A</v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>
      <c r="A74" s="11" t="e">
        <f>THE_Detailpunkte[[#This Row],[Bewertung/90,00]]</f>
        <v>#VALUE!</v>
      </c>
      <c r="B74" s="11" t="e">
        <f>SUMIFS(THE_Detailpunkte[#This Row],$E$2:$X$2,'0. Definitionen'!$B$7)</f>
        <v>#VALUE!</v>
      </c>
      <c r="C74" s="11">
        <v>0</v>
      </c>
      <c r="D74" s="201" t="e">
        <f>INDEX('1. Antritt_Prüfung'!$A$5:$H$256,MATCH(G74,'1. Antritt_Prüfung'!$C$5:$C$182,0),7)</f>
        <v>#N/A</v>
      </c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57">
      <c r="A75" s="11" t="e">
        <f>THE_Detailpunkte[[#This Row],[Bewertung/90,00]]</f>
        <v>#VALUE!</v>
      </c>
      <c r="B75" s="11" t="e">
        <f>SUMIFS(THE_Detailpunkte[#This Row],$E$2:$X$2,'0. Definitionen'!$B$7)</f>
        <v>#VALUE!</v>
      </c>
      <c r="C75" s="11">
        <v>0</v>
      </c>
      <c r="D75" s="201" t="e">
        <f>INDEX('1. Antritt_Prüfung'!$A$5:$H$256,MATCH(G75,'1. Antritt_Prüfung'!$C$5:$C$182,0),7)</f>
        <v>#N/A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>
      <c r="A76" s="11" t="e">
        <f>THE_Detailpunkte[[#This Row],[Bewertung/90,00]]</f>
        <v>#VALUE!</v>
      </c>
      <c r="B76" s="11" t="e">
        <f>SUMIFS(THE_Detailpunkte[#This Row],$E$2:$X$2,'0. Definitionen'!$B$7)</f>
        <v>#VALUE!</v>
      </c>
      <c r="C76" s="11">
        <v>0</v>
      </c>
      <c r="D76" s="201" t="e">
        <f>INDEX('1. Antritt_Prüfung'!$A$5:$H$256,MATCH(G76,'1. Antritt_Prüfung'!$C$5:$C$182,0),7)</f>
        <v>#N/A</v>
      </c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>
      <c r="A77" s="11" t="e">
        <f>THE_Detailpunkte[[#This Row],[Bewertung/90,00]]</f>
        <v>#VALUE!</v>
      </c>
      <c r="B77" s="11" t="e">
        <f>SUMIFS(THE_Detailpunkte[#This Row],$E$2:$X$2,'0. Definitionen'!$B$7)</f>
        <v>#VALUE!</v>
      </c>
      <c r="C77" s="11">
        <v>0</v>
      </c>
      <c r="D77" s="201" t="e">
        <f>INDEX('1. Antritt_Prüfung'!$A$5:$H$256,MATCH(G77,'1. Antritt_Prüfung'!$C$5:$C$182,0),7)</f>
        <v>#N/A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>
      <c r="A78" s="11" t="e">
        <f>THE_Detailpunkte[[#This Row],[Bewertung/90,00]]</f>
        <v>#VALUE!</v>
      </c>
      <c r="B78" s="11" t="e">
        <f>SUMIFS(THE_Detailpunkte[#This Row],$E$2:$X$2,'0. Definitionen'!$B$7)</f>
        <v>#VALUE!</v>
      </c>
      <c r="C78" s="11">
        <v>0</v>
      </c>
      <c r="D78" s="201" t="e">
        <f>INDEX('1. Antritt_Prüfung'!$A$5:$H$256,MATCH(G78,'1. Antritt_Prüfung'!$C$5:$C$182,0),7)</f>
        <v>#N/A</v>
      </c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>
      <c r="A79" s="11" t="e">
        <f>THE_Detailpunkte[[#This Row],[Bewertung/90,00]]</f>
        <v>#VALUE!</v>
      </c>
      <c r="B79" s="11" t="e">
        <f>SUMIFS(THE_Detailpunkte[#This Row],$E$2:$X$2,'0. Definitionen'!$B$7)</f>
        <v>#VALUE!</v>
      </c>
      <c r="C79" s="11">
        <v>0</v>
      </c>
      <c r="D79" s="201" t="e">
        <f>INDEX('1. Antritt_Prüfung'!$A$5:$H$256,MATCH(G79,'1. Antritt_Prüfung'!$C$5:$C$182,0),7)</f>
        <v>#N/A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>
      <c r="A80" s="11" t="e">
        <f>THE_Detailpunkte[[#This Row],[Bewertung/90,00]]</f>
        <v>#VALUE!</v>
      </c>
      <c r="B80" s="11" t="e">
        <f>SUMIFS(THE_Detailpunkte[#This Row],$E$2:$X$2,'0. Definitionen'!$B$7)</f>
        <v>#VALUE!</v>
      </c>
      <c r="C80" s="11">
        <v>0</v>
      </c>
      <c r="D80" s="201" t="e">
        <f>INDEX('1. Antritt_Prüfung'!$A$5:$H$256,MATCH(G80,'1. Antritt_Prüfung'!$C$5:$C$182,0),7)</f>
        <v>#N/A</v>
      </c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57">
      <c r="A81" s="11" t="e">
        <f>THE_Detailpunkte[[#This Row],[Bewertung/90,00]]</f>
        <v>#VALUE!</v>
      </c>
      <c r="B81" s="11" t="e">
        <f>SUMIFS(THE_Detailpunkte[#This Row],$E$2:$X$2,'0. Definitionen'!$B$7)</f>
        <v>#VALUE!</v>
      </c>
      <c r="C81" s="11">
        <v>0</v>
      </c>
      <c r="D81" s="201" t="e">
        <f>INDEX('1. Antritt_Prüfung'!$A$5:$H$256,MATCH(G81,'1. Antritt_Prüfung'!$C$5:$C$182,0),7)</f>
        <v>#N/A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>
      <c r="A82" s="11" t="e">
        <f>THE_Detailpunkte[[#This Row],[Bewertung/90,00]]</f>
        <v>#VALUE!</v>
      </c>
      <c r="B82" s="11" t="e">
        <f>SUMIFS(THE_Detailpunkte[#This Row],$E$2:$X$2,'0. Definitionen'!$B$7)</f>
        <v>#VALUE!</v>
      </c>
      <c r="C82" s="11">
        <v>0</v>
      </c>
      <c r="D82" s="201" t="e">
        <f>INDEX('1. Antritt_Prüfung'!$A$5:$H$256,MATCH(G82,'1. Antritt_Prüfung'!$C$5:$C$182,0),7)</f>
        <v>#N/A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>
      <c r="A83" s="11" t="e">
        <f>THE_Detailpunkte[[#This Row],[Bewertung/90,00]]</f>
        <v>#VALUE!</v>
      </c>
      <c r="B83" s="11" t="e">
        <f>SUMIFS(THE_Detailpunkte[#This Row],$E$2:$X$2,'0. Definitionen'!$B$7)</f>
        <v>#VALUE!</v>
      </c>
      <c r="C83" s="11">
        <v>0</v>
      </c>
      <c r="D83" s="201" t="e">
        <f>INDEX('1. Antritt_Prüfung'!$A$5:$H$256,MATCH(G83,'1. Antritt_Prüfung'!$C$5:$C$182,0),7)</f>
        <v>#N/A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>
      <c r="A84" s="11" t="e">
        <f>THE_Detailpunkte[[#This Row],[Bewertung/90,00]]</f>
        <v>#VALUE!</v>
      </c>
      <c r="B84" s="11" t="e">
        <f>SUMIFS(THE_Detailpunkte[#This Row],$E$2:$X$2,'0. Definitionen'!$B$7)</f>
        <v>#VALUE!</v>
      </c>
      <c r="C84" s="11">
        <v>0</v>
      </c>
      <c r="D84" s="201" t="e">
        <f>INDEX('1. Antritt_Prüfung'!$A$5:$H$256,MATCH(G84,'1. Antritt_Prüfung'!$C$5:$C$182,0),7)</f>
        <v>#N/A</v>
      </c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>
      <c r="A85" s="11" t="e">
        <f>THE_Detailpunkte[[#This Row],[Bewertung/90,00]]</f>
        <v>#VALUE!</v>
      </c>
      <c r="B85" s="11" t="e">
        <f>SUMIFS(THE_Detailpunkte[#This Row],$E$2:$X$2,'0. Definitionen'!$B$7)</f>
        <v>#VALUE!</v>
      </c>
      <c r="C85" s="11">
        <v>0</v>
      </c>
      <c r="D85" s="201" t="e">
        <f>INDEX('1. Antritt_Prüfung'!$A$5:$H$256,MATCH(G85,'1. Antritt_Prüfung'!$C$5:$C$182,0),7)</f>
        <v>#N/A</v>
      </c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>
      <c r="A86" s="11" t="e">
        <f>THE_Detailpunkte[[#This Row],[Bewertung/90,00]]</f>
        <v>#VALUE!</v>
      </c>
      <c r="B86" s="11" t="e">
        <f>SUMIFS(THE_Detailpunkte[#This Row],$E$2:$X$2,'0. Definitionen'!$B$7)</f>
        <v>#VALUE!</v>
      </c>
      <c r="C86" s="11">
        <v>0</v>
      </c>
      <c r="D86" s="201" t="e">
        <f>INDEX('1. Antritt_Prüfung'!$A$5:$H$256,MATCH(G86,'1. Antritt_Prüfung'!$C$5:$C$182,0),7)</f>
        <v>#N/A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>
      <c r="A87" s="11" t="e">
        <f>THE_Detailpunkte[[#This Row],[Bewertung/90,00]]</f>
        <v>#VALUE!</v>
      </c>
      <c r="B87" s="11" t="e">
        <f>SUMIFS(THE_Detailpunkte[#This Row],$E$2:$X$2,'0. Definitionen'!$B$7)</f>
        <v>#VALUE!</v>
      </c>
      <c r="C87" s="11">
        <v>0</v>
      </c>
      <c r="D87" s="201" t="e">
        <f>INDEX('1. Antritt_Prüfung'!$A$5:$H$256,MATCH(G87,'1. Antritt_Prüfung'!$C$5:$C$182,0),7)</f>
        <v>#N/A</v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>
      <c r="A88" s="11" t="e">
        <f>THE_Detailpunkte[[#This Row],[Bewertung/90,00]]</f>
        <v>#VALUE!</v>
      </c>
      <c r="B88" s="11" t="e">
        <f>SUMIFS(THE_Detailpunkte[#This Row],$E$2:$X$2,'0. Definitionen'!$B$7)</f>
        <v>#VALUE!</v>
      </c>
      <c r="C88" s="11">
        <v>0</v>
      </c>
      <c r="D88" s="201" t="e">
        <f>INDEX('1. Antritt_Prüfung'!$A$5:$H$256,MATCH(G88,'1. Antritt_Prüfung'!$C$5:$C$182,0),7)</f>
        <v>#N/A</v>
      </c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>
      <c r="A89" s="11" t="e">
        <f>THE_Detailpunkte[[#This Row],[Bewertung/90,00]]</f>
        <v>#VALUE!</v>
      </c>
      <c r="B89" s="11" t="e">
        <f>SUMIFS(THE_Detailpunkte[#This Row],$E$2:$X$2,'0. Definitionen'!$B$7)</f>
        <v>#VALUE!</v>
      </c>
      <c r="C89" s="11">
        <v>0</v>
      </c>
      <c r="D89" s="201" t="e">
        <f>INDEX('1. Antritt_Prüfung'!$A$5:$H$256,MATCH(G89,'1. Antritt_Prüfung'!$C$5:$C$182,0),7)</f>
        <v>#N/A</v>
      </c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</row>
    <row r="90" spans="1:57">
      <c r="A90" s="11" t="e">
        <f>THE_Detailpunkte[[#This Row],[Bewertung/90,00]]</f>
        <v>#VALUE!</v>
      </c>
      <c r="B90" s="11" t="e">
        <f>SUMIFS(THE_Detailpunkte[#This Row],$E$2:$X$2,'0. Definitionen'!$B$7)</f>
        <v>#VALUE!</v>
      </c>
      <c r="C90" s="11">
        <v>0</v>
      </c>
      <c r="D90" s="201" t="e">
        <f>INDEX('1. Antritt_Prüfung'!$A$5:$H$256,MATCH(G90,'1. Antritt_Prüfung'!$C$5:$C$182,0),7)</f>
        <v>#N/A</v>
      </c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>
      <c r="A91" s="11" t="e">
        <f>THE_Detailpunkte[[#This Row],[Bewertung/90,00]]</f>
        <v>#VALUE!</v>
      </c>
      <c r="B91" s="11" t="e">
        <f>SUMIFS(THE_Detailpunkte[#This Row],$E$2:$X$2,'0. Definitionen'!$B$7)</f>
        <v>#VALUE!</v>
      </c>
      <c r="C91" s="11">
        <v>0</v>
      </c>
      <c r="D91" s="201" t="e">
        <f>INDEX('1. Antritt_Prüfung'!$A$5:$H$256,MATCH(G91,'1. Antritt_Prüfung'!$C$5:$C$182,0),7)</f>
        <v>#N/A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>
      <c r="A92" s="11" t="e">
        <f>THE_Detailpunkte[[#This Row],[Bewertung/90,00]]</f>
        <v>#VALUE!</v>
      </c>
      <c r="B92" s="11" t="e">
        <f>SUMIFS(THE_Detailpunkte[#This Row],$E$2:$X$2,'0. Definitionen'!$B$7)</f>
        <v>#VALUE!</v>
      </c>
      <c r="C92" s="11">
        <v>0</v>
      </c>
      <c r="D92" s="201" t="e">
        <f>INDEX('1. Antritt_Prüfung'!$A$5:$H$256,MATCH(G92,'1. Antritt_Prüfung'!$C$5:$C$182,0),7)</f>
        <v>#N/A</v>
      </c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>
      <c r="A93" s="11" t="e">
        <f>THE_Detailpunkte[[#This Row],[Bewertung/90,00]]</f>
        <v>#VALUE!</v>
      </c>
      <c r="B93" s="11" t="e">
        <f>SUMIFS(THE_Detailpunkte[#This Row],$E$2:$X$2,'0. Definitionen'!$B$7)</f>
        <v>#VALUE!</v>
      </c>
      <c r="C93" s="11">
        <v>0</v>
      </c>
      <c r="D93" s="201" t="e">
        <f>INDEX('1. Antritt_Prüfung'!$A$5:$H$256,MATCH(G93,'1. Antritt_Prüfung'!$C$5:$C$182,0),7)</f>
        <v>#N/A</v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>
      <c r="A94" s="11" t="e">
        <f>THE_Detailpunkte[[#This Row],[Bewertung/90,00]]</f>
        <v>#VALUE!</v>
      </c>
      <c r="B94" s="11" t="e">
        <f>SUMIFS(THE_Detailpunkte[#This Row],$E$2:$X$2,'0. Definitionen'!$B$7)</f>
        <v>#VALUE!</v>
      </c>
      <c r="C94" s="11">
        <v>0</v>
      </c>
      <c r="D94" s="201" t="e">
        <f>INDEX('1. Antritt_Prüfung'!$A$5:$H$256,MATCH(G94,'1. Antritt_Prüfung'!$C$5:$C$182,0),7)</f>
        <v>#N/A</v>
      </c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</row>
    <row r="95" spans="1:57">
      <c r="A95" s="11" t="e">
        <f>THE_Detailpunkte[[#This Row],[Bewertung/90,00]]</f>
        <v>#VALUE!</v>
      </c>
      <c r="B95" s="11" t="e">
        <f>SUMIFS(THE_Detailpunkte[#This Row],$E$2:$X$2,'0. Definitionen'!$B$7)</f>
        <v>#VALUE!</v>
      </c>
      <c r="C95" s="11">
        <v>0</v>
      </c>
      <c r="D95" s="201" t="e">
        <f>INDEX('1. Antritt_Prüfung'!$A$5:$H$256,MATCH(G95,'1. Antritt_Prüfung'!$C$5:$C$182,0),7)</f>
        <v>#N/A</v>
      </c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>
      <c r="A96" s="11" t="e">
        <f>THE_Detailpunkte[[#This Row],[Bewertung/90,00]]</f>
        <v>#VALUE!</v>
      </c>
      <c r="B96" s="11" t="e">
        <f>SUMIFS(THE_Detailpunkte[#This Row],$E$2:$X$2,'0. Definitionen'!$B$7)</f>
        <v>#VALUE!</v>
      </c>
      <c r="C96" s="11">
        <v>0</v>
      </c>
      <c r="D96" s="201" t="e">
        <f>INDEX('1. Antritt_Prüfung'!$A$5:$H$256,MATCH(G96,'1. Antritt_Prüfung'!$C$5:$C$182,0),7)</f>
        <v>#N/A</v>
      </c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</row>
    <row r="97" spans="1:57">
      <c r="A97" s="11" t="e">
        <f>THE_Detailpunkte[[#This Row],[Bewertung/90,00]]</f>
        <v>#VALUE!</v>
      </c>
      <c r="B97" s="11" t="e">
        <f>SUMIFS(THE_Detailpunkte[#This Row],$E$2:$X$2,'0. Definitionen'!$B$7)</f>
        <v>#VALUE!</v>
      </c>
      <c r="C97" s="11">
        <v>0</v>
      </c>
      <c r="D97" s="201" t="e">
        <f>INDEX('1. Antritt_Prüfung'!$A$5:$H$256,MATCH(G97,'1. Antritt_Prüfung'!$C$5:$C$182,0),7)</f>
        <v>#N/A</v>
      </c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>
      <c r="A98" s="11" t="e">
        <f>THE_Detailpunkte[[#This Row],[Bewertung/90,00]]</f>
        <v>#VALUE!</v>
      </c>
      <c r="B98" s="11" t="e">
        <f>SUMIFS(THE_Detailpunkte[#This Row],$E$2:$X$2,'0. Definitionen'!$B$7)</f>
        <v>#VALUE!</v>
      </c>
      <c r="C98" s="11">
        <v>0</v>
      </c>
      <c r="D98" s="201" t="e">
        <f>INDEX('1. Antritt_Prüfung'!$A$5:$H$256,MATCH(G98,'1. Antritt_Prüfung'!$C$5:$C$182,0),7)</f>
        <v>#N/A</v>
      </c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57">
      <c r="A99" s="11" t="e">
        <f>THE_Detailpunkte[[#This Row],[Bewertung/90,00]]</f>
        <v>#VALUE!</v>
      </c>
      <c r="B99" s="11" t="e">
        <f>SUMIFS(THE_Detailpunkte[#This Row],$E$2:$X$2,'0. Definitionen'!$B$7)</f>
        <v>#VALUE!</v>
      </c>
      <c r="C99" s="11">
        <v>0</v>
      </c>
      <c r="D99" s="201" t="e">
        <f>INDEX('1. Antritt_Prüfung'!$A$5:$H$256,MATCH(G99,'1. Antritt_Prüfung'!$C$5:$C$182,0),7)</f>
        <v>#N/A</v>
      </c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57">
      <c r="A100" s="11" t="e">
        <f>THE_Detailpunkte[[#This Row],[Bewertung/90,00]]</f>
        <v>#VALUE!</v>
      </c>
      <c r="B100" s="11" t="e">
        <f>SUMIFS(THE_Detailpunkte[#This Row],$E$2:$X$2,'0. Definitionen'!$B$7)</f>
        <v>#VALUE!</v>
      </c>
      <c r="C100" s="11">
        <v>0</v>
      </c>
      <c r="D100" s="201" t="e">
        <f>INDEX('1. Antritt_Prüfung'!$A$5:$H$256,MATCH(G100,'1. Antritt_Prüfung'!$C$5:$C$182,0),7)</f>
        <v>#N/A</v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</row>
    <row r="101" spans="1:57">
      <c r="A101" s="11" t="e">
        <f>THE_Detailpunkte[[#This Row],[Bewertung/90,00]]</f>
        <v>#VALUE!</v>
      </c>
      <c r="B101" s="11" t="e">
        <f>SUMIFS(THE_Detailpunkte[#This Row],$E$2:$X$2,'0. Definitionen'!$B$7)</f>
        <v>#VALUE!</v>
      </c>
      <c r="C101" s="11">
        <v>0</v>
      </c>
      <c r="D101" s="201" t="e">
        <f>INDEX('1. Antritt_Prüfung'!$A$5:$H$256,MATCH(G101,'1. Antritt_Prüfung'!$C$5:$C$182,0),7)</f>
        <v>#N/A</v>
      </c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57">
      <c r="A102" s="11" t="e">
        <f>THE_Detailpunkte[[#This Row],[Bewertung/90,00]]</f>
        <v>#VALUE!</v>
      </c>
      <c r="B102" s="11" t="e">
        <f>SUMIFS(THE_Detailpunkte[#This Row],$E$2:$X$2,'0. Definitionen'!$B$7)</f>
        <v>#VALUE!</v>
      </c>
      <c r="C102" s="11">
        <v>0</v>
      </c>
      <c r="D102" s="201" t="e">
        <f>INDEX('1. Antritt_Prüfung'!$A$5:$H$256,MATCH(G102,'1. Antritt_Prüfung'!$C$5:$C$182,0),7)</f>
        <v>#N/A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57">
      <c r="A103" s="11" t="e">
        <f>THE_Detailpunkte[[#This Row],[Bewertung/90,00]]</f>
        <v>#VALUE!</v>
      </c>
      <c r="B103" s="11" t="e">
        <f>SUMIFS(THE_Detailpunkte[#This Row],$E$2:$X$2,'0. Definitionen'!$B$7)</f>
        <v>#VALUE!</v>
      </c>
      <c r="C103" s="11">
        <v>0</v>
      </c>
      <c r="D103" s="201" t="e">
        <f>INDEX('1. Antritt_Prüfung'!$A$5:$H$256,MATCH(G103,'1. Antritt_Prüfung'!$C$5:$C$182,0),7)</f>
        <v>#N/A</v>
      </c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57">
      <c r="A104" s="11" t="e">
        <f>THE_Detailpunkte[[#This Row],[Bewertung/90,00]]</f>
        <v>#VALUE!</v>
      </c>
      <c r="B104" s="11" t="e">
        <f>SUMIFS(THE_Detailpunkte[#This Row],$E$2:$X$2,'0. Definitionen'!$B$7)</f>
        <v>#VALUE!</v>
      </c>
      <c r="C104" s="11">
        <v>0</v>
      </c>
      <c r="D104" s="201" t="e">
        <f>INDEX('1. Antritt_Prüfung'!$A$5:$H$256,MATCH(G104,'1. Antritt_Prüfung'!$C$5:$C$182,0),7)</f>
        <v>#N/A</v>
      </c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</row>
    <row r="105" spans="1:57">
      <c r="A105" s="11" t="e">
        <f>THE_Detailpunkte[[#This Row],[Bewertung/90,00]]</f>
        <v>#VALUE!</v>
      </c>
      <c r="B105" s="11" t="e">
        <f>SUMIFS(THE_Detailpunkte[#This Row],$E$2:$X$2,'0. Definitionen'!$B$7)</f>
        <v>#VALUE!</v>
      </c>
      <c r="C105" s="11">
        <v>0</v>
      </c>
      <c r="D105" s="201" t="e">
        <f>INDEX('1. Antritt_Prüfung'!$A$5:$H$256,MATCH(G105,'1. Antritt_Prüfung'!$C$5:$C$182,0),7)</f>
        <v>#N/A</v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57">
      <c r="A106" s="11" t="e">
        <f>THE_Detailpunkte[[#This Row],[Bewertung/90,00]]</f>
        <v>#VALUE!</v>
      </c>
      <c r="B106" s="11" t="e">
        <f>SUMIFS(THE_Detailpunkte[#This Row],$E$2:$X$2,'0. Definitionen'!$B$7)</f>
        <v>#VALUE!</v>
      </c>
      <c r="C106" s="11">
        <v>0</v>
      </c>
      <c r="D106" s="201" t="e">
        <f>INDEX('1. Antritt_Prüfung'!$A$5:$H$256,MATCH(G106,'1. Antritt_Prüfung'!$C$5:$C$182,0),7)</f>
        <v>#N/A</v>
      </c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57">
      <c r="A107" s="11" t="e">
        <f>THE_Detailpunkte[[#This Row],[Bewertung/90,00]]</f>
        <v>#VALUE!</v>
      </c>
      <c r="B107" s="11" t="e">
        <f>SUMIFS(THE_Detailpunkte[#This Row],$E$2:$X$2,'0. Definitionen'!$B$7)</f>
        <v>#VALUE!</v>
      </c>
      <c r="C107" s="11">
        <v>0</v>
      </c>
      <c r="D107" s="201" t="e">
        <f>INDEX('1. Antritt_Prüfung'!$A$5:$H$256,MATCH(G107,'1. Antritt_Prüfung'!$C$5:$C$182,0),7)</f>
        <v>#N/A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57">
      <c r="A108" s="11" t="e">
        <f>THE_Detailpunkte[[#This Row],[Bewertung/90,00]]</f>
        <v>#VALUE!</v>
      </c>
      <c r="B108" s="11" t="e">
        <f>SUMIFS(THE_Detailpunkte[#This Row],$E$2:$X$2,'0. Definitionen'!$B$7)</f>
        <v>#VALUE!</v>
      </c>
      <c r="C108" s="11">
        <v>0</v>
      </c>
      <c r="D108" s="201" t="e">
        <f>INDEX('1. Antritt_Prüfung'!$A$5:$H$256,MATCH(G108,'1. Antritt_Prüfung'!$C$5:$C$182,0),7)</f>
        <v>#N/A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57">
      <c r="A109" s="11" t="e">
        <f>THE_Detailpunkte[[#This Row],[Bewertung/90,00]]</f>
        <v>#VALUE!</v>
      </c>
      <c r="B109" s="11" t="e">
        <f>SUMIFS(THE_Detailpunkte[#This Row],$E$2:$X$2,'0. Definitionen'!$B$7)</f>
        <v>#VALUE!</v>
      </c>
      <c r="C109" s="11">
        <v>0</v>
      </c>
      <c r="D109" s="201" t="e">
        <f>INDEX('1. Antritt_Prüfung'!$A$5:$H$256,MATCH(G109,'1. Antritt_Prüfung'!$C$5:$C$182,0),7)</f>
        <v>#N/A</v>
      </c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</row>
    <row r="110" spans="1:57">
      <c r="A110" s="11" t="e">
        <f>THE_Detailpunkte[[#This Row],[Bewertung/90,00]]</f>
        <v>#VALUE!</v>
      </c>
      <c r="B110" s="11" t="e">
        <f>SUMIFS(THE_Detailpunkte[#This Row],$E$2:$X$2,'0. Definitionen'!$B$7)</f>
        <v>#VALUE!</v>
      </c>
      <c r="C110" s="11">
        <v>0</v>
      </c>
      <c r="D110" s="201" t="e">
        <f>INDEX('1. Antritt_Prüfung'!$A$5:$H$256,MATCH(G110,'1. Antritt_Prüfung'!$C$5:$C$182,0),7)</f>
        <v>#N/A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</row>
    <row r="111" spans="1:57">
      <c r="A111" s="11" t="e">
        <f>THE_Detailpunkte[[#This Row],[Bewertung/90,00]]</f>
        <v>#VALUE!</v>
      </c>
      <c r="B111" s="11" t="e">
        <f>SUMIFS(THE_Detailpunkte[#This Row],$E$2:$X$2,'0. Definitionen'!$B$7)</f>
        <v>#VALUE!</v>
      </c>
      <c r="C111" s="11">
        <v>0</v>
      </c>
      <c r="D111" s="201" t="e">
        <f>INDEX('1. Antritt_Prüfung'!$A$5:$H$256,MATCH(G111,'1. Antritt_Prüfung'!$C$5:$C$182,0),7)</f>
        <v>#N/A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</row>
    <row r="112" spans="1:57">
      <c r="A112" s="11" t="e">
        <f>THE_Detailpunkte[[#This Row],[Bewertung/90,00]]</f>
        <v>#VALUE!</v>
      </c>
      <c r="B112" s="11" t="e">
        <f>SUMIFS(THE_Detailpunkte[#This Row],$E$2:$X$2,'0. Definitionen'!$B$7)</f>
        <v>#VALUE!</v>
      </c>
      <c r="C112" s="11">
        <v>0</v>
      </c>
      <c r="D112" s="201" t="e">
        <f>INDEX('1. Antritt_Prüfung'!$A$5:$H$256,MATCH(G112,'1. Antritt_Prüfung'!$C$5:$C$182,0),7)</f>
        <v>#N/A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</row>
    <row r="113" spans="1:57">
      <c r="A113" s="11" t="e">
        <f>THE_Detailpunkte[[#This Row],[Bewertung/90,00]]</f>
        <v>#VALUE!</v>
      </c>
      <c r="B113" s="11" t="e">
        <f>SUMIFS(THE_Detailpunkte[#This Row],$E$2:$X$2,'0. Definitionen'!$B$7)</f>
        <v>#VALUE!</v>
      </c>
      <c r="C113" s="11">
        <v>0</v>
      </c>
      <c r="D113" s="201" t="e">
        <f>INDEX('1. Antritt_Prüfung'!$A$5:$H$256,MATCH(G113,'1. Antritt_Prüfung'!$C$5:$C$182,0),7)</f>
        <v>#N/A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</row>
    <row r="114" spans="1:57">
      <c r="A114" s="11" t="e">
        <f>THE_Detailpunkte[[#This Row],[Bewertung/90,00]]</f>
        <v>#VALUE!</v>
      </c>
      <c r="B114" s="11" t="e">
        <f>SUMIFS(THE_Detailpunkte[#This Row],$E$2:$X$2,'0. Definitionen'!$B$7)</f>
        <v>#VALUE!</v>
      </c>
      <c r="C114" s="11">
        <v>0</v>
      </c>
      <c r="D114" s="201" t="e">
        <f>INDEX('1. Antritt_Prüfung'!$A$5:$H$256,MATCH(G114,'1. Antritt_Prüfung'!$C$5:$C$182,0),7)</f>
        <v>#N/A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</row>
    <row r="115" spans="1:57">
      <c r="A115" s="11" t="e">
        <f>THE_Detailpunkte[[#This Row],[Bewertung/90,00]]</f>
        <v>#VALUE!</v>
      </c>
      <c r="B115" s="11" t="e">
        <f>SUMIFS(THE_Detailpunkte[#This Row],$E$2:$X$2,'0. Definitionen'!$B$7)</f>
        <v>#VALUE!</v>
      </c>
      <c r="C115" s="11">
        <v>0</v>
      </c>
      <c r="D115" s="201" t="e">
        <f>INDEX('1. Antritt_Prüfung'!$A$5:$H$256,MATCH(G115,'1. Antritt_Prüfung'!$C$5:$C$182,0),7)</f>
        <v>#N/A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</row>
    <row r="116" spans="1:57">
      <c r="A116" s="11" t="e">
        <f>THE_Detailpunkte[[#This Row],[Bewertung/90,00]]</f>
        <v>#VALUE!</v>
      </c>
      <c r="B116" s="11" t="e">
        <f>SUMIFS(THE_Detailpunkte[#This Row],$E$2:$X$2,'0. Definitionen'!$B$7)</f>
        <v>#VALUE!</v>
      </c>
      <c r="C116" s="11">
        <v>0</v>
      </c>
      <c r="D116" s="201" t="e">
        <f>INDEX('1. Antritt_Prüfung'!$A$5:$H$256,MATCH(G116,'1. Antritt_Prüfung'!$C$5:$C$182,0),7)</f>
        <v>#N/A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</row>
    <row r="117" spans="1:57">
      <c r="A117" s="11" t="e">
        <f>THE_Detailpunkte[[#This Row],[Bewertung/90,00]]</f>
        <v>#VALUE!</v>
      </c>
      <c r="B117" s="11" t="e">
        <f>SUMIFS(THE_Detailpunkte[#This Row],$E$2:$X$2,'0. Definitionen'!$B$7)</f>
        <v>#VALUE!</v>
      </c>
      <c r="C117" s="11">
        <v>0</v>
      </c>
      <c r="D117" s="201" t="e">
        <f>INDEX('1. Antritt_Prüfung'!$A$5:$H$256,MATCH(G117,'1. Antritt_Prüfung'!$C$5:$C$182,0),7)</f>
        <v>#N/A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</row>
    <row r="118" spans="1:57">
      <c r="A118" s="11" t="e">
        <f>THE_Detailpunkte[[#This Row],[Bewertung/90,00]]</f>
        <v>#VALUE!</v>
      </c>
      <c r="B118" s="11" t="e">
        <f>SUMIFS(THE_Detailpunkte[#This Row],$E$2:$X$2,'0. Definitionen'!$B$7)</f>
        <v>#VALUE!</v>
      </c>
      <c r="C118" s="11">
        <v>0</v>
      </c>
      <c r="D118" s="201" t="e">
        <f>INDEX('1. Antritt_Prüfung'!$A$5:$H$256,MATCH(G118,'1. Antritt_Prüfung'!$C$5:$C$182,0),7)</f>
        <v>#N/A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</row>
    <row r="119" spans="1:57">
      <c r="A119" s="11" t="e">
        <f>THE_Detailpunkte[[#This Row],[Bewertung/90,00]]</f>
        <v>#VALUE!</v>
      </c>
      <c r="B119" s="11" t="e">
        <f>SUMIFS(THE_Detailpunkte[#This Row],$E$2:$X$2,'0. Definitionen'!$B$7)</f>
        <v>#VALUE!</v>
      </c>
      <c r="C119" s="11">
        <v>0</v>
      </c>
      <c r="D119" s="201" t="e">
        <f>INDEX('1. Antritt_Prüfung'!$A$5:$H$256,MATCH(G119,'1. Antritt_Prüfung'!$C$5:$C$182,0),7)</f>
        <v>#N/A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</row>
    <row r="120" spans="1:57">
      <c r="A120" s="11" t="e">
        <f>THE_Detailpunkte[[#This Row],[Bewertung/90,00]]</f>
        <v>#VALUE!</v>
      </c>
      <c r="B120" s="11" t="e">
        <f>SUMIFS(THE_Detailpunkte[#This Row],$E$2:$X$2,'0. Definitionen'!$B$7)</f>
        <v>#VALUE!</v>
      </c>
      <c r="C120" s="11">
        <v>0</v>
      </c>
      <c r="D120" s="201" t="e">
        <f>INDEX('1. Antritt_Prüfung'!$A$5:$H$256,MATCH(G120,'1. Antritt_Prüfung'!$C$5:$C$182,0),7)</f>
        <v>#N/A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</row>
    <row r="121" spans="1:57">
      <c r="A121" s="11" t="e">
        <f>THE_Detailpunkte[[#This Row],[Bewertung/90,00]]</f>
        <v>#VALUE!</v>
      </c>
      <c r="B121" s="11" t="e">
        <f>SUMIFS(THE_Detailpunkte[#This Row],$E$2:$X$2,'0. Definitionen'!$B$7)</f>
        <v>#VALUE!</v>
      </c>
      <c r="C121" s="11">
        <v>0</v>
      </c>
      <c r="D121" s="201" t="e">
        <f>INDEX('1. Antritt_Prüfung'!$A$5:$H$256,MATCH(G121,'1. Antritt_Prüfung'!$C$5:$C$182,0),7)</f>
        <v>#N/A</v>
      </c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</row>
    <row r="122" spans="1:57">
      <c r="A122" s="11" t="e">
        <f>THE_Detailpunkte[[#This Row],[Bewertung/90,00]]</f>
        <v>#VALUE!</v>
      </c>
      <c r="B122" s="11" t="e">
        <f>SUMIFS(THE_Detailpunkte[#This Row],$E$2:$X$2,'0. Definitionen'!$B$7)</f>
        <v>#VALUE!</v>
      </c>
      <c r="C122" s="11">
        <v>0</v>
      </c>
      <c r="D122" s="201" t="e">
        <f>INDEX('1. Antritt_Prüfung'!$A$5:$H$256,MATCH(G122,'1. Antritt_Prüfung'!$C$5:$C$182,0),7)</f>
        <v>#N/A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</row>
    <row r="123" spans="1:57">
      <c r="A123" s="11" t="e">
        <f>THE_Detailpunkte[[#This Row],[Bewertung/90,00]]</f>
        <v>#VALUE!</v>
      </c>
      <c r="B123" s="11" t="e">
        <f>SUMIFS(THE_Detailpunkte[#This Row],$E$2:$X$2,'0. Definitionen'!$B$7)</f>
        <v>#VALUE!</v>
      </c>
      <c r="C123" s="11">
        <v>0</v>
      </c>
      <c r="D123" s="201" t="e">
        <f>INDEX('1. Antritt_Prüfung'!$A$5:$H$256,MATCH(G123,'1. Antritt_Prüfung'!$C$5:$C$182,0),7)</f>
        <v>#N/A</v>
      </c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</row>
    <row r="124" spans="1:57">
      <c r="A124" s="11" t="e">
        <f>THE_Detailpunkte[[#This Row],[Bewertung/90,00]]</f>
        <v>#VALUE!</v>
      </c>
      <c r="B124" s="11" t="e">
        <f>SUMIFS(THE_Detailpunkte[#This Row],$E$2:$X$2,'0. Definitionen'!$B$7)</f>
        <v>#VALUE!</v>
      </c>
      <c r="C124" s="11">
        <v>0</v>
      </c>
      <c r="D124" s="201" t="e">
        <f>INDEX('1. Antritt_Prüfung'!$A$5:$H$256,MATCH(G124,'1. Antritt_Prüfung'!$C$5:$C$182,0),7)</f>
        <v>#N/A</v>
      </c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</row>
    <row r="125" spans="1:57">
      <c r="A125" s="11" t="e">
        <f>THE_Detailpunkte[[#This Row],[Bewertung/90,00]]</f>
        <v>#VALUE!</v>
      </c>
      <c r="B125" s="11" t="e">
        <f>SUMIFS(THE_Detailpunkte[#This Row],$E$2:$X$2,'0. Definitionen'!$B$7)</f>
        <v>#VALUE!</v>
      </c>
      <c r="C125" s="11">
        <v>0</v>
      </c>
      <c r="D125" s="201" t="e">
        <f>INDEX('1. Antritt_Prüfung'!$A$5:$H$256,MATCH(G125,'1. Antritt_Prüfung'!$C$5:$C$182,0),7)</f>
        <v>#N/A</v>
      </c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</row>
    <row r="126" spans="1:57">
      <c r="A126" s="11" t="e">
        <f>THE_Detailpunkte[[#This Row],[Bewertung/90,00]]</f>
        <v>#VALUE!</v>
      </c>
      <c r="B126" s="11" t="e">
        <f>SUMIFS(THE_Detailpunkte[#This Row],$E$2:$X$2,'0. Definitionen'!$B$7)</f>
        <v>#VALUE!</v>
      </c>
      <c r="C126" s="11">
        <v>0</v>
      </c>
      <c r="D126" s="201" t="e">
        <f>INDEX('1. Antritt_Prüfung'!$A$5:$H$256,MATCH(G126,'1. Antritt_Prüfung'!$C$5:$C$182,0),7)</f>
        <v>#N/A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</row>
    <row r="127" spans="1:57">
      <c r="A127" s="11" t="e">
        <f>THE_Detailpunkte[[#This Row],[Bewertung/90,00]]</f>
        <v>#VALUE!</v>
      </c>
      <c r="B127" s="11" t="e">
        <f>SUMIFS(THE_Detailpunkte[#This Row],$E$2:$X$2,'0. Definitionen'!$B$7)</f>
        <v>#VALUE!</v>
      </c>
      <c r="C127" s="11">
        <v>0</v>
      </c>
      <c r="D127" s="201" t="e">
        <f>INDEX('1. Antritt_Prüfung'!$A$5:$H$256,MATCH(G127,'1. Antritt_Prüfung'!$C$5:$C$182,0),7)</f>
        <v>#N/A</v>
      </c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</row>
    <row r="128" spans="1:57">
      <c r="A128" s="11" t="e">
        <f>THE_Detailpunkte[[#This Row],[Bewertung/90,00]]</f>
        <v>#VALUE!</v>
      </c>
      <c r="B128" s="11" t="e">
        <f>SUMIFS(THE_Detailpunkte[#This Row],$E$2:$X$2,'0. Definitionen'!$B$7)</f>
        <v>#VALUE!</v>
      </c>
      <c r="C128" s="11">
        <v>0</v>
      </c>
      <c r="D128" s="201" t="e">
        <f>INDEX('1. Antritt_Prüfung'!$A$5:$H$256,MATCH(G128,'1. Antritt_Prüfung'!$C$5:$C$182,0),7)</f>
        <v>#N/A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</row>
    <row r="129" spans="1:57">
      <c r="A129" s="11" t="e">
        <f>THE_Detailpunkte[[#This Row],[Bewertung/90,00]]</f>
        <v>#VALUE!</v>
      </c>
      <c r="B129" s="11" t="e">
        <f>SUMIFS(THE_Detailpunkte[#This Row],$E$2:$X$2,'0. Definitionen'!$B$7)</f>
        <v>#VALUE!</v>
      </c>
      <c r="C129" s="11">
        <v>0</v>
      </c>
      <c r="D129" s="201" t="e">
        <f>INDEX('1. Antritt_Prüfung'!$A$5:$H$256,MATCH(G129,'1. Antritt_Prüfung'!$C$5:$C$182,0),7)</f>
        <v>#N/A</v>
      </c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</row>
    <row r="130" spans="1:57">
      <c r="A130" s="11" t="e">
        <f>THE_Detailpunkte[[#This Row],[Bewertung/90,00]]</f>
        <v>#VALUE!</v>
      </c>
      <c r="B130" s="11" t="e">
        <f>SUMIFS(THE_Detailpunkte[#This Row],$E$2:$X$2,'0. Definitionen'!$B$7)</f>
        <v>#VALUE!</v>
      </c>
      <c r="C130" s="11">
        <v>0</v>
      </c>
      <c r="D130" s="201" t="e">
        <f>INDEX('1. Antritt_Prüfung'!$A$5:$H$256,MATCH(G130,'1. Antritt_Prüfung'!$C$5:$C$182,0),7)</f>
        <v>#N/A</v>
      </c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</row>
    <row r="131" spans="1:57">
      <c r="A131" s="11" t="e">
        <f>THE_Detailpunkte[[#This Row],[Bewertung/90,00]]</f>
        <v>#VALUE!</v>
      </c>
      <c r="B131" s="11" t="e">
        <f>SUMIFS(THE_Detailpunkte[#This Row],$E$2:$X$2,'0. Definitionen'!$B$7)</f>
        <v>#VALUE!</v>
      </c>
      <c r="C131" s="11">
        <v>0</v>
      </c>
      <c r="D131" s="201" t="e">
        <f>INDEX('1. Antritt_Prüfung'!$A$5:$H$256,MATCH(G131,'1. Antritt_Prüfung'!$C$5:$C$182,0),7)</f>
        <v>#N/A</v>
      </c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</row>
    <row r="132" spans="1:57">
      <c r="A132" s="11" t="e">
        <f>THE_Detailpunkte[[#This Row],[Bewertung/90,00]]</f>
        <v>#VALUE!</v>
      </c>
      <c r="B132" s="11" t="e">
        <f>SUMIFS(THE_Detailpunkte[#This Row],$E$2:$X$2,'0. Definitionen'!$B$7)</f>
        <v>#VALUE!</v>
      </c>
      <c r="C132" s="11">
        <v>0</v>
      </c>
      <c r="D132" s="201" t="e">
        <f>INDEX('1. Antritt_Prüfung'!$A$5:$H$256,MATCH(G132,'1. Antritt_Prüfung'!$C$5:$C$182,0),7)</f>
        <v>#N/A</v>
      </c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</row>
    <row r="133" spans="1:57">
      <c r="A133" s="11" t="e">
        <f>THE_Detailpunkte[[#This Row],[Bewertung/90,00]]</f>
        <v>#VALUE!</v>
      </c>
      <c r="B133" s="11" t="e">
        <f>SUMIFS(THE_Detailpunkte[#This Row],$E$2:$X$2,'0. Definitionen'!$B$7)</f>
        <v>#VALUE!</v>
      </c>
      <c r="C133" s="11">
        <v>0</v>
      </c>
      <c r="D133" s="201" t="e">
        <f>INDEX('1. Antritt_Prüfung'!$A$5:$H$256,MATCH(G133,'1. Antritt_Prüfung'!$C$5:$C$182,0),7)</f>
        <v>#N/A</v>
      </c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</row>
    <row r="134" spans="1:57">
      <c r="A134" s="11" t="e">
        <f>THE_Detailpunkte[[#This Row],[Bewertung/90,00]]</f>
        <v>#VALUE!</v>
      </c>
      <c r="B134" s="11" t="e">
        <f>SUMIFS(THE_Detailpunkte[#This Row],$E$2:$X$2,'0. Definitionen'!$B$7)</f>
        <v>#VALUE!</v>
      </c>
      <c r="C134" s="11">
        <v>0</v>
      </c>
      <c r="D134" s="201" t="e">
        <f>INDEX('1. Antritt_Prüfung'!$A$5:$H$256,MATCH(G134,'1. Antritt_Prüfung'!$C$5:$C$182,0),7)</f>
        <v>#N/A</v>
      </c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</row>
    <row r="135" spans="1:57">
      <c r="A135" s="11" t="e">
        <f>THE_Detailpunkte[[#This Row],[Bewertung/90,00]]</f>
        <v>#VALUE!</v>
      </c>
      <c r="B135" s="11" t="e">
        <f>SUMIFS(THE_Detailpunkte[#This Row],$E$2:$X$2,'0. Definitionen'!$B$7)</f>
        <v>#VALUE!</v>
      </c>
      <c r="C135" s="11">
        <v>0</v>
      </c>
      <c r="D135" s="201" t="e">
        <f>INDEX('1. Antritt_Prüfung'!$A$5:$H$256,MATCH(G135,'1. Antritt_Prüfung'!$C$5:$C$182,0),7)</f>
        <v>#N/A</v>
      </c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</row>
    <row r="136" spans="1:57">
      <c r="A136" s="11" t="e">
        <f>THE_Detailpunkte[[#This Row],[Bewertung/90,00]]</f>
        <v>#VALUE!</v>
      </c>
      <c r="B136" s="11" t="e">
        <f>SUMIFS(THE_Detailpunkte[#This Row],$E$2:$X$2,'0. Definitionen'!$B$7)</f>
        <v>#VALUE!</v>
      </c>
      <c r="C136" s="11">
        <v>0</v>
      </c>
      <c r="D136" s="201" t="e">
        <f>INDEX('1. Antritt_Prüfung'!$A$5:$H$256,MATCH(G136,'1. Antritt_Prüfung'!$C$5:$C$182,0),7)</f>
        <v>#N/A</v>
      </c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</row>
    <row r="137" spans="1:57">
      <c r="A137" s="11" t="e">
        <f>THE_Detailpunkte[[#This Row],[Bewertung/90,00]]</f>
        <v>#VALUE!</v>
      </c>
      <c r="B137" s="11" t="e">
        <f>SUMIFS(THE_Detailpunkte[#This Row],$E$2:$X$2,'0. Definitionen'!$B$7)</f>
        <v>#VALUE!</v>
      </c>
      <c r="C137" s="11">
        <v>0</v>
      </c>
      <c r="D137" s="201" t="e">
        <f>INDEX('1. Antritt_Prüfung'!$A$5:$H$256,MATCH(G137,'1. Antritt_Prüfung'!$C$5:$C$182,0),7)</f>
        <v>#N/A</v>
      </c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</row>
    <row r="138" spans="1:57">
      <c r="A138" s="11" t="e">
        <f>THE_Detailpunkte[[#This Row],[Bewertung/90,00]]</f>
        <v>#VALUE!</v>
      </c>
      <c r="B138" s="11" t="e">
        <f>SUMIFS(THE_Detailpunkte[#This Row],$E$2:$X$2,'0. Definitionen'!$B$7)</f>
        <v>#VALUE!</v>
      </c>
      <c r="C138" s="11">
        <v>0</v>
      </c>
      <c r="D138" s="201" t="e">
        <f>INDEX('1. Antritt_Prüfung'!$A$5:$H$256,MATCH(G138,'1. Antritt_Prüfung'!$C$5:$C$182,0),7)</f>
        <v>#N/A</v>
      </c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</row>
    <row r="139" spans="1:57">
      <c r="A139" s="11" t="e">
        <f>THE_Detailpunkte[[#This Row],[Bewertung/90,00]]</f>
        <v>#VALUE!</v>
      </c>
      <c r="B139" s="11" t="e">
        <f>SUMIFS(THE_Detailpunkte[#This Row],$E$2:$X$2,'0. Definitionen'!$B$7)</f>
        <v>#VALUE!</v>
      </c>
      <c r="C139" s="11">
        <v>0</v>
      </c>
      <c r="D139" s="201" t="e">
        <f>INDEX('1. Antritt_Prüfung'!$A$5:$H$256,MATCH(G139,'1. Antritt_Prüfung'!$C$5:$C$182,0),7)</f>
        <v>#N/A</v>
      </c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</row>
    <row r="140" spans="1:57">
      <c r="A140" s="11" t="e">
        <f>THE_Detailpunkte[[#This Row],[Bewertung/90,00]]</f>
        <v>#VALUE!</v>
      </c>
      <c r="B140" s="11" t="e">
        <f>SUMIFS(THE_Detailpunkte[#This Row],$E$2:$X$2,'0. Definitionen'!$B$7)</f>
        <v>#VALUE!</v>
      </c>
      <c r="C140" s="11">
        <v>0</v>
      </c>
      <c r="D140" s="201" t="e">
        <f>INDEX('1. Antritt_Prüfung'!$A$5:$H$256,MATCH(G140,'1. Antritt_Prüfung'!$C$5:$C$182,0),7)</f>
        <v>#N/A</v>
      </c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</row>
    <row r="141" spans="1:57">
      <c r="A141" s="11" t="e">
        <f>THE_Detailpunkte[[#This Row],[Bewertung/90,00]]</f>
        <v>#VALUE!</v>
      </c>
      <c r="B141" s="11" t="e">
        <f>SUMIFS(THE_Detailpunkte[#This Row],$E$2:$X$2,'0. Definitionen'!$B$7)</f>
        <v>#VALUE!</v>
      </c>
      <c r="C141" s="11">
        <v>0</v>
      </c>
      <c r="D141" s="201" t="e">
        <f>INDEX('1. Antritt_Prüfung'!$A$5:$H$256,MATCH(G141,'1. Antritt_Prüfung'!$C$5:$C$182,0),7)</f>
        <v>#N/A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</row>
    <row r="142" spans="1:57">
      <c r="A142" s="11" t="e">
        <f>THE_Detailpunkte[[#This Row],[Bewertung/90,00]]</f>
        <v>#VALUE!</v>
      </c>
      <c r="B142" s="11" t="e">
        <f>SUMIFS(THE_Detailpunkte[#This Row],$E$2:$X$2,'0. Definitionen'!$B$7)</f>
        <v>#VALUE!</v>
      </c>
      <c r="C142" s="11">
        <v>0</v>
      </c>
      <c r="D142" s="201" t="e">
        <f>INDEX('1. Antritt_Prüfung'!$A$5:$H$256,MATCH(G142,'1. Antritt_Prüfung'!$C$5:$C$182,0),7)</f>
        <v>#N/A</v>
      </c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</row>
    <row r="143" spans="1:57">
      <c r="A143" s="11" t="e">
        <f>THE_Detailpunkte[[#This Row],[Bewertung/90,00]]</f>
        <v>#VALUE!</v>
      </c>
      <c r="B143" s="11" t="e">
        <f>SUMIFS(THE_Detailpunkte[#This Row],$E$2:$X$2,'0. Definitionen'!$B$7)</f>
        <v>#VALUE!</v>
      </c>
      <c r="C143" s="11">
        <v>0</v>
      </c>
      <c r="D143" s="201" t="e">
        <f>INDEX('1. Antritt_Prüfung'!$A$5:$H$256,MATCH(G143,'1. Antritt_Prüfung'!$C$5:$C$182,0),7)</f>
        <v>#N/A</v>
      </c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</row>
    <row r="144" spans="1:57">
      <c r="A144" s="11" t="e">
        <f>THE_Detailpunkte[[#This Row],[Bewertung/90,00]]</f>
        <v>#VALUE!</v>
      </c>
      <c r="B144" s="11" t="e">
        <f>SUMIFS(THE_Detailpunkte[#This Row],$E$2:$X$2,'0. Definitionen'!$B$7)</f>
        <v>#VALUE!</v>
      </c>
      <c r="C144" s="11">
        <v>0</v>
      </c>
      <c r="D144" s="201" t="e">
        <f>INDEX('1. Antritt_Prüfung'!$A$5:$H$256,MATCH(G144,'1. Antritt_Prüfung'!$C$5:$C$182,0),7)</f>
        <v>#N/A</v>
      </c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</row>
    <row r="145" spans="1:57">
      <c r="A145" s="11" t="e">
        <f>THE_Detailpunkte[[#This Row],[Bewertung/90,00]]</f>
        <v>#VALUE!</v>
      </c>
      <c r="B145" s="11" t="e">
        <f>SUMIFS(THE_Detailpunkte[#This Row],$E$2:$X$2,'0. Definitionen'!$B$7)</f>
        <v>#VALUE!</v>
      </c>
      <c r="C145" s="11">
        <v>0</v>
      </c>
      <c r="D145" s="201" t="e">
        <f>INDEX('1. Antritt_Prüfung'!$A$5:$H$256,MATCH(G145,'1. Antritt_Prüfung'!$C$5:$C$182,0),7)</f>
        <v>#N/A</v>
      </c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</row>
    <row r="146" spans="1:57">
      <c r="A146" s="11" t="e">
        <f>THE_Detailpunkte[[#This Row],[Bewertung/90,00]]</f>
        <v>#VALUE!</v>
      </c>
      <c r="B146" s="11" t="e">
        <f>SUMIFS(THE_Detailpunkte[#This Row],$E$2:$X$2,'0. Definitionen'!$B$7)</f>
        <v>#VALUE!</v>
      </c>
      <c r="C146" s="11">
        <v>0</v>
      </c>
      <c r="D146" s="201" t="e">
        <f>INDEX('1. Antritt_Prüfung'!$A$5:$H$256,MATCH(G146,'1. Antritt_Prüfung'!$C$5:$C$182,0),7)</f>
        <v>#N/A</v>
      </c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</row>
    <row r="147" spans="1:57">
      <c r="A147" s="11" t="e">
        <f>THE_Detailpunkte[[#This Row],[Bewertung/90,00]]</f>
        <v>#VALUE!</v>
      </c>
      <c r="B147" s="11" t="e">
        <f>SUMIFS(THE_Detailpunkte[#This Row],$E$2:$X$2,'0. Definitionen'!$B$7)</f>
        <v>#VALUE!</v>
      </c>
      <c r="C147" s="11">
        <v>0</v>
      </c>
      <c r="D147" s="201" t="e">
        <f>INDEX('1. Antritt_Prüfung'!$A$5:$H$256,MATCH(G147,'1. Antritt_Prüfung'!$C$5:$C$182,0),7)</f>
        <v>#N/A</v>
      </c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</row>
    <row r="148" spans="1:57">
      <c r="A148" s="11" t="e">
        <f>THE_Detailpunkte[[#This Row],[Bewertung/90,00]]</f>
        <v>#VALUE!</v>
      </c>
      <c r="B148" s="11" t="e">
        <f>SUMIFS(THE_Detailpunkte[#This Row],$E$2:$X$2,'0. Definitionen'!$B$7)</f>
        <v>#VALUE!</v>
      </c>
      <c r="C148" s="11">
        <v>0</v>
      </c>
      <c r="D148" s="201" t="e">
        <f>INDEX('1. Antritt_Prüfung'!$A$5:$H$256,MATCH(G148,'1. Antritt_Prüfung'!$C$5:$C$182,0),7)</f>
        <v>#N/A</v>
      </c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</row>
    <row r="149" spans="1:57">
      <c r="A149" s="11" t="e">
        <f>THE_Detailpunkte[[#This Row],[Bewertung/90,00]]</f>
        <v>#VALUE!</v>
      </c>
      <c r="B149" s="11" t="e">
        <f>SUMIFS(THE_Detailpunkte[#This Row],$E$2:$X$2,'0. Definitionen'!$B$7)</f>
        <v>#VALUE!</v>
      </c>
      <c r="C149" s="11">
        <v>0</v>
      </c>
      <c r="D149" s="201" t="e">
        <f>INDEX('1. Antritt_Prüfung'!$A$5:$H$256,MATCH(G149,'1. Antritt_Prüfung'!$C$5:$C$182,0),7)</f>
        <v>#N/A</v>
      </c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</row>
    <row r="150" spans="1:57">
      <c r="A150" s="11" t="e">
        <f>THE_Detailpunkte[[#This Row],[Bewertung/90,00]]</f>
        <v>#VALUE!</v>
      </c>
      <c r="B150" s="11" t="e">
        <f>SUMIFS(THE_Detailpunkte[#This Row],$E$2:$X$2,'0. Definitionen'!$B$7)</f>
        <v>#VALUE!</v>
      </c>
      <c r="C150" s="11">
        <v>0</v>
      </c>
      <c r="D150" s="201" t="e">
        <f>INDEX('1. Antritt_Prüfung'!$A$5:$H$256,MATCH(G150,'1. Antritt_Prüfung'!$C$5:$C$182,0),7)</f>
        <v>#N/A</v>
      </c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</row>
    <row r="151" spans="1:57">
      <c r="A151" s="11" t="e">
        <f>THE_Detailpunkte[[#This Row],[Bewertung/90,00]]</f>
        <v>#VALUE!</v>
      </c>
      <c r="B151" s="11" t="e">
        <f>SUMIFS(THE_Detailpunkte[#This Row],$E$2:$X$2,'0. Definitionen'!$B$7)</f>
        <v>#VALUE!</v>
      </c>
      <c r="C151" s="11">
        <v>0</v>
      </c>
      <c r="D151" s="201" t="e">
        <f>INDEX('1. Antritt_Prüfung'!$A$5:$H$256,MATCH(G151,'1. Antritt_Prüfung'!$C$5:$C$182,0),7)</f>
        <v>#N/A</v>
      </c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</row>
    <row r="152" spans="1:57">
      <c r="A152" s="11" t="e">
        <f>THE_Detailpunkte[[#This Row],[Bewertung/90,00]]</f>
        <v>#VALUE!</v>
      </c>
      <c r="B152" s="11" t="e">
        <f>SUMIFS(THE_Detailpunkte[#This Row],$E$2:$X$2,'0. Definitionen'!$B$7)</f>
        <v>#VALUE!</v>
      </c>
      <c r="C152" s="11">
        <v>0</v>
      </c>
      <c r="D152" s="201" t="e">
        <f>INDEX('1. Antritt_Prüfung'!$A$5:$H$256,MATCH(G152,'1. Antritt_Prüfung'!$C$5:$C$182,0),7)</f>
        <v>#N/A</v>
      </c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</row>
    <row r="153" spans="1:57">
      <c r="A153" s="11" t="e">
        <f>THE_Detailpunkte[[#This Row],[Bewertung/90,00]]</f>
        <v>#VALUE!</v>
      </c>
      <c r="B153" s="11" t="e">
        <f>SUMIFS(THE_Detailpunkte[#This Row],$E$2:$X$2,'0. Definitionen'!$B$7)</f>
        <v>#VALUE!</v>
      </c>
      <c r="C153" s="11">
        <v>0</v>
      </c>
      <c r="D153" s="201" t="e">
        <f>INDEX('1. Antritt_Prüfung'!$A$5:$H$256,MATCH(G153,'1. Antritt_Prüfung'!$C$5:$C$182,0),7)</f>
        <v>#N/A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</row>
    <row r="154" spans="1:57">
      <c r="A154" s="11" t="e">
        <f>THE_Detailpunkte[[#This Row],[Bewertung/90,00]]</f>
        <v>#VALUE!</v>
      </c>
      <c r="B154" s="11" t="e">
        <f>SUMIFS(THE_Detailpunkte[#This Row],$E$2:$X$2,'0. Definitionen'!$B$7)</f>
        <v>#VALUE!</v>
      </c>
      <c r="C154" s="11">
        <v>0</v>
      </c>
      <c r="D154" s="201" t="e">
        <f>INDEX('1. Antritt_Prüfung'!$A$5:$H$256,MATCH(G154,'1. Antritt_Prüfung'!$C$5:$C$182,0),7)</f>
        <v>#N/A</v>
      </c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</row>
    <row r="155" spans="1:57">
      <c r="A155" s="11" t="e">
        <f>THE_Detailpunkte[[#This Row],[Bewertung/90,00]]</f>
        <v>#VALUE!</v>
      </c>
      <c r="B155" s="11" t="e">
        <f>SUMIFS(THE_Detailpunkte[#This Row],$E$2:$X$2,'0. Definitionen'!$B$7)</f>
        <v>#VALUE!</v>
      </c>
      <c r="C155" s="11">
        <v>0</v>
      </c>
      <c r="D155" s="201" t="e">
        <f>INDEX('1. Antritt_Prüfung'!$A$5:$H$256,MATCH(G155,'1. Antritt_Prüfung'!$C$5:$C$182,0),7)</f>
        <v>#N/A</v>
      </c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</row>
    <row r="156" spans="1:57">
      <c r="A156" s="11" t="e">
        <f>THE_Detailpunkte[[#This Row],[Bewertung/90,00]]</f>
        <v>#VALUE!</v>
      </c>
      <c r="B156" s="11" t="e">
        <f>SUMIFS(THE_Detailpunkte[#This Row],$E$2:$X$2,'0. Definitionen'!$B$7)</f>
        <v>#VALUE!</v>
      </c>
      <c r="C156" s="11">
        <v>0</v>
      </c>
      <c r="D156" s="201" t="e">
        <f>INDEX('1. Antritt_Prüfung'!$A$5:$H$256,MATCH(G156,'1. Antritt_Prüfung'!$C$5:$C$182,0),7)</f>
        <v>#N/A</v>
      </c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</row>
    <row r="157" spans="1:57">
      <c r="A157" s="11" t="e">
        <f>THE_Detailpunkte[[#This Row],[Bewertung/90,00]]</f>
        <v>#VALUE!</v>
      </c>
      <c r="B157" s="11" t="e">
        <f>SUMIFS(THE_Detailpunkte[#This Row],$E$2:$X$2,'0. Definitionen'!$B$7)</f>
        <v>#VALUE!</v>
      </c>
      <c r="C157" s="11">
        <v>0</v>
      </c>
      <c r="D157" s="201" t="e">
        <f>INDEX('1. Antritt_Prüfung'!$A$5:$H$256,MATCH(G157,'1. Antritt_Prüfung'!$C$5:$C$182,0),7)</f>
        <v>#N/A</v>
      </c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</row>
    <row r="158" spans="1:57">
      <c r="A158" s="11" t="e">
        <f>THE_Detailpunkte[[#This Row],[Bewertung/90,00]]</f>
        <v>#VALUE!</v>
      </c>
      <c r="B158" s="11" t="e">
        <f>SUMIFS(THE_Detailpunkte[#This Row],$E$2:$X$2,'0. Definitionen'!$B$7)</f>
        <v>#VALUE!</v>
      </c>
      <c r="C158" s="11">
        <v>0</v>
      </c>
      <c r="D158" s="201" t="e">
        <f>INDEX('1. Antritt_Prüfung'!$A$5:$H$256,MATCH(G158,'1. Antritt_Prüfung'!$C$5:$C$182,0),7)</f>
        <v>#N/A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</row>
    <row r="159" spans="1:57">
      <c r="A159" s="11" t="e">
        <f>THE_Detailpunkte[[#This Row],[Bewertung/90,00]]</f>
        <v>#VALUE!</v>
      </c>
      <c r="B159" s="11" t="e">
        <f>SUMIFS(THE_Detailpunkte[#This Row],$E$2:$X$2,'0. Definitionen'!$B$7)</f>
        <v>#VALUE!</v>
      </c>
      <c r="C159" s="11">
        <v>0</v>
      </c>
      <c r="D159" s="201" t="e">
        <f>INDEX('1. Antritt_Prüfung'!$A$5:$H$256,MATCH(G159,'1. Antritt_Prüfung'!$C$5:$C$182,0),7)</f>
        <v>#N/A</v>
      </c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</row>
    <row r="160" spans="1:57">
      <c r="A160" s="11" t="e">
        <f>THE_Detailpunkte[[#This Row],[Bewertung/90,00]]</f>
        <v>#VALUE!</v>
      </c>
      <c r="B160" s="11" t="e">
        <f>SUMIFS(THE_Detailpunkte[#This Row],$E$2:$X$2,'0. Definitionen'!$B$7)</f>
        <v>#VALUE!</v>
      </c>
      <c r="C160" s="11">
        <v>0</v>
      </c>
      <c r="D160" s="201" t="e">
        <f>INDEX('1. Antritt_Prüfung'!$A$5:$H$256,MATCH(G160,'1. Antritt_Prüfung'!$C$5:$C$182,0),7)</f>
        <v>#N/A</v>
      </c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</row>
    <row r="161" spans="1:57">
      <c r="A161" s="11" t="e">
        <f>THE_Detailpunkte[[#This Row],[Bewertung/90,00]]</f>
        <v>#VALUE!</v>
      </c>
      <c r="B161" s="11" t="e">
        <f>SUMIFS(THE_Detailpunkte[#This Row],$E$2:$X$2,'0. Definitionen'!$B$7)</f>
        <v>#VALUE!</v>
      </c>
      <c r="C161" s="11">
        <v>0</v>
      </c>
      <c r="D161" s="201" t="e">
        <f>INDEX('1. Antritt_Prüfung'!$A$5:$H$256,MATCH(G161,'1. Antritt_Prüfung'!$C$5:$C$182,0),7)</f>
        <v>#N/A</v>
      </c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</row>
    <row r="162" spans="1:57">
      <c r="A162" s="11" t="e">
        <f>THE_Detailpunkte[[#This Row],[Bewertung/90,00]]</f>
        <v>#VALUE!</v>
      </c>
      <c r="B162" s="11" t="e">
        <f>SUMIFS(THE_Detailpunkte[#This Row],$E$2:$X$2,'0. Definitionen'!$B$7)</f>
        <v>#VALUE!</v>
      </c>
      <c r="C162" s="11">
        <v>0</v>
      </c>
      <c r="D162" s="201" t="e">
        <f>INDEX('1. Antritt_Prüfung'!$A$5:$H$256,MATCH(G162,'1. Antritt_Prüfung'!$C$5:$C$182,0),7)</f>
        <v>#N/A</v>
      </c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</row>
    <row r="163" spans="1:57">
      <c r="A163" s="11" t="e">
        <f>THE_Detailpunkte[[#This Row],[Bewertung/90,00]]</f>
        <v>#VALUE!</v>
      </c>
      <c r="B163" s="11" t="e">
        <f>SUMIFS(THE_Detailpunkte[#This Row],$E$2:$X$2,'0. Definitionen'!$B$7)</f>
        <v>#VALUE!</v>
      </c>
      <c r="C163" s="11">
        <v>0</v>
      </c>
      <c r="D163" s="201" t="e">
        <f>INDEX('1. Antritt_Prüfung'!$A$5:$H$256,MATCH(G163,'1. Antritt_Prüfung'!$C$5:$C$182,0),7)</f>
        <v>#N/A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</row>
    <row r="164" spans="1:57">
      <c r="A164" s="11" t="e">
        <f>THE_Detailpunkte[[#This Row],[Bewertung/90,00]]</f>
        <v>#VALUE!</v>
      </c>
      <c r="B164" s="11" t="e">
        <f>SUMIFS(THE_Detailpunkte[#This Row],$E$2:$X$2,'0. Definitionen'!$B$7)</f>
        <v>#VALUE!</v>
      </c>
      <c r="C164" s="11">
        <v>0</v>
      </c>
      <c r="D164" s="201" t="e">
        <f>INDEX('1. Antritt_Prüfung'!$A$5:$H$256,MATCH(G164,'1. Antritt_Prüfung'!$C$5:$C$182,0),7)</f>
        <v>#N/A</v>
      </c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</row>
    <row r="165" spans="1:57">
      <c r="A165" s="11" t="e">
        <f>THE_Detailpunkte[[#This Row],[Bewertung/90,00]]</f>
        <v>#VALUE!</v>
      </c>
      <c r="B165" s="11" t="e">
        <f>SUMIFS(THE_Detailpunkte[#This Row],$E$2:$X$2,'0. Definitionen'!$B$7)</f>
        <v>#VALUE!</v>
      </c>
      <c r="C165" s="11">
        <v>0</v>
      </c>
      <c r="D165" s="201" t="e">
        <f>INDEX('1. Antritt_Prüfung'!$A$5:$H$256,MATCH(G165,'1. Antritt_Prüfung'!$C$5:$C$182,0),7)</f>
        <v>#N/A</v>
      </c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</row>
    <row r="166" spans="1:57">
      <c r="A166" s="11" t="e">
        <f>THE_Detailpunkte[[#This Row],[Bewertung/90,00]]</f>
        <v>#VALUE!</v>
      </c>
      <c r="B166" s="11" t="e">
        <f>SUMIFS(THE_Detailpunkte[#This Row],$E$2:$X$2,'0. Definitionen'!$B$7)</f>
        <v>#VALUE!</v>
      </c>
      <c r="C166" s="11">
        <v>0</v>
      </c>
      <c r="D166" s="201" t="e">
        <f>INDEX('1. Antritt_Prüfung'!$A$5:$H$256,MATCH(G166,'1. Antritt_Prüfung'!$C$5:$C$182,0),7)</f>
        <v>#N/A</v>
      </c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</row>
    <row r="167" spans="1:57">
      <c r="A167" s="11" t="e">
        <f>THE_Detailpunkte[[#This Row],[Bewertung/90,00]]</f>
        <v>#VALUE!</v>
      </c>
      <c r="B167" s="11" t="e">
        <f>SUMIFS(THE_Detailpunkte[#This Row],$E$2:$X$2,'0. Definitionen'!$B$7)</f>
        <v>#VALUE!</v>
      </c>
      <c r="C167" s="11">
        <v>0</v>
      </c>
      <c r="D167" s="201" t="e">
        <f>INDEX('1. Antritt_Prüfung'!$A$5:$H$256,MATCH(G167,'1. Antritt_Prüfung'!$C$5:$C$182,0),7)</f>
        <v>#N/A</v>
      </c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</row>
    <row r="168" spans="1:57">
      <c r="A168" s="11" t="e">
        <f>THE_Detailpunkte[[#This Row],[Bewertung/90,00]]</f>
        <v>#VALUE!</v>
      </c>
      <c r="B168" s="11" t="e">
        <f>SUMIFS(THE_Detailpunkte[#This Row],$E$2:$X$2,'0. Definitionen'!$B$7)</f>
        <v>#VALUE!</v>
      </c>
      <c r="C168" s="11">
        <v>0</v>
      </c>
      <c r="D168" s="201" t="e">
        <f>INDEX('1. Antritt_Prüfung'!$A$5:$H$256,MATCH(G168,'1. Antritt_Prüfung'!$C$5:$C$182,0),7)</f>
        <v>#N/A</v>
      </c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</row>
    <row r="169" spans="1:57">
      <c r="A169" s="11" t="e">
        <f>THE_Detailpunkte[[#This Row],[Bewertung/90,00]]</f>
        <v>#VALUE!</v>
      </c>
      <c r="B169" s="11" t="e">
        <f>SUMIFS(THE_Detailpunkte[#This Row],$E$2:$X$2,'0. Definitionen'!$B$7)</f>
        <v>#VALUE!</v>
      </c>
      <c r="C169" s="11">
        <v>0</v>
      </c>
      <c r="D169" s="201" t="e">
        <f>INDEX('1. Antritt_Prüfung'!$A$5:$H$256,MATCH(G169,'1. Antritt_Prüfung'!$C$5:$C$182,0),7)</f>
        <v>#N/A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</row>
    <row r="170" spans="1:57">
      <c r="A170" s="11" t="e">
        <f>THE_Detailpunkte[[#This Row],[Bewertung/90,00]]</f>
        <v>#VALUE!</v>
      </c>
      <c r="B170" s="11" t="e">
        <f>SUMIFS(THE_Detailpunkte[#This Row],$E$2:$X$2,'0. Definitionen'!$B$7)</f>
        <v>#VALUE!</v>
      </c>
      <c r="C170" s="11">
        <v>0</v>
      </c>
      <c r="D170" s="201" t="e">
        <f>INDEX('1. Antritt_Prüfung'!$A$5:$H$256,MATCH(G170,'1. Antritt_Prüfung'!$C$5:$C$182,0),7)</f>
        <v>#N/A</v>
      </c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</row>
    <row r="171" spans="1:57">
      <c r="A171" s="11" t="e">
        <f>THE_Detailpunkte[[#This Row],[Bewertung/90,00]]</f>
        <v>#VALUE!</v>
      </c>
      <c r="B171" s="11" t="e">
        <f>SUMIFS(THE_Detailpunkte[#This Row],$E$2:$X$2,'0. Definitionen'!$B$7)</f>
        <v>#VALUE!</v>
      </c>
      <c r="C171" s="11">
        <v>0</v>
      </c>
      <c r="D171" s="201" t="e">
        <f>INDEX('1. Antritt_Prüfung'!$A$5:$H$256,MATCH(G171,'1. Antritt_Prüfung'!$C$5:$C$182,0),7)</f>
        <v>#N/A</v>
      </c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</row>
    <row r="172" spans="1:57">
      <c r="A172" s="11" t="e">
        <f>THE_Detailpunkte[[#This Row],[Bewertung/90,00]]</f>
        <v>#VALUE!</v>
      </c>
      <c r="B172" s="11" t="e">
        <f>SUMIFS(THE_Detailpunkte[#This Row],$E$2:$X$2,'0. Definitionen'!$B$7)</f>
        <v>#VALUE!</v>
      </c>
      <c r="C172" s="11">
        <v>0</v>
      </c>
      <c r="D172" s="201" t="e">
        <f>INDEX('1. Antritt_Prüfung'!$A$5:$H$256,MATCH(G172,'1. Antritt_Prüfung'!$C$5:$C$182,0),7)</f>
        <v>#N/A</v>
      </c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</row>
    <row r="173" spans="1:57">
      <c r="A173" s="11" t="e">
        <f>THE_Detailpunkte[[#This Row],[Bewertung/90,00]]</f>
        <v>#VALUE!</v>
      </c>
      <c r="B173" s="11" t="e">
        <f>SUMIFS(THE_Detailpunkte[#This Row],$E$2:$X$2,'0. Definitionen'!$B$7)</f>
        <v>#VALUE!</v>
      </c>
      <c r="C173" s="11">
        <v>0</v>
      </c>
      <c r="D173" s="201" t="e">
        <f>INDEX('1. Antritt_Prüfung'!$A$5:$H$256,MATCH(G173,'1. Antritt_Prüfung'!$C$5:$C$182,0),7)</f>
        <v>#N/A</v>
      </c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</row>
    <row r="174" spans="1:57">
      <c r="A174" s="11" t="e">
        <f>THE_Detailpunkte[[#This Row],[Bewertung/90,00]]</f>
        <v>#VALUE!</v>
      </c>
      <c r="B174" s="11" t="e">
        <f>SUMIFS(THE_Detailpunkte[#This Row],$E$2:$X$2,'0. Definitionen'!$B$7)</f>
        <v>#VALUE!</v>
      </c>
      <c r="C174" s="11">
        <v>0</v>
      </c>
      <c r="D174" s="201" t="e">
        <f>INDEX('1. Antritt_Prüfung'!$A$5:$H$256,MATCH(G174,'1. Antritt_Prüfung'!$C$5:$C$182,0),7)</f>
        <v>#N/A</v>
      </c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</row>
    <row r="175" spans="1:57">
      <c r="A175" s="11" t="e">
        <f>THE_Detailpunkte[[#This Row],[Bewertung/90,00]]</f>
        <v>#VALUE!</v>
      </c>
      <c r="B175" s="11" t="e">
        <f>SUMIFS(THE_Detailpunkte[#This Row],$E$2:$X$2,'0. Definitionen'!$B$7)</f>
        <v>#VALUE!</v>
      </c>
      <c r="C175" s="11">
        <v>0</v>
      </c>
      <c r="D175" s="201" t="e">
        <f>INDEX('1. Antritt_Prüfung'!$A$5:$H$256,MATCH(G175,'1. Antritt_Prüfung'!$C$5:$C$182,0),7)</f>
        <v>#N/A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</row>
    <row r="176" spans="1:57">
      <c r="A176" s="11" t="e">
        <f>THE_Detailpunkte[[#This Row],[Bewertung/90,00]]</f>
        <v>#VALUE!</v>
      </c>
      <c r="B176" s="11" t="e">
        <f>SUMIFS(THE_Detailpunkte[#This Row],$E$2:$X$2,'0. Definitionen'!$B$7)</f>
        <v>#VALUE!</v>
      </c>
      <c r="C176" s="11">
        <v>0</v>
      </c>
      <c r="D176" s="201" t="e">
        <f>INDEX('1. Antritt_Prüfung'!$A$5:$H$256,MATCH(G176,'1. Antritt_Prüfung'!$C$5:$C$182,0),7)</f>
        <v>#N/A</v>
      </c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</row>
    <row r="177" spans="1:57">
      <c r="A177" s="11" t="e">
        <f>THE_Detailpunkte[[#This Row],[Bewertung/90,00]]</f>
        <v>#VALUE!</v>
      </c>
      <c r="B177" s="11" t="e">
        <f>SUMIFS(THE_Detailpunkte[#This Row],$E$2:$X$2,'0. Definitionen'!$B$7)</f>
        <v>#VALUE!</v>
      </c>
      <c r="C177" s="11">
        <v>0</v>
      </c>
      <c r="D177" s="201" t="e">
        <f>INDEX('1. Antritt_Prüfung'!$A$5:$H$256,MATCH(G177,'1. Antritt_Prüfung'!$C$5:$C$182,0),7)</f>
        <v>#N/A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</row>
    <row r="178" spans="1:57">
      <c r="A178" s="11" t="e">
        <f>THE_Detailpunkte[[#This Row],[Bewertung/90,00]]</f>
        <v>#VALUE!</v>
      </c>
      <c r="B178" s="11" t="e">
        <f>SUMIFS(THE_Detailpunkte[#This Row],$E$2:$X$2,'0. Definitionen'!$B$7)</f>
        <v>#VALUE!</v>
      </c>
      <c r="C178" s="11">
        <v>0</v>
      </c>
      <c r="D178" s="201" t="e">
        <f>INDEX('1. Antritt_Prüfung'!$A$5:$H$256,MATCH(G178,'1. Antritt_Prüfung'!$C$5:$C$182,0),7)</f>
        <v>#N/A</v>
      </c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</row>
    <row r="179" spans="1:57">
      <c r="A179" s="11" t="e">
        <f>THE_Detailpunkte[[#This Row],[Bewertung/90,00]]</f>
        <v>#VALUE!</v>
      </c>
      <c r="B179" s="11" t="e">
        <f>SUMIFS(THE_Detailpunkte[#This Row],$E$2:$X$2,'0. Definitionen'!$B$7)</f>
        <v>#VALUE!</v>
      </c>
      <c r="C179" s="11">
        <v>0</v>
      </c>
      <c r="D179" s="201" t="e">
        <f>INDEX('1. Antritt_Prüfung'!$A$5:$H$256,MATCH(G179,'1. Antritt_Prüfung'!$C$5:$C$182,0),7)</f>
        <v>#N/A</v>
      </c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</row>
    <row r="180" spans="1:57">
      <c r="A180" s="11" t="e">
        <f>THE_Detailpunkte[[#This Row],[Bewertung/90,00]]</f>
        <v>#VALUE!</v>
      </c>
      <c r="B180" s="11" t="e">
        <f>SUMIFS(THE_Detailpunkte[#This Row],$E$2:$X$2,'0. Definitionen'!$B$7)</f>
        <v>#VALUE!</v>
      </c>
      <c r="C180" s="11">
        <v>0</v>
      </c>
      <c r="D180" s="201" t="e">
        <f>INDEX('1. Antritt_Prüfung'!$A$5:$H$256,MATCH(G180,'1. Antritt_Prüfung'!$C$5:$C$182,0),7)</f>
        <v>#N/A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</row>
    <row r="181" spans="1:57">
      <c r="A181" s="11" t="e">
        <f>THE_Detailpunkte[[#This Row],[Bewertung/90,00]]</f>
        <v>#VALUE!</v>
      </c>
      <c r="B181" s="11" t="e">
        <f>SUMIFS(THE_Detailpunkte[#This Row],$E$2:$X$2,'0. Definitionen'!$B$7)</f>
        <v>#VALUE!</v>
      </c>
      <c r="C181" s="11">
        <v>0</v>
      </c>
      <c r="D181" s="201" t="e">
        <f>INDEX('1. Antritt_Prüfung'!$A$5:$H$256,MATCH(G181,'1. Antritt_Prüfung'!$C$5:$C$182,0),7)</f>
        <v>#N/A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</row>
    <row r="182" spans="1:57">
      <c r="A182" s="11" t="e">
        <f>THE_Detailpunkte[[#This Row],[Bewertung/90,00]]</f>
        <v>#VALUE!</v>
      </c>
      <c r="B182" s="11" t="e">
        <f>SUMIFS(THE_Detailpunkte[#This Row],$E$2:$X$2,'0. Definitionen'!$B$7)</f>
        <v>#VALUE!</v>
      </c>
      <c r="C182" s="11">
        <v>0</v>
      </c>
      <c r="D182" s="201" t="e">
        <f>INDEX('1. Antritt_Prüfung'!$A$5:$H$256,MATCH(G182,'1. Antritt_Prüfung'!$C$5:$C$182,0),7)</f>
        <v>#N/A</v>
      </c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</row>
    <row r="183" spans="1:57">
      <c r="A183" s="11" t="e">
        <f>THE_Detailpunkte[[#This Row],[Bewertung/90,00]]</f>
        <v>#VALUE!</v>
      </c>
      <c r="B183" s="11" t="e">
        <f>SUMIFS(THE_Detailpunkte[#This Row],$E$2:$X$2,'0. Definitionen'!$B$7)</f>
        <v>#VALUE!</v>
      </c>
      <c r="C183" s="11">
        <v>0</v>
      </c>
      <c r="D183" s="201" t="e">
        <f>INDEX('1. Antritt_Prüfung'!$A$5:$H$256,MATCH(G183,'1. Antritt_Prüfung'!$C$5:$C$182,0),7)</f>
        <v>#N/A</v>
      </c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</row>
    <row r="184" spans="1:57">
      <c r="A184" s="11" t="e">
        <f>THE_Detailpunkte[[#This Row],[Bewertung/90,00]]</f>
        <v>#VALUE!</v>
      </c>
      <c r="B184" s="11" t="e">
        <f>SUMIFS(THE_Detailpunkte[#This Row],$E$2:$X$2,'0. Definitionen'!$B$7)</f>
        <v>#VALUE!</v>
      </c>
      <c r="C184" s="11">
        <v>0</v>
      </c>
      <c r="D184" s="201" t="e">
        <f>INDEX('1. Antritt_Prüfung'!$A$5:$H$256,MATCH(G184,'1. Antritt_Prüfung'!$C$5:$C$182,0),7)</f>
        <v>#N/A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</row>
    <row r="185" spans="1:57">
      <c r="A185" s="11" t="e">
        <f>THE_Detailpunkte[[#This Row],[Bewertung/90,00]]</f>
        <v>#VALUE!</v>
      </c>
      <c r="B185" s="11" t="e">
        <f>SUMIFS(THE_Detailpunkte[#This Row],$E$2:$X$2,'0. Definitionen'!$B$7)</f>
        <v>#VALUE!</v>
      </c>
      <c r="C185" s="11">
        <v>0</v>
      </c>
      <c r="D185" s="201" t="e">
        <f>INDEX('1. Antritt_Prüfung'!$A$5:$H$256,MATCH(G185,'1. Antritt_Prüfung'!$C$5:$C$182,0),7)</f>
        <v>#N/A</v>
      </c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</row>
    <row r="186" spans="1:57">
      <c r="A186" s="11" t="e">
        <f>THE_Detailpunkte[[#This Row],[Bewertung/90,00]]</f>
        <v>#VALUE!</v>
      </c>
      <c r="B186" s="11" t="e">
        <f>SUMIFS(THE_Detailpunkte[#This Row],$E$2:$X$2,'0. Definitionen'!$B$7)</f>
        <v>#VALUE!</v>
      </c>
      <c r="C186" s="11">
        <v>0</v>
      </c>
      <c r="D186" s="201" t="e">
        <f>INDEX('1. Antritt_Prüfung'!$A$5:$H$256,MATCH(G186,'1. Antritt_Prüfung'!$C$5:$C$182,0),7)</f>
        <v>#N/A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</row>
    <row r="187" spans="1:57">
      <c r="A187" s="11" t="e">
        <f>THE_Detailpunkte[[#This Row],[Bewertung/90,00]]</f>
        <v>#VALUE!</v>
      </c>
      <c r="B187" s="11" t="e">
        <f>SUMIFS(THE_Detailpunkte[#This Row],$E$2:$X$2,'0. Definitionen'!$B$7)</f>
        <v>#VALUE!</v>
      </c>
      <c r="C187" s="11">
        <v>0</v>
      </c>
      <c r="D187" s="201" t="e">
        <f>INDEX('1. Antritt_Prüfung'!$A$5:$H$256,MATCH(G187,'1. Antritt_Prüfung'!$C$5:$C$182,0),7)</f>
        <v>#N/A</v>
      </c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</row>
    <row r="188" spans="1:57">
      <c r="A188" s="11" t="e">
        <f>THE_Detailpunkte[[#This Row],[Bewertung/90,00]]</f>
        <v>#VALUE!</v>
      </c>
      <c r="B188" s="11" t="e">
        <f>SUMIFS(THE_Detailpunkte[#This Row],$E$2:$X$2,'0. Definitionen'!$B$7)</f>
        <v>#VALUE!</v>
      </c>
      <c r="C188" s="11">
        <v>0</v>
      </c>
      <c r="D188" s="201" t="e">
        <f>INDEX('1. Antritt_Prüfung'!$A$5:$H$256,MATCH(G188,'1. Antritt_Prüfung'!$C$5:$C$182,0),7)</f>
        <v>#N/A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</row>
    <row r="189" spans="1:57">
      <c r="A189" s="11" t="e">
        <f>THE_Detailpunkte[[#This Row],[Bewertung/90,00]]</f>
        <v>#VALUE!</v>
      </c>
      <c r="B189" s="11" t="e">
        <f>SUMIFS(THE_Detailpunkte[#This Row],$E$2:$X$2,'0. Definitionen'!$B$7)</f>
        <v>#VALUE!</v>
      </c>
      <c r="C189" s="11">
        <v>0</v>
      </c>
      <c r="D189" s="201" t="e">
        <f>INDEX('1. Antritt_Prüfung'!$A$5:$H$256,MATCH(G189,'1. Antritt_Prüfung'!$C$5:$C$182,0),7)</f>
        <v>#N/A</v>
      </c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</row>
    <row r="190" spans="1:57">
      <c r="A190" s="11" t="e">
        <f>THE_Detailpunkte[[#This Row],[Bewertung/90,00]]</f>
        <v>#VALUE!</v>
      </c>
      <c r="B190" s="11" t="e">
        <f>SUMIFS(THE_Detailpunkte[#This Row],$E$2:$X$2,'0. Definitionen'!$B$7)</f>
        <v>#VALUE!</v>
      </c>
      <c r="C190" s="11">
        <v>0</v>
      </c>
      <c r="D190" s="201" t="e">
        <f>INDEX('1. Antritt_Prüfung'!$A$5:$H$256,MATCH(G190,'1. Antritt_Prüfung'!$C$5:$C$182,0),7)</f>
        <v>#N/A</v>
      </c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</row>
    <row r="191" spans="1:57">
      <c r="A191" s="11" t="e">
        <f>THE_Detailpunkte[[#This Row],[Bewertung/90,00]]</f>
        <v>#VALUE!</v>
      </c>
      <c r="B191" s="11" t="e">
        <f>SUMIFS(THE_Detailpunkte[#This Row],$E$2:$X$2,'0. Definitionen'!$B$7)</f>
        <v>#VALUE!</v>
      </c>
      <c r="C191" s="11">
        <v>0</v>
      </c>
      <c r="D191" s="201" t="e">
        <f>INDEX('1. Antritt_Prüfung'!$A$5:$H$256,MATCH(G191,'1. Antritt_Prüfung'!$C$5:$C$182,0),7)</f>
        <v>#N/A</v>
      </c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</row>
    <row r="192" spans="1:57">
      <c r="A192" s="11" t="e">
        <f>THE_Detailpunkte[[#This Row],[Bewertung/90,00]]</f>
        <v>#VALUE!</v>
      </c>
      <c r="B192" s="11" t="e">
        <f>SUMIFS(THE_Detailpunkte[#This Row],$E$2:$X$2,'0. Definitionen'!$B$7)</f>
        <v>#VALUE!</v>
      </c>
      <c r="C192" s="11">
        <v>0</v>
      </c>
      <c r="D192" s="201" t="e">
        <f>INDEX('1. Antritt_Prüfung'!$A$5:$H$256,MATCH(G192,'1. Antritt_Prüfung'!$C$5:$C$182,0),7)</f>
        <v>#N/A</v>
      </c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</row>
    <row r="193" spans="1:57">
      <c r="A193" s="11" t="e">
        <f>THE_Detailpunkte[[#This Row],[Bewertung/90,00]]</f>
        <v>#VALUE!</v>
      </c>
      <c r="B193" s="11" t="e">
        <f>SUMIFS(THE_Detailpunkte[#This Row],$E$2:$X$2,'0. Definitionen'!$B$7)</f>
        <v>#VALUE!</v>
      </c>
      <c r="C193" s="11">
        <v>0</v>
      </c>
      <c r="D193" s="201" t="e">
        <f>INDEX('1. Antritt_Prüfung'!$A$5:$H$256,MATCH(G193,'1. Antritt_Prüfung'!$C$5:$C$182,0),7)</f>
        <v>#N/A</v>
      </c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</row>
    <row r="194" spans="1:57">
      <c r="A194" s="11" t="e">
        <f>THE_Detailpunkte[[#This Row],[Bewertung/90,00]]</f>
        <v>#VALUE!</v>
      </c>
      <c r="B194" s="11" t="e">
        <f>SUMIFS(THE_Detailpunkte[#This Row],$E$2:$X$2,'0. Definitionen'!$B$7)</f>
        <v>#VALUE!</v>
      </c>
      <c r="C194" s="11">
        <v>0</v>
      </c>
      <c r="D194" s="201" t="e">
        <f>INDEX('1. Antritt_Prüfung'!$A$5:$H$256,MATCH(G194,'1. Antritt_Prüfung'!$C$5:$C$182,0),7)</f>
        <v>#N/A</v>
      </c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</row>
    <row r="195" spans="1:57">
      <c r="A195" s="11" t="e">
        <f>THE_Detailpunkte[[#This Row],[Bewertung/90,00]]</f>
        <v>#VALUE!</v>
      </c>
      <c r="B195" s="11" t="e">
        <f>SUMIFS(THE_Detailpunkte[#This Row],$E$2:$X$2,'0. Definitionen'!$B$7)</f>
        <v>#VALUE!</v>
      </c>
      <c r="C195" s="11">
        <v>0</v>
      </c>
      <c r="D195" s="201" t="e">
        <f>INDEX('1. Antritt_Prüfung'!$A$5:$H$256,MATCH(G195,'1. Antritt_Prüfung'!$C$5:$C$182,0),7)</f>
        <v>#N/A</v>
      </c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</row>
    <row r="196" spans="1:57">
      <c r="A196" s="11" t="e">
        <f>THE_Detailpunkte[[#This Row],[Bewertung/90,00]]</f>
        <v>#VALUE!</v>
      </c>
      <c r="B196" s="11" t="e">
        <f>SUMIFS(THE_Detailpunkte[#This Row],$E$2:$X$2,'0. Definitionen'!$B$7)</f>
        <v>#VALUE!</v>
      </c>
      <c r="C196" s="11">
        <v>0</v>
      </c>
      <c r="D196" s="201" t="e">
        <f>INDEX('1. Antritt_Prüfung'!$A$5:$H$256,MATCH(G196,'1. Antritt_Prüfung'!$C$5:$C$182,0),7)</f>
        <v>#N/A</v>
      </c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</row>
    <row r="197" spans="1:57">
      <c r="A197" s="11" t="e">
        <f>THE_Detailpunkte[[#This Row],[Bewertung/90,00]]</f>
        <v>#VALUE!</v>
      </c>
      <c r="B197" s="11" t="e">
        <f>SUMIFS(THE_Detailpunkte[#This Row],$E$2:$X$2,'0. Definitionen'!$B$7)</f>
        <v>#VALUE!</v>
      </c>
      <c r="C197" s="11">
        <v>0</v>
      </c>
      <c r="D197" s="201" t="e">
        <f>INDEX('1. Antritt_Prüfung'!$A$5:$H$256,MATCH(G197,'1. Antritt_Prüfung'!$C$5:$C$182,0),7)</f>
        <v>#N/A</v>
      </c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</row>
    <row r="198" spans="1:57">
      <c r="A198" s="11" t="e">
        <f>THE_Detailpunkte[[#This Row],[Bewertung/90,00]]</f>
        <v>#VALUE!</v>
      </c>
      <c r="B198" s="11" t="e">
        <f>SUMIFS(THE_Detailpunkte[#This Row],$E$2:$X$2,'0. Definitionen'!$B$7)</f>
        <v>#VALUE!</v>
      </c>
      <c r="C198" s="11">
        <v>0</v>
      </c>
      <c r="D198" s="201" t="e">
        <f>INDEX('1. Antritt_Prüfung'!$A$5:$H$256,MATCH(G198,'1. Antritt_Prüfung'!$C$5:$C$182,0),7)</f>
        <v>#N/A</v>
      </c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</row>
    <row r="199" spans="1:57">
      <c r="A199" s="11" t="e">
        <f>THE_Detailpunkte[[#This Row],[Bewertung/90,00]]</f>
        <v>#VALUE!</v>
      </c>
      <c r="B199" s="11" t="e">
        <f>SUMIFS(THE_Detailpunkte[#This Row],$E$2:$X$2,'0. Definitionen'!$B$7)</f>
        <v>#VALUE!</v>
      </c>
      <c r="C199" s="11">
        <v>0</v>
      </c>
      <c r="D199" s="201" t="e">
        <f>INDEX('1. Antritt_Prüfung'!$A$5:$H$256,MATCH(G199,'1. Antritt_Prüfung'!$C$5:$C$182,0),7)</f>
        <v>#N/A</v>
      </c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</row>
    <row r="200" spans="1:57">
      <c r="A200" s="11" t="e">
        <f>THE_Detailpunkte[[#This Row],[Bewertung/90,00]]</f>
        <v>#VALUE!</v>
      </c>
      <c r="B200" s="11" t="e">
        <f>SUMIFS(THE_Detailpunkte[#This Row],$E$2:$X$2,'0. Definitionen'!$B$7)</f>
        <v>#VALUE!</v>
      </c>
      <c r="C200" s="11">
        <v>0</v>
      </c>
      <c r="D200" s="201" t="e">
        <f>INDEX('1. Antritt_Prüfung'!$A$5:$H$256,MATCH(G200,'1. Antritt_Prüfung'!$C$5:$C$182,0),7)</f>
        <v>#N/A</v>
      </c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</row>
    <row r="201" spans="1:57">
      <c r="A201" s="11" t="e">
        <f>THE_Detailpunkte[[#This Row],[Bewertung/90,00]]</f>
        <v>#VALUE!</v>
      </c>
      <c r="B201" s="11" t="e">
        <f>SUMIFS(THE_Detailpunkte[#This Row],$E$2:$X$2,'0. Definitionen'!$B$7)</f>
        <v>#VALUE!</v>
      </c>
      <c r="C201" s="11">
        <v>0</v>
      </c>
      <c r="D201" s="201" t="e">
        <f>INDEX('1. Antritt_Prüfung'!$A$5:$H$256,MATCH(G201,'1. Antritt_Prüfung'!$C$5:$C$182,0),7)</f>
        <v>#N/A</v>
      </c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</row>
    <row r="202" spans="1:57">
      <c r="A202" s="11" t="e">
        <f>THE_Detailpunkte[[#This Row],[Bewertung/90,00]]</f>
        <v>#VALUE!</v>
      </c>
      <c r="B202" s="11" t="e">
        <f>SUMIFS(THE_Detailpunkte[#This Row],$E$2:$X$2,'0. Definitionen'!$B$7)</f>
        <v>#VALUE!</v>
      </c>
      <c r="C202" s="11">
        <v>0</v>
      </c>
      <c r="D202" s="201" t="e">
        <f>INDEX('1. Antritt_Prüfung'!$A$5:$H$256,MATCH(G202,'1. Antritt_Prüfung'!$C$5:$C$182,0),7)</f>
        <v>#N/A</v>
      </c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</row>
    <row r="203" spans="1:57">
      <c r="A203" s="11" t="e">
        <f>THE_Detailpunkte[[#This Row],[Bewertung/90,00]]</f>
        <v>#VALUE!</v>
      </c>
      <c r="B203" s="11" t="e">
        <f>SUMIFS(THE_Detailpunkte[#This Row],$E$2:$X$2,'0. Definitionen'!$B$7)</f>
        <v>#VALUE!</v>
      </c>
      <c r="C203" s="11">
        <v>0</v>
      </c>
      <c r="D203" s="201" t="e">
        <f>INDEX('1. Antritt_Prüfung'!$A$5:$H$256,MATCH(G203,'1. Antritt_Prüfung'!$C$5:$C$182,0),7)</f>
        <v>#N/A</v>
      </c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</row>
    <row r="204" spans="1:57">
      <c r="A204" s="11" t="e">
        <f>THE_Detailpunkte[[#This Row],[Bewertung/90,00]]</f>
        <v>#VALUE!</v>
      </c>
      <c r="B204" s="11" t="e">
        <f>SUMIFS(THE_Detailpunkte[#This Row],$E$2:$X$2,'0. Definitionen'!$B$7)</f>
        <v>#VALUE!</v>
      </c>
      <c r="C204" s="11">
        <v>0</v>
      </c>
      <c r="D204" s="201" t="e">
        <f>INDEX('1. Antritt_Prüfung'!$A$5:$H$256,MATCH(G204,'1. Antritt_Prüfung'!$C$5:$C$182,0),7)</f>
        <v>#N/A</v>
      </c>
    </row>
    <row r="205" spans="1:57">
      <c r="A205" s="11" t="e">
        <f>THE_Detailpunkte[[#This Row],[Bewertung/90,00]]</f>
        <v>#VALUE!</v>
      </c>
      <c r="B205" s="11" t="e">
        <f>SUMIFS(THE_Detailpunkte[#This Row],$E$2:$X$2,'0. Definitionen'!$B$7)</f>
        <v>#VALUE!</v>
      </c>
      <c r="C205" s="11">
        <v>0</v>
      </c>
      <c r="D205" s="201" t="e">
        <f>INDEX('1. Antritt_Prüfung'!$A$5:$H$256,MATCH(G205,'1. Antritt_Prüfung'!$C$5:$C$182,0),7)</f>
        <v>#N/A</v>
      </c>
    </row>
    <row r="206" spans="1:57">
      <c r="A206" s="11" t="e">
        <f>THE_Detailpunkte[[#This Row],[Bewertung/90,00]]</f>
        <v>#VALUE!</v>
      </c>
      <c r="B206" s="11" t="e">
        <f>SUMIFS(THE_Detailpunkte[#This Row],$E$2:$X$2,'0. Definitionen'!$B$7)</f>
        <v>#VALUE!</v>
      </c>
      <c r="C206" s="11">
        <v>0</v>
      </c>
      <c r="D206" s="201" t="e">
        <f>INDEX('1. Antritt_Prüfung'!$A$5:$H$256,MATCH(G206,'1. Antritt_Prüfung'!$C$5:$C$182,0),7)</f>
        <v>#N/A</v>
      </c>
    </row>
    <row r="207" spans="1:57">
      <c r="A207" s="11" t="e">
        <f>THE_Detailpunkte[[#This Row],[Bewertung/90,00]]</f>
        <v>#VALUE!</v>
      </c>
      <c r="B207" s="11" t="e">
        <f>SUMIFS(THE_Detailpunkte[#This Row],$E$2:$X$2,'0. Definitionen'!$B$7)</f>
        <v>#VALUE!</v>
      </c>
      <c r="C207" s="11">
        <v>0</v>
      </c>
      <c r="D207" s="201" t="e">
        <f>INDEX('1. Antritt_Prüfung'!$A$5:$H$256,MATCH(G207,'1. Antritt_Prüfung'!$C$5:$C$182,0),7)</f>
        <v>#N/A</v>
      </c>
    </row>
    <row r="208" spans="1:57">
      <c r="A208" s="11" t="e">
        <f>THE_Detailpunkte[[#This Row],[Bewertung/90,00]]</f>
        <v>#VALUE!</v>
      </c>
      <c r="B208" s="11" t="e">
        <f>SUMIFS(THE_Detailpunkte[#This Row],$E$2:$X$2,'0. Definitionen'!$B$7)</f>
        <v>#VALUE!</v>
      </c>
      <c r="C208" s="11">
        <v>0</v>
      </c>
      <c r="D208" s="201" t="e">
        <f>INDEX('1. Antritt_Prüfung'!$A$5:$H$256,MATCH(G208,'1. Antritt_Prüfung'!$C$5:$C$182,0),7)</f>
        <v>#N/A</v>
      </c>
    </row>
    <row r="209" spans="1:4">
      <c r="A209" s="11" t="e">
        <f>THE_Detailpunkte[[#This Row],[Bewertung/90,00]]</f>
        <v>#VALUE!</v>
      </c>
      <c r="B209" s="11" t="e">
        <f>SUMIFS(THE_Detailpunkte[#This Row],$E$2:$X$2,'0. Definitionen'!$B$7)</f>
        <v>#VALUE!</v>
      </c>
      <c r="C209" s="11">
        <v>0</v>
      </c>
      <c r="D209" s="201" t="e">
        <f>INDEX('1. Antritt_Prüfung'!$A$5:$H$256,MATCH(G209,'1. Antritt_Prüfung'!$C$5:$C$182,0),7)</f>
        <v>#N/A</v>
      </c>
    </row>
    <row r="210" spans="1:4">
      <c r="A210" s="11" t="e">
        <f>THE_Detailpunkte[[#This Row],[Bewertung/90,00]]</f>
        <v>#VALUE!</v>
      </c>
      <c r="B210" s="11" t="e">
        <f>SUMIFS(THE_Detailpunkte[#This Row],$E$2:$X$2,'0. Definitionen'!$B$7)</f>
        <v>#VALUE!</v>
      </c>
      <c r="C210" s="11">
        <v>0</v>
      </c>
      <c r="D210" s="201" t="e">
        <f>INDEX('1. Antritt_Prüfung'!$A$5:$H$256,MATCH(G210,'1. Antritt_Prüfung'!$C$5:$C$182,0),7)</f>
        <v>#N/A</v>
      </c>
    </row>
    <row r="211" spans="1:4">
      <c r="A211" s="11" t="e">
        <f>THE_Detailpunkte[[#This Row],[Bewertung/90,00]]</f>
        <v>#VALUE!</v>
      </c>
      <c r="B211" s="11" t="e">
        <f>SUMIFS(THE_Detailpunkte[#This Row],$E$2:$X$2,'0. Definitionen'!$B$7)</f>
        <v>#VALUE!</v>
      </c>
      <c r="C211" s="11">
        <v>0</v>
      </c>
      <c r="D211" s="201" t="e">
        <f>INDEX('1. Antritt_Prüfung'!$A$5:$H$256,MATCH(G211,'1. Antritt_Prüfung'!$C$5:$C$182,0),7)</f>
        <v>#N/A</v>
      </c>
    </row>
    <row r="212" spans="1:4">
      <c r="A212" s="11" t="e">
        <f>THE_Detailpunkte[[#This Row],[Bewertung/90,00]]</f>
        <v>#VALUE!</v>
      </c>
      <c r="B212" s="11" t="e">
        <f>SUMIFS(THE_Detailpunkte[#This Row],$E$2:$X$2,'0. Definitionen'!$B$7)</f>
        <v>#VALUE!</v>
      </c>
      <c r="C212" s="11">
        <v>0</v>
      </c>
      <c r="D212" s="201" t="e">
        <f>INDEX('1. Antritt_Prüfung'!$A$5:$H$256,MATCH(G212,'1. Antritt_Prüfung'!$C$5:$C$182,0),7)</f>
        <v>#N/A</v>
      </c>
    </row>
    <row r="213" spans="1:4">
      <c r="A213" s="11" t="e">
        <f>THE_Detailpunkte[[#This Row],[Bewertung/90,00]]</f>
        <v>#VALUE!</v>
      </c>
      <c r="B213" s="11" t="e">
        <f>SUMIFS(THE_Detailpunkte[#This Row],$E$2:$X$2,'0. Definitionen'!$B$7)</f>
        <v>#VALUE!</v>
      </c>
      <c r="C213" s="11">
        <v>0</v>
      </c>
      <c r="D213" s="201" t="e">
        <f>INDEX('1. Antritt_Prüfung'!$A$5:$H$256,MATCH(G213,'1. Antritt_Prüfung'!$C$5:$C$182,0),7)</f>
        <v>#N/A</v>
      </c>
    </row>
    <row r="214" spans="1:4">
      <c r="A214" s="11" t="e">
        <f>THE_Detailpunkte[[#This Row],[Bewertung/90,00]]</f>
        <v>#VALUE!</v>
      </c>
      <c r="B214" s="11" t="e">
        <f>SUMIFS(THE_Detailpunkte[#This Row],$E$2:$X$2,'0. Definitionen'!$B$7)</f>
        <v>#VALUE!</v>
      </c>
      <c r="C214" s="11">
        <v>0</v>
      </c>
      <c r="D214" s="201" t="e">
        <f>INDEX('1. Antritt_Prüfung'!$A$5:$H$256,MATCH(G214,'1. Antritt_Prüfung'!$C$5:$C$182,0),7)</f>
        <v>#N/A</v>
      </c>
    </row>
    <row r="215" spans="1:4">
      <c r="A215" s="11" t="e">
        <f>THE_Detailpunkte[[#This Row],[Bewertung/90,00]]</f>
        <v>#VALUE!</v>
      </c>
      <c r="B215" s="11" t="e">
        <f>SUMIFS(THE_Detailpunkte[#This Row],$E$2:$X$2,'0. Definitionen'!$B$7)</f>
        <v>#VALUE!</v>
      </c>
      <c r="C215" s="11">
        <v>0</v>
      </c>
      <c r="D215" s="201" t="e">
        <f>INDEX('1. Antritt_Prüfung'!$A$5:$H$256,MATCH(G215,'1. Antritt_Prüfung'!$C$5:$C$182,0),7)</f>
        <v>#N/A</v>
      </c>
    </row>
    <row r="216" spans="1:4">
      <c r="A216" s="11" t="e">
        <f>THE_Detailpunkte[[#This Row],[Bewertung/90,00]]</f>
        <v>#VALUE!</v>
      </c>
      <c r="B216" s="11" t="e">
        <f>SUMIFS(THE_Detailpunkte[#This Row],$E$2:$X$2,'0. Definitionen'!$B$7)</f>
        <v>#VALUE!</v>
      </c>
      <c r="C216" s="11">
        <v>0</v>
      </c>
      <c r="D216" s="201" t="e">
        <f>INDEX('1. Antritt_Prüfung'!$A$5:$H$256,MATCH(G216,'1. Antritt_Prüfung'!$C$5:$C$182,0),7)</f>
        <v>#N/A</v>
      </c>
    </row>
    <row r="217" spans="1:4">
      <c r="A217" s="11" t="e">
        <f>THE_Detailpunkte[[#This Row],[Bewertung/90,00]]</f>
        <v>#VALUE!</v>
      </c>
      <c r="B217" s="11" t="e">
        <f>SUMIFS(THE_Detailpunkte[#This Row],$E$2:$X$2,'0. Definitionen'!$B$7)</f>
        <v>#VALUE!</v>
      </c>
      <c r="C217" s="11">
        <v>0</v>
      </c>
      <c r="D217" s="201" t="e">
        <f>INDEX('1. Antritt_Prüfung'!$A$5:$H$256,MATCH(G217,'1. Antritt_Prüfung'!$C$5:$C$182,0),7)</f>
        <v>#N/A</v>
      </c>
    </row>
    <row r="218" spans="1:4">
      <c r="A218" s="11" t="e">
        <f>THE_Detailpunkte[[#This Row],[Bewertung/90,00]]</f>
        <v>#VALUE!</v>
      </c>
      <c r="B218" s="11" t="e">
        <f>SUMIFS(THE_Detailpunkte[#This Row],$E$2:$X$2,'0. Definitionen'!$B$7)</f>
        <v>#VALUE!</v>
      </c>
      <c r="C218" s="11">
        <v>0</v>
      </c>
      <c r="D218" s="201" t="e">
        <f>INDEX('1. Antritt_Prüfung'!$A$5:$H$256,MATCH(G218,'1. Antritt_Prüfung'!$C$5:$C$182,0),7)</f>
        <v>#N/A</v>
      </c>
    </row>
    <row r="219" spans="1:4">
      <c r="A219" s="11" t="e">
        <f>THE_Detailpunkte[[#This Row],[Bewertung/90,00]]</f>
        <v>#VALUE!</v>
      </c>
      <c r="B219" s="11" t="e">
        <f>SUMIFS(THE_Detailpunkte[#This Row],$E$2:$X$2,'0. Definitionen'!$B$7)</f>
        <v>#VALUE!</v>
      </c>
      <c r="C219" s="11">
        <v>0</v>
      </c>
      <c r="D219" s="201" t="e">
        <f>INDEX('1. Antritt_Prüfung'!$A$5:$H$256,MATCH(G219,'1. Antritt_Prüfung'!$C$5:$C$182,0),7)</f>
        <v>#N/A</v>
      </c>
    </row>
    <row r="220" spans="1:4">
      <c r="A220" s="11" t="e">
        <f>THE_Detailpunkte[[#This Row],[Bewertung/90,00]]</f>
        <v>#VALUE!</v>
      </c>
      <c r="B220" s="11" t="e">
        <f>SUMIFS(THE_Detailpunkte[#This Row],$E$2:$X$2,'0. Definitionen'!$B$7)</f>
        <v>#VALUE!</v>
      </c>
      <c r="C220" s="11">
        <v>0</v>
      </c>
      <c r="D220" s="201" t="e">
        <f>INDEX('1. Antritt_Prüfung'!$A$5:$H$256,MATCH(G220,'1. Antritt_Prüfung'!$C$5:$C$182,0),7)</f>
        <v>#N/A</v>
      </c>
    </row>
    <row r="221" spans="1:4">
      <c r="A221" s="11" t="e">
        <f>THE_Detailpunkte[[#This Row],[Bewertung/90,00]]</f>
        <v>#VALUE!</v>
      </c>
      <c r="B221" s="11" t="e">
        <f>SUMIFS(THE_Detailpunkte[#This Row],$E$2:$X$2,'0. Definitionen'!$B$7)</f>
        <v>#VALUE!</v>
      </c>
      <c r="C221" s="11">
        <v>0</v>
      </c>
      <c r="D221" s="201" t="e">
        <f>INDEX('1. Antritt_Prüfung'!$A$5:$H$256,MATCH(G221,'1. Antritt_Prüfung'!$C$5:$C$182,0),7)</f>
        <v>#N/A</v>
      </c>
    </row>
    <row r="222" spans="1:4">
      <c r="A222" s="11" t="e">
        <f>THE_Detailpunkte[[#This Row],[Bewertung/90,00]]</f>
        <v>#VALUE!</v>
      </c>
      <c r="B222" s="11" t="e">
        <f>SUMIFS(THE_Detailpunkte[#This Row],$E$2:$X$2,'0. Definitionen'!$B$7)</f>
        <v>#VALUE!</v>
      </c>
      <c r="C222" s="11">
        <v>0</v>
      </c>
      <c r="D222" s="201" t="e">
        <f>INDEX('1. Antritt_Prüfung'!$A$5:$H$256,MATCH(G222,'1. Antritt_Prüfung'!$C$5:$C$182,0),7)</f>
        <v>#N/A</v>
      </c>
    </row>
    <row r="223" spans="1:4">
      <c r="A223" s="11" t="e">
        <f>THE_Detailpunkte[[#This Row],[Bewertung/90,00]]</f>
        <v>#VALUE!</v>
      </c>
      <c r="B223" s="11" t="e">
        <f>SUMIFS(THE_Detailpunkte[#This Row],$E$2:$X$2,'0. Definitionen'!$B$7)</f>
        <v>#VALUE!</v>
      </c>
      <c r="C223" s="11">
        <v>0</v>
      </c>
      <c r="D223" s="201" t="e">
        <f>INDEX('1. Antritt_Prüfung'!$A$5:$H$256,MATCH(G223,'1. Antritt_Prüfung'!$C$5:$C$182,0),7)</f>
        <v>#N/A</v>
      </c>
    </row>
    <row r="224" spans="1:4">
      <c r="A224" s="11" t="e">
        <f>THE_Detailpunkte[[#This Row],[Bewertung/90,00]]</f>
        <v>#VALUE!</v>
      </c>
      <c r="B224" s="11" t="e">
        <f>SUMIFS(THE_Detailpunkte[#This Row],$E$2:$X$2,'0. Definitionen'!$B$7)</f>
        <v>#VALUE!</v>
      </c>
      <c r="C224" s="11">
        <v>0</v>
      </c>
      <c r="D224" s="201" t="e">
        <f>INDEX('1. Antritt_Prüfung'!$A$5:$H$256,MATCH(G224,'1. Antritt_Prüfung'!$C$5:$C$182,0),7)</f>
        <v>#N/A</v>
      </c>
    </row>
    <row r="225" spans="1:4">
      <c r="A225" s="11" t="e">
        <f>THE_Detailpunkte[[#This Row],[Bewertung/90,00]]</f>
        <v>#VALUE!</v>
      </c>
      <c r="B225" s="11" t="e">
        <f>SUMIFS(THE_Detailpunkte[#This Row],$E$2:$X$2,'0. Definitionen'!$B$7)</f>
        <v>#VALUE!</v>
      </c>
      <c r="C225" s="11">
        <v>0</v>
      </c>
      <c r="D225" s="201" t="e">
        <f>INDEX('1. Antritt_Prüfung'!$A$5:$H$256,MATCH(G225,'1. Antritt_Prüfung'!$C$5:$C$182,0),7)</f>
        <v>#N/A</v>
      </c>
    </row>
    <row r="226" spans="1:4">
      <c r="A226" s="11" t="e">
        <f>THE_Detailpunkte[[#This Row],[Bewertung/90,00]]</f>
        <v>#VALUE!</v>
      </c>
      <c r="B226" s="11" t="e">
        <f>SUMIFS(THE_Detailpunkte[#This Row],$E$2:$X$2,'0. Definitionen'!$B$7)</f>
        <v>#VALUE!</v>
      </c>
      <c r="C226" s="11">
        <v>0</v>
      </c>
      <c r="D226" s="201" t="e">
        <f>INDEX('1. Antritt_Prüfung'!$A$5:$H$256,MATCH(G226,'1. Antritt_Prüfung'!$C$5:$C$182,0),7)</f>
        <v>#N/A</v>
      </c>
    </row>
    <row r="227" spans="1:4">
      <c r="A227" s="11" t="e">
        <f>THE_Detailpunkte[[#This Row],[Bewertung/90,00]]</f>
        <v>#VALUE!</v>
      </c>
      <c r="B227" s="11" t="e">
        <f>SUMIFS(THE_Detailpunkte[#This Row],$E$2:$X$2,'0. Definitionen'!$B$7)</f>
        <v>#VALUE!</v>
      </c>
      <c r="C227" s="11">
        <v>0</v>
      </c>
      <c r="D227" s="201" t="e">
        <f>INDEX('1. Antritt_Prüfung'!$A$5:$H$256,MATCH(G227,'1. Antritt_Prüfung'!$C$5:$C$182,0),7)</f>
        <v>#N/A</v>
      </c>
    </row>
    <row r="228" spans="1:4">
      <c r="A228" s="11" t="e">
        <f>THE_Detailpunkte[[#This Row],[Bewertung/90,00]]</f>
        <v>#VALUE!</v>
      </c>
      <c r="B228" s="11" t="e">
        <f>SUMIFS(THE_Detailpunkte[#This Row],$E$2:$X$2,'0. Definitionen'!$B$7)</f>
        <v>#VALUE!</v>
      </c>
      <c r="C228" s="11">
        <v>0</v>
      </c>
      <c r="D228" s="201" t="e">
        <f>INDEX('1. Antritt_Prüfung'!$A$5:$H$256,MATCH(G228,'1. Antritt_Prüfung'!$C$5:$C$182,0),7)</f>
        <v>#N/A</v>
      </c>
    </row>
    <row r="229" spans="1:4">
      <c r="A229" s="11" t="e">
        <f>THE_Detailpunkte[[#This Row],[Bewertung/90,00]]</f>
        <v>#VALUE!</v>
      </c>
      <c r="B229" s="11" t="e">
        <f>SUMIFS(THE_Detailpunkte[#This Row],$E$2:$X$2,'0. Definitionen'!$B$7)</f>
        <v>#VALUE!</v>
      </c>
      <c r="C229" s="11">
        <v>0</v>
      </c>
      <c r="D229" s="201" t="e">
        <f>INDEX('1. Antritt_Prüfung'!$A$5:$H$256,MATCH(G229,'1. Antritt_Prüfung'!$C$5:$C$182,0),7)</f>
        <v>#N/A</v>
      </c>
    </row>
    <row r="230" spans="1:4">
      <c r="A230" s="11" t="e">
        <f>THE_Detailpunkte[[#This Row],[Bewertung/90,00]]</f>
        <v>#VALUE!</v>
      </c>
      <c r="B230" s="11" t="e">
        <f>SUMIFS(THE_Detailpunkte[#This Row],$E$2:$X$2,'0. Definitionen'!$B$7)</f>
        <v>#VALUE!</v>
      </c>
      <c r="C230" s="11">
        <v>0</v>
      </c>
      <c r="D230" s="201" t="e">
        <f>INDEX('1. Antritt_Prüfung'!$A$5:$H$256,MATCH(G230,'1. Antritt_Prüfung'!$C$5:$C$182,0),7)</f>
        <v>#N/A</v>
      </c>
    </row>
    <row r="231" spans="1:4">
      <c r="A231" s="11" t="e">
        <f>THE_Detailpunkte[[#This Row],[Bewertung/90,00]]</f>
        <v>#VALUE!</v>
      </c>
      <c r="B231" s="11" t="e">
        <f>SUMIFS(THE_Detailpunkte[#This Row],$E$2:$X$2,'0. Definitionen'!$B$7)</f>
        <v>#VALUE!</v>
      </c>
      <c r="C231" s="11">
        <v>0</v>
      </c>
      <c r="D231" s="201" t="e">
        <f>INDEX('1. Antritt_Prüfung'!$A$5:$H$256,MATCH(G231,'1. Antritt_Prüfung'!$C$5:$C$182,0),7)</f>
        <v>#N/A</v>
      </c>
    </row>
    <row r="232" spans="1:4">
      <c r="A232" s="11" t="e">
        <f>THE_Detailpunkte[[#This Row],[Bewertung/90,00]]</f>
        <v>#VALUE!</v>
      </c>
      <c r="B232" s="11" t="e">
        <f>SUMIFS(THE_Detailpunkte[#This Row],$E$2:$X$2,'0. Definitionen'!$B$7)</f>
        <v>#VALUE!</v>
      </c>
      <c r="C232" s="11">
        <v>0</v>
      </c>
      <c r="D232" s="201" t="e">
        <f>INDEX('1. Antritt_Prüfung'!$A$5:$H$256,MATCH(G232,'1. Antritt_Prüfung'!$C$5:$C$182,0),7)</f>
        <v>#N/A</v>
      </c>
    </row>
    <row r="233" spans="1:4">
      <c r="A233" s="11" t="e">
        <f>THE_Detailpunkte[[#This Row],[Bewertung/90,00]]</f>
        <v>#VALUE!</v>
      </c>
      <c r="B233" s="11" t="e">
        <f>SUMIFS(THE_Detailpunkte[#This Row],$E$2:$X$2,'0. Definitionen'!$B$7)</f>
        <v>#VALUE!</v>
      </c>
      <c r="C233" s="11">
        <v>0</v>
      </c>
      <c r="D233" s="201" t="e">
        <f>INDEX('1. Antritt_Prüfung'!$A$5:$H$256,MATCH(G233,'1. Antritt_Prüfung'!$C$5:$C$182,0),7)</f>
        <v>#N/A</v>
      </c>
    </row>
    <row r="234" spans="1:4">
      <c r="A234" s="11" t="e">
        <f>THE_Detailpunkte[[#This Row],[Bewertung/90,00]]</f>
        <v>#VALUE!</v>
      </c>
      <c r="B234" s="11" t="e">
        <f>SUMIFS(THE_Detailpunkte[#This Row],$E$2:$X$2,'0. Definitionen'!$B$7)</f>
        <v>#VALUE!</v>
      </c>
      <c r="C234" s="11">
        <v>0</v>
      </c>
      <c r="D234" s="201" t="e">
        <f>INDEX('1. Antritt_Prüfung'!$A$5:$H$256,MATCH(G234,'1. Antritt_Prüfung'!$C$5:$C$182,0),7)</f>
        <v>#N/A</v>
      </c>
    </row>
    <row r="235" spans="1:4">
      <c r="A235" s="11" t="e">
        <f>THE_Detailpunkte[[#This Row],[Bewertung/90,00]]</f>
        <v>#VALUE!</v>
      </c>
      <c r="B235" s="11" t="e">
        <f>SUMIFS(THE_Detailpunkte[#This Row],$E$2:$X$2,'0. Definitionen'!$B$7)</f>
        <v>#VALUE!</v>
      </c>
      <c r="C235" s="11">
        <v>0</v>
      </c>
      <c r="D235" s="201" t="e">
        <f>INDEX('1. Antritt_Prüfung'!$A$5:$H$256,MATCH(G235,'1. Antritt_Prüfung'!$C$5:$C$182,0),7)</f>
        <v>#N/A</v>
      </c>
    </row>
    <row r="236" spans="1:4">
      <c r="A236" s="11" t="e">
        <f>THE_Detailpunkte[[#This Row],[Bewertung/90,00]]</f>
        <v>#VALUE!</v>
      </c>
      <c r="B236" s="11" t="e">
        <f>SUMIFS(THE_Detailpunkte[#This Row],$E$2:$X$2,'0. Definitionen'!$B$7)</f>
        <v>#VALUE!</v>
      </c>
      <c r="C236" s="11">
        <v>0</v>
      </c>
      <c r="D236" s="201" t="e">
        <f>INDEX('1. Antritt_Prüfung'!$A$5:$H$256,MATCH(G236,'1. Antritt_Prüfung'!$C$5:$C$182,0),7)</f>
        <v>#N/A</v>
      </c>
    </row>
    <row r="237" spans="1:4">
      <c r="A237" s="11" t="e">
        <f>THE_Detailpunkte[[#This Row],[Bewertung/90,00]]</f>
        <v>#VALUE!</v>
      </c>
      <c r="B237" s="11" t="e">
        <f>SUMIFS(THE_Detailpunkte[#This Row],$E$2:$X$2,'0. Definitionen'!$B$7)</f>
        <v>#VALUE!</v>
      </c>
      <c r="C237" s="11">
        <v>0</v>
      </c>
      <c r="D237" s="201" t="e">
        <f>INDEX('1. Antritt_Prüfung'!$A$5:$H$256,MATCH(G237,'1. Antritt_Prüfung'!$C$5:$C$182,0),7)</f>
        <v>#N/A</v>
      </c>
    </row>
    <row r="238" spans="1:4">
      <c r="A238" s="11" t="e">
        <f>THE_Detailpunkte[[#This Row],[Bewertung/90,00]]</f>
        <v>#VALUE!</v>
      </c>
      <c r="B238" s="11" t="e">
        <f>SUMIFS(THE_Detailpunkte[#This Row],$E$2:$X$2,'0. Definitionen'!$B$7)</f>
        <v>#VALUE!</v>
      </c>
      <c r="C238" s="11">
        <v>0</v>
      </c>
      <c r="D238" s="201" t="e">
        <f>INDEX('1. Antritt_Prüfung'!$A$5:$H$256,MATCH(G238,'1. Antritt_Prüfung'!$C$5:$C$182,0),7)</f>
        <v>#N/A</v>
      </c>
    </row>
    <row r="239" spans="1:4">
      <c r="A239" s="11" t="e">
        <f>THE_Detailpunkte[[#This Row],[Bewertung/90,00]]</f>
        <v>#VALUE!</v>
      </c>
      <c r="B239" s="11" t="e">
        <f>SUMIFS(THE_Detailpunkte[#This Row],$E$2:$X$2,'0. Definitionen'!$B$7)</f>
        <v>#VALUE!</v>
      </c>
      <c r="C239" s="11">
        <v>0</v>
      </c>
      <c r="D239" s="201" t="e">
        <f>INDEX('1. Antritt_Prüfung'!$A$5:$H$256,MATCH(G239,'1. Antritt_Prüfung'!$C$5:$C$182,0),7)</f>
        <v>#N/A</v>
      </c>
    </row>
    <row r="240" spans="1:4">
      <c r="A240" s="11" t="e">
        <f>THE_Detailpunkte[[#This Row],[Bewertung/90,00]]</f>
        <v>#VALUE!</v>
      </c>
      <c r="B240" s="11" t="e">
        <f>SUMIFS(THE_Detailpunkte[#This Row],$E$2:$X$2,'0. Definitionen'!$B$7)</f>
        <v>#VALUE!</v>
      </c>
      <c r="C240" s="11">
        <v>0</v>
      </c>
      <c r="D240" s="201" t="e">
        <f>INDEX('1. Antritt_Prüfung'!$A$5:$H$256,MATCH(G240,'1. Antritt_Prüfung'!$C$5:$C$182,0),7)</f>
        <v>#N/A</v>
      </c>
    </row>
    <row r="241" spans="1:4">
      <c r="A241" s="11" t="e">
        <f>THE_Detailpunkte[[#This Row],[Bewertung/90,00]]</f>
        <v>#VALUE!</v>
      </c>
      <c r="B241" s="11" t="e">
        <f>SUMIFS(THE_Detailpunkte[#This Row],$E$2:$X$2,'0. Definitionen'!$B$7)</f>
        <v>#VALUE!</v>
      </c>
      <c r="C241" s="11">
        <v>0</v>
      </c>
      <c r="D241" s="201" t="e">
        <f>INDEX('1. Antritt_Prüfung'!$A$5:$H$256,MATCH(G241,'1. Antritt_Prüfung'!$C$5:$C$182,0),7)</f>
        <v>#N/A</v>
      </c>
    </row>
    <row r="242" spans="1:4">
      <c r="A242" s="11" t="e">
        <f>THE_Detailpunkte[[#This Row],[Bewertung/90,00]]</f>
        <v>#VALUE!</v>
      </c>
      <c r="B242" s="11" t="e">
        <f>SUMIFS(THE_Detailpunkte[#This Row],$E$2:$X$2,'0. Definitionen'!$B$7)</f>
        <v>#VALUE!</v>
      </c>
      <c r="C242" s="11">
        <v>0</v>
      </c>
      <c r="D242" s="201" t="e">
        <f>INDEX('1. Antritt_Prüfung'!$A$5:$H$256,MATCH(G242,'1. Antritt_Prüfung'!$C$5:$C$182,0),7)</f>
        <v>#N/A</v>
      </c>
    </row>
    <row r="243" spans="1:4">
      <c r="A243" s="11" t="e">
        <f>THE_Detailpunkte[[#This Row],[Bewertung/90,00]]</f>
        <v>#VALUE!</v>
      </c>
      <c r="B243" s="11" t="e">
        <f>SUMIFS(THE_Detailpunkte[#This Row],$E$2:$X$2,'0. Definitionen'!$B$7)</f>
        <v>#VALUE!</v>
      </c>
      <c r="C243" s="11">
        <v>0</v>
      </c>
      <c r="D243" s="201" t="e">
        <f>INDEX('1. Antritt_Prüfung'!$A$5:$H$256,MATCH(G243,'1. Antritt_Prüfung'!$C$5:$C$182,0),7)</f>
        <v>#N/A</v>
      </c>
    </row>
    <row r="244" spans="1:4">
      <c r="A244" s="11" t="e">
        <f>THE_Detailpunkte[[#This Row],[Bewertung/90,00]]</f>
        <v>#VALUE!</v>
      </c>
      <c r="B244" s="11" t="e">
        <f>SUMIFS(THE_Detailpunkte[#This Row],$E$2:$X$2,'0. Definitionen'!$B$7)</f>
        <v>#VALUE!</v>
      </c>
      <c r="C244" s="11">
        <v>0</v>
      </c>
      <c r="D244" s="201" t="e">
        <f>INDEX('1. Antritt_Prüfung'!$A$5:$H$256,MATCH(G244,'1. Antritt_Prüfung'!$C$5:$C$182,0),7)</f>
        <v>#N/A</v>
      </c>
    </row>
    <row r="245" spans="1:4">
      <c r="A245" s="11" t="e">
        <f>THE_Detailpunkte[[#This Row],[Bewertung/90,00]]</f>
        <v>#VALUE!</v>
      </c>
      <c r="B245" s="11" t="e">
        <f>SUMIFS(THE_Detailpunkte[#This Row],$E$2:$X$2,'0. Definitionen'!$B$7)</f>
        <v>#VALUE!</v>
      </c>
      <c r="C245" s="11">
        <v>0</v>
      </c>
      <c r="D245" s="201" t="e">
        <f>INDEX('1. Antritt_Prüfung'!$A$5:$H$256,MATCH(G245,'1. Antritt_Prüfung'!$C$5:$C$182,0),7)</f>
        <v>#N/A</v>
      </c>
    </row>
    <row r="246" spans="1:4">
      <c r="A246" s="11" t="e">
        <f>THE_Detailpunkte[[#This Row],[Bewertung/90,00]]</f>
        <v>#VALUE!</v>
      </c>
      <c r="B246" s="11" t="e">
        <f>SUMIFS(THE_Detailpunkte[#This Row],$E$2:$X$2,'0. Definitionen'!$B$7)</f>
        <v>#VALUE!</v>
      </c>
      <c r="C246" s="11">
        <v>0</v>
      </c>
      <c r="D246" s="201" t="e">
        <f>INDEX('1. Antritt_Prüfung'!$A$5:$H$256,MATCH(G246,'1. Antritt_Prüfung'!$C$5:$C$182,0),7)</f>
        <v>#N/A</v>
      </c>
    </row>
    <row r="247" spans="1:4">
      <c r="A247" s="11" t="e">
        <f>THE_Detailpunkte[[#This Row],[Bewertung/90,00]]</f>
        <v>#VALUE!</v>
      </c>
      <c r="B247" s="11" t="e">
        <f>SUMIFS(THE_Detailpunkte[#This Row],$E$2:$X$2,'0. Definitionen'!$B$7)</f>
        <v>#VALUE!</v>
      </c>
      <c r="C247" s="11">
        <v>0</v>
      </c>
      <c r="D247" s="201" t="e">
        <f>INDEX('1. Antritt_Prüfung'!$A$5:$H$256,MATCH(G247,'1. Antritt_Prüfung'!$C$5:$C$182,0),7)</f>
        <v>#N/A</v>
      </c>
    </row>
    <row r="248" spans="1:4">
      <c r="A248" s="11" t="e">
        <f>THE_Detailpunkte[[#This Row],[Bewertung/90,00]]</f>
        <v>#VALUE!</v>
      </c>
      <c r="B248" s="11" t="e">
        <f>SUMIFS(THE_Detailpunkte[#This Row],$E$2:$X$2,'0. Definitionen'!$B$7)</f>
        <v>#VALUE!</v>
      </c>
      <c r="C248" s="11">
        <v>0</v>
      </c>
      <c r="D248" s="201" t="e">
        <f>INDEX('1. Antritt_Prüfung'!$A$5:$H$256,MATCH(G248,'1. Antritt_Prüfung'!$C$5:$C$182,0),7)</f>
        <v>#N/A</v>
      </c>
    </row>
    <row r="249" spans="1:4">
      <c r="A249" s="11" t="e">
        <f>THE_Detailpunkte[[#This Row],[Bewertung/90,00]]</f>
        <v>#VALUE!</v>
      </c>
      <c r="B249" s="11" t="e">
        <f>SUMIFS(THE_Detailpunkte[#This Row],$E$2:$X$2,'0. Definitionen'!$B$7)</f>
        <v>#VALUE!</v>
      </c>
      <c r="C249" s="11">
        <v>0</v>
      </c>
      <c r="D249" s="201" t="e">
        <f>INDEX('1. Antritt_Prüfung'!$A$5:$H$256,MATCH(G249,'1. Antritt_Prüfung'!$C$5:$C$182,0),7)</f>
        <v>#N/A</v>
      </c>
    </row>
    <row r="250" spans="1:4">
      <c r="A250" s="11" t="e">
        <f>THE_Detailpunkte[[#This Row],[Bewertung/90,00]]</f>
        <v>#VALUE!</v>
      </c>
      <c r="B250" s="11" t="e">
        <f>SUMIFS(THE_Detailpunkte[#This Row],$E$2:$X$2,'0. Definitionen'!$B$7)</f>
        <v>#VALUE!</v>
      </c>
      <c r="C250" s="11">
        <v>0</v>
      </c>
      <c r="D250" s="201" t="e">
        <f>INDEX('1. Antritt_Prüfung'!$A$5:$H$256,MATCH(G250,'1. Antritt_Prüfung'!$C$5:$C$182,0),7)</f>
        <v>#N/A</v>
      </c>
    </row>
    <row r="251" spans="1:4">
      <c r="A251" s="11" t="e">
        <f>THE_Detailpunkte[[#This Row],[Bewertung/90,00]]</f>
        <v>#VALUE!</v>
      </c>
      <c r="B251" s="11" t="e">
        <f>SUMIFS(THE_Detailpunkte[#This Row],$E$2:$X$2,'0. Definitionen'!$B$7)</f>
        <v>#VALUE!</v>
      </c>
      <c r="C251" s="11">
        <v>0</v>
      </c>
      <c r="D251" s="201" t="e">
        <f>INDEX('1. Antritt_Prüfung'!$A$5:$H$256,MATCH(G251,'1. Antritt_Prüfung'!$C$5:$C$182,0),7)</f>
        <v>#N/A</v>
      </c>
    </row>
    <row r="252" spans="1:4">
      <c r="A252" s="11" t="e">
        <f>THE_Detailpunkte[[#This Row],[Bewertung/90,00]]</f>
        <v>#VALUE!</v>
      </c>
      <c r="B252" s="11" t="e">
        <f>SUMIFS(THE_Detailpunkte[#This Row],$E$2:$X$2,'0. Definitionen'!$B$7)</f>
        <v>#VALUE!</v>
      </c>
      <c r="C252" s="11">
        <v>0</v>
      </c>
      <c r="D252" s="201" t="e">
        <f>INDEX('1. Antritt_Prüfung'!$A$5:$H$256,MATCH(G252,'1. Antritt_Prüfung'!$C$5:$C$182,0),7)</f>
        <v>#N/A</v>
      </c>
    </row>
    <row r="253" spans="1:4">
      <c r="A253" s="11" t="e">
        <f>THE_Detailpunkte[[#This Row],[Bewertung/90,00]]</f>
        <v>#VALUE!</v>
      </c>
      <c r="B253" s="11" t="e">
        <f>SUMIFS(THE_Detailpunkte[#This Row],$E$2:$X$2,'0. Definitionen'!$B$7)</f>
        <v>#VALUE!</v>
      </c>
      <c r="C253" s="11">
        <v>0</v>
      </c>
      <c r="D253" s="201" t="e">
        <f>INDEX('1. Antritt_Prüfung'!$A$5:$H$256,MATCH(G253,'1. Antritt_Prüfung'!$C$5:$C$182,0),7)</f>
        <v>#N/A</v>
      </c>
    </row>
    <row r="254" spans="1:4">
      <c r="A254" s="11" t="e">
        <f>THE_Detailpunkte[[#This Row],[Bewertung/90,00]]</f>
        <v>#VALUE!</v>
      </c>
      <c r="B254" s="11" t="e">
        <f>SUMIFS(THE_Detailpunkte[#This Row],$E$2:$X$2,'0. Definitionen'!$B$7)</f>
        <v>#VALUE!</v>
      </c>
      <c r="C254" s="11">
        <v>0</v>
      </c>
      <c r="D254" s="201" t="e">
        <f>INDEX('1. Antritt_Prüfung'!$A$5:$H$256,MATCH(G254,'1. Antritt_Prüfung'!$C$5:$C$182,0),7)</f>
        <v>#N/A</v>
      </c>
    </row>
    <row r="255" spans="1:4">
      <c r="A255" s="11" t="e">
        <f>THE_Detailpunkte[[#This Row],[Bewertung/90,00]]</f>
        <v>#VALUE!</v>
      </c>
      <c r="B255" s="11" t="e">
        <f>SUMIFS(THE_Detailpunkte[#This Row],$E$2:$X$2,'0. Definitionen'!$B$7)</f>
        <v>#VALUE!</v>
      </c>
      <c r="C255" s="11">
        <v>0</v>
      </c>
      <c r="D255" s="201" t="e">
        <f>INDEX('1. Antritt_Prüfung'!$A$5:$H$256,MATCH(G255,'1. Antritt_Prüfung'!$C$5:$C$182,0),7)</f>
        <v>#N/A</v>
      </c>
    </row>
    <row r="256" spans="1:4">
      <c r="A256" s="11" t="e">
        <f>THE_Detailpunkte[[#This Row],[Bewertung/90,00]]</f>
        <v>#VALUE!</v>
      </c>
      <c r="B256" s="11" t="e">
        <f>SUMIFS(THE_Detailpunkte[#This Row],$E$2:$X$2,'0. Definitionen'!$B$7)</f>
        <v>#VALUE!</v>
      </c>
      <c r="C256" s="11">
        <v>0</v>
      </c>
      <c r="D256" s="201" t="e">
        <f>INDEX('1. Antritt_Prüfung'!$A$5:$H$256,MATCH(G256,'1. Antritt_Prüfung'!$C$5:$C$182,0),7)</f>
        <v>#N/A</v>
      </c>
    </row>
    <row r="257" spans="1:4">
      <c r="A257" s="11" t="e">
        <f>THE_Detailpunkte[[#This Row],[Bewertung/90,00]]</f>
        <v>#VALUE!</v>
      </c>
      <c r="B257" s="11" t="e">
        <f>SUMIFS(THE_Detailpunkte[#This Row],$E$2:$X$2,'0. Definitionen'!$B$7)</f>
        <v>#VALUE!</v>
      </c>
      <c r="C257" s="11">
        <v>0</v>
      </c>
      <c r="D257" s="201" t="e">
        <f>INDEX('1. Antritt_Prüfung'!$A$5:$H$256,MATCH(G257,'1. Antritt_Prüfung'!$C$5:$C$182,0),7)</f>
        <v>#N/A</v>
      </c>
    </row>
    <row r="258" spans="1:4">
      <c r="A258" s="11" t="e">
        <f>THE_Detailpunkte[[#This Row],[Bewertung/90,00]]</f>
        <v>#VALUE!</v>
      </c>
      <c r="B258" s="11" t="e">
        <f>SUMIFS(THE_Detailpunkte[#This Row],$E$2:$X$2,'0. Definitionen'!$B$7)</f>
        <v>#VALUE!</v>
      </c>
      <c r="C258" s="11">
        <v>0</v>
      </c>
      <c r="D258" s="201" t="e">
        <f>INDEX('1. Antritt_Prüfung'!$A$5:$H$256,MATCH(G258,'1. Antritt_Prüfung'!$C$5:$C$182,0),7)</f>
        <v>#N/A</v>
      </c>
    </row>
    <row r="259" spans="1:4">
      <c r="A259" s="11" t="e">
        <f>THE_Detailpunkte[[#This Row],[Bewertung/90,00]]</f>
        <v>#VALUE!</v>
      </c>
      <c r="B259" s="11" t="e">
        <f>SUMIFS(THE_Detailpunkte[#This Row],$E$2:$X$2,'0. Definitionen'!$B$7)</f>
        <v>#VALUE!</v>
      </c>
      <c r="C259" s="11">
        <v>0</v>
      </c>
      <c r="D259" s="201" t="e">
        <f>INDEX('1. Antritt_Prüfung'!$A$5:$H$256,MATCH(G259,'1. Antritt_Prüfung'!$C$5:$C$182,0),7)</f>
        <v>#N/A</v>
      </c>
    </row>
    <row r="260" spans="1:4">
      <c r="A260" s="11" t="e">
        <f>THE_Detailpunkte[[#This Row],[Bewertung/90,00]]</f>
        <v>#VALUE!</v>
      </c>
      <c r="B260" s="11" t="e">
        <f>SUMIFS(THE_Detailpunkte[#This Row],$E$2:$X$2,'0. Definitionen'!$B$7)</f>
        <v>#VALUE!</v>
      </c>
      <c r="C260" s="11">
        <v>0</v>
      </c>
      <c r="D260" s="201" t="e">
        <f>INDEX('1. Antritt_Prüfung'!$A$5:$H$256,MATCH(G260,'1. Antritt_Prüfung'!$C$5:$C$182,0),7)</f>
        <v>#N/A</v>
      </c>
    </row>
    <row r="261" spans="1:4">
      <c r="A261" s="11" t="e">
        <f>THE_Detailpunkte[[#This Row],[Bewertung/90,00]]</f>
        <v>#VALUE!</v>
      </c>
      <c r="B261" s="11" t="e">
        <f>SUMIFS(THE_Detailpunkte[#This Row],$E$2:$X$2,'0. Definitionen'!$B$7)</f>
        <v>#VALUE!</v>
      </c>
      <c r="C261" s="11">
        <v>0</v>
      </c>
      <c r="D261" s="201" t="e">
        <f>INDEX('1. Antritt_Prüfung'!$A$5:$H$256,MATCH(G261,'1. Antritt_Prüfung'!$C$5:$C$182,0),7)</f>
        <v>#N/A</v>
      </c>
    </row>
    <row r="262" spans="1:4">
      <c r="A262" s="11" t="e">
        <f>THE_Detailpunkte[[#This Row],[Bewertung/90,00]]</f>
        <v>#VALUE!</v>
      </c>
      <c r="B262" s="11" t="e">
        <f>SUMIFS(THE_Detailpunkte[#This Row],$E$2:$X$2,'0. Definitionen'!$B$7)</f>
        <v>#VALUE!</v>
      </c>
      <c r="C262" s="11">
        <v>0</v>
      </c>
      <c r="D262" s="201" t="e">
        <f>INDEX('1. Antritt_Prüfung'!$A$5:$H$256,MATCH(G262,'1. Antritt_Prüfung'!$C$5:$C$182,0),7)</f>
        <v>#N/A</v>
      </c>
    </row>
    <row r="263" spans="1:4">
      <c r="A263" s="11" t="e">
        <f>THE_Detailpunkte[[#This Row],[Bewertung/90,00]]</f>
        <v>#VALUE!</v>
      </c>
      <c r="B263" s="11" t="e">
        <f>SUMIFS(THE_Detailpunkte[#This Row],$E$2:$X$2,'0. Definitionen'!$B$7)</f>
        <v>#VALUE!</v>
      </c>
      <c r="C263" s="11">
        <v>0</v>
      </c>
      <c r="D263" s="201" t="e">
        <f>INDEX('1. Antritt_Prüfung'!$A$5:$H$256,MATCH(G263,'1. Antritt_Prüfung'!$C$5:$C$182,0),7)</f>
        <v>#N/A</v>
      </c>
    </row>
    <row r="264" spans="1:4">
      <c r="A264" s="11" t="e">
        <f>THE_Detailpunkte[[#This Row],[Bewertung/90,00]]</f>
        <v>#VALUE!</v>
      </c>
      <c r="B264" s="11" t="e">
        <f>SUMIFS(THE_Detailpunkte[#This Row],$E$2:$X$2,'0. Definitionen'!$B$7)</f>
        <v>#VALUE!</v>
      </c>
      <c r="C264" s="11">
        <v>0</v>
      </c>
      <c r="D264" s="201" t="e">
        <f>INDEX('1. Antritt_Prüfung'!$A$5:$H$256,MATCH(G264,'1. Antritt_Prüfung'!$C$5:$C$182,0),7)</f>
        <v>#N/A</v>
      </c>
    </row>
    <row r="265" spans="1:4">
      <c r="A265" s="11" t="e">
        <f>THE_Detailpunkte[[#This Row],[Bewertung/90,00]]</f>
        <v>#VALUE!</v>
      </c>
      <c r="B265" s="11" t="e">
        <f>SUMIFS(THE_Detailpunkte[#This Row],$E$2:$X$2,'0. Definitionen'!$B$7)</f>
        <v>#VALUE!</v>
      </c>
      <c r="C265" s="11">
        <v>0</v>
      </c>
      <c r="D265" s="201" t="e">
        <f>INDEX('1. Antritt_Prüfung'!$A$5:$H$256,MATCH(G265,'1. Antritt_Prüfung'!$C$5:$C$182,0),7)</f>
        <v>#N/A</v>
      </c>
    </row>
    <row r="266" spans="1:4">
      <c r="A266" s="11" t="e">
        <f>THE_Detailpunkte[[#This Row],[Bewertung/90,00]]</f>
        <v>#VALUE!</v>
      </c>
      <c r="B266" s="11" t="e">
        <f>SUMIFS(THE_Detailpunkte[#This Row],$E$2:$X$2,'0. Definitionen'!$B$7)</f>
        <v>#VALUE!</v>
      </c>
      <c r="C266" s="11">
        <v>0</v>
      </c>
      <c r="D266" s="201" t="e">
        <f>INDEX('1. Antritt_Prüfung'!$A$5:$H$256,MATCH(G266,'1. Antritt_Prüfung'!$C$5:$C$182,0),7)</f>
        <v>#N/A</v>
      </c>
    </row>
    <row r="267" spans="1:4">
      <c r="A267" s="11" t="e">
        <f>THE_Detailpunkte[[#This Row],[Bewertung/90,00]]</f>
        <v>#VALUE!</v>
      </c>
      <c r="B267" s="11" t="e">
        <f>SUMIFS(THE_Detailpunkte[#This Row],$E$2:$X$2,'0. Definitionen'!$B$7)</f>
        <v>#VALUE!</v>
      </c>
      <c r="C267" s="11">
        <v>0</v>
      </c>
      <c r="D267" s="201" t="e">
        <f>INDEX('1. Antritt_Prüfung'!$A$5:$H$256,MATCH(G267,'1. Antritt_Prüfung'!$C$5:$C$182,0),7)</f>
        <v>#N/A</v>
      </c>
    </row>
    <row r="268" spans="1:4">
      <c r="A268" s="11" t="e">
        <f>THE_Detailpunkte[[#This Row],[Bewertung/90,00]]</f>
        <v>#VALUE!</v>
      </c>
      <c r="B268" s="11" t="e">
        <f>SUMIFS(THE_Detailpunkte[#This Row],$E$2:$X$2,'0. Definitionen'!$B$7)</f>
        <v>#VALUE!</v>
      </c>
      <c r="C268" s="11">
        <v>0</v>
      </c>
      <c r="D268" s="201" t="e">
        <f>INDEX('1. Antritt_Prüfung'!$A$5:$H$256,MATCH(G268,'1. Antritt_Prüfung'!$C$5:$C$182,0),7)</f>
        <v>#N/A</v>
      </c>
    </row>
    <row r="269" spans="1:4">
      <c r="A269" s="11" t="e">
        <f>THE_Detailpunkte[[#This Row],[Bewertung/90,00]]</f>
        <v>#VALUE!</v>
      </c>
      <c r="B269" s="11" t="e">
        <f>SUMIFS(THE_Detailpunkte[#This Row],$E$2:$X$2,'0. Definitionen'!$B$7)</f>
        <v>#VALUE!</v>
      </c>
      <c r="C269" s="11">
        <v>0</v>
      </c>
      <c r="D269" s="201" t="e">
        <f>INDEX('1. Antritt_Prüfung'!$A$5:$H$256,MATCH(G269,'1. Antritt_Prüfung'!$C$5:$C$182,0),7)</f>
        <v>#N/A</v>
      </c>
    </row>
    <row r="270" spans="1:4">
      <c r="A270" s="11" t="e">
        <f>THE_Detailpunkte[[#This Row],[Bewertung/90,00]]</f>
        <v>#VALUE!</v>
      </c>
      <c r="B270" s="11" t="e">
        <f>SUMIFS(THE_Detailpunkte[#This Row],$E$2:$X$2,'0. Definitionen'!$B$7)</f>
        <v>#VALUE!</v>
      </c>
      <c r="C270" s="11">
        <v>0</v>
      </c>
      <c r="D270" s="201" t="e">
        <f>INDEX('1. Antritt_Prüfung'!$A$5:$H$256,MATCH(G270,'1. Antritt_Prüfung'!$C$5:$C$182,0),7)</f>
        <v>#N/A</v>
      </c>
    </row>
    <row r="271" spans="1:4">
      <c r="A271" s="11" t="e">
        <f>THE_Detailpunkte[[#This Row],[Bewertung/90,00]]</f>
        <v>#VALUE!</v>
      </c>
      <c r="B271" s="11" t="e">
        <f>SUMIFS(THE_Detailpunkte[#This Row],$E$2:$X$2,'0. Definitionen'!$B$7)</f>
        <v>#VALUE!</v>
      </c>
      <c r="C271" s="11">
        <v>0</v>
      </c>
      <c r="D271" s="201" t="e">
        <f>INDEX('1. Antritt_Prüfung'!$A$5:$H$256,MATCH(G271,'1. Antritt_Prüfung'!$C$5:$C$182,0),7)</f>
        <v>#N/A</v>
      </c>
    </row>
    <row r="272" spans="1:4">
      <c r="A272" s="11" t="e">
        <f>THE_Detailpunkte[[#This Row],[Bewertung/90,00]]</f>
        <v>#VALUE!</v>
      </c>
      <c r="B272" s="11" t="e">
        <f>SUMIFS(THE_Detailpunkte[#This Row],$E$2:$X$2,'0. Definitionen'!$B$7)</f>
        <v>#VALUE!</v>
      </c>
      <c r="C272" s="11">
        <v>0</v>
      </c>
      <c r="D272" s="201" t="e">
        <f>INDEX('1. Antritt_Prüfung'!$A$5:$H$256,MATCH(G272,'1. Antritt_Prüfung'!$C$5:$C$182,0),7)</f>
        <v>#N/A</v>
      </c>
    </row>
    <row r="273" spans="1:4">
      <c r="A273" s="11" t="e">
        <f>THE_Detailpunkte[[#This Row],[Bewertung/90,00]]</f>
        <v>#VALUE!</v>
      </c>
      <c r="B273" s="11" t="e">
        <f>SUMIFS(THE_Detailpunkte[#This Row],$E$2:$X$2,'0. Definitionen'!$B$7)</f>
        <v>#VALUE!</v>
      </c>
      <c r="C273" s="11">
        <v>0</v>
      </c>
      <c r="D273" s="201" t="e">
        <f>INDEX('1. Antritt_Prüfung'!$A$5:$H$256,MATCH(G273,'1. Antritt_Prüfung'!$C$5:$C$182,0),7)</f>
        <v>#N/A</v>
      </c>
    </row>
    <row r="274" spans="1:4">
      <c r="A274" s="11" t="e">
        <f>THE_Detailpunkte[[#This Row],[Bewertung/90,00]]</f>
        <v>#VALUE!</v>
      </c>
      <c r="B274" s="11" t="e">
        <f>SUMIFS(THE_Detailpunkte[#This Row],$E$2:$X$2,'0. Definitionen'!$B$7)</f>
        <v>#VALUE!</v>
      </c>
      <c r="C274" s="11">
        <v>0</v>
      </c>
      <c r="D274" s="201" t="e">
        <f>INDEX('1. Antritt_Prüfung'!$A$5:$H$256,MATCH(G274,'1. Antritt_Prüfung'!$C$5:$C$182,0),7)</f>
        <v>#N/A</v>
      </c>
    </row>
    <row r="275" spans="1:4">
      <c r="A275" s="11" t="e">
        <f>THE_Detailpunkte[[#This Row],[Bewertung/90,00]]</f>
        <v>#VALUE!</v>
      </c>
      <c r="B275" s="11" t="e">
        <f>SUMIFS(THE_Detailpunkte[#This Row],$E$2:$X$2,'0. Definitionen'!$B$7)</f>
        <v>#VALUE!</v>
      </c>
      <c r="C275" s="11">
        <v>0</v>
      </c>
      <c r="D275" s="201" t="e">
        <f>INDEX('1. Antritt_Prüfung'!$A$5:$H$256,MATCH(G275,'1. Antritt_Prüfung'!$C$5:$C$182,0),7)</f>
        <v>#N/A</v>
      </c>
    </row>
    <row r="276" spans="1:4">
      <c r="A276" s="11" t="e">
        <f>THE_Detailpunkte[[#This Row],[Bewertung/90,00]]</f>
        <v>#VALUE!</v>
      </c>
      <c r="B276" s="11" t="e">
        <f>SUMIFS(THE_Detailpunkte[#This Row],$E$2:$X$2,'0. Definitionen'!$B$7)</f>
        <v>#VALUE!</v>
      </c>
      <c r="C276" s="11">
        <v>0</v>
      </c>
      <c r="D276" s="201" t="e">
        <f>INDEX('1. Antritt_Prüfung'!$A$5:$H$256,MATCH(G276,'1. Antritt_Prüfung'!$C$5:$C$182,0),7)</f>
        <v>#N/A</v>
      </c>
    </row>
    <row r="277" spans="1:4">
      <c r="A277" s="11" t="e">
        <f>THE_Detailpunkte[[#This Row],[Bewertung/90,00]]</f>
        <v>#VALUE!</v>
      </c>
      <c r="B277" s="11" t="e">
        <f>SUMIFS(THE_Detailpunkte[#This Row],$E$2:$X$2,'0. Definitionen'!$B$7)</f>
        <v>#VALUE!</v>
      </c>
      <c r="C277" s="11">
        <v>0</v>
      </c>
      <c r="D277" s="201" t="e">
        <f>INDEX('1. Antritt_Prüfung'!$A$5:$H$256,MATCH(G277,'1. Antritt_Prüfung'!$C$5:$C$182,0),7)</f>
        <v>#N/A</v>
      </c>
    </row>
    <row r="278" spans="1:4">
      <c r="A278" s="11" t="e">
        <f>THE_Detailpunkte[[#This Row],[Bewertung/90,00]]</f>
        <v>#VALUE!</v>
      </c>
      <c r="B278" s="11" t="e">
        <f>SUMIFS(THE_Detailpunkte[#This Row],$E$2:$X$2,'0. Definitionen'!$B$7)</f>
        <v>#VALUE!</v>
      </c>
      <c r="C278" s="11">
        <v>0</v>
      </c>
      <c r="D278" s="201" t="e">
        <f>INDEX('1. Antritt_Prüfung'!$A$5:$H$256,MATCH(G278,'1. Antritt_Prüfung'!$C$5:$C$182,0),7)</f>
        <v>#N/A</v>
      </c>
    </row>
    <row r="279" spans="1:4">
      <c r="A279" s="11" t="e">
        <f>THE_Detailpunkte[[#This Row],[Bewertung/90,00]]</f>
        <v>#VALUE!</v>
      </c>
      <c r="B279" s="11" t="e">
        <f>SUMIFS(THE_Detailpunkte[#This Row],$E$2:$X$2,'0. Definitionen'!$B$7)</f>
        <v>#VALUE!</v>
      </c>
      <c r="C279" s="11">
        <v>0</v>
      </c>
      <c r="D279" s="201" t="e">
        <f>INDEX('1. Antritt_Prüfung'!$A$5:$H$256,MATCH(G279,'1. Antritt_Prüfung'!$C$5:$C$182,0),7)</f>
        <v>#N/A</v>
      </c>
    </row>
    <row r="280" spans="1:4">
      <c r="A280" s="11" t="e">
        <f>THE_Detailpunkte[[#This Row],[Bewertung/90,00]]</f>
        <v>#VALUE!</v>
      </c>
      <c r="B280" s="11" t="e">
        <f>SUMIFS(THE_Detailpunkte[#This Row],$E$2:$X$2,'0. Definitionen'!$B$7)</f>
        <v>#VALUE!</v>
      </c>
      <c r="C280" s="11">
        <v>0</v>
      </c>
      <c r="D280" s="201" t="e">
        <f>INDEX('1. Antritt_Prüfung'!$A$5:$H$256,MATCH(G280,'1. Antritt_Prüfung'!$C$5:$C$182,0),7)</f>
        <v>#N/A</v>
      </c>
    </row>
    <row r="281" spans="1:4">
      <c r="A281" s="11" t="e">
        <f>THE_Detailpunkte[[#This Row],[Bewertung/90,00]]</f>
        <v>#VALUE!</v>
      </c>
      <c r="B281" s="11" t="e">
        <f>SUMIFS(THE_Detailpunkte[#This Row],$E$2:$X$2,'0. Definitionen'!$B$7)</f>
        <v>#VALUE!</v>
      </c>
      <c r="C281" s="11">
        <v>0</v>
      </c>
      <c r="D281" s="201" t="e">
        <f>INDEX('1. Antritt_Prüfung'!$A$5:$H$256,MATCH(G281,'1. Antritt_Prüfung'!$C$5:$C$182,0),7)</f>
        <v>#N/A</v>
      </c>
    </row>
    <row r="282" spans="1:4">
      <c r="A282" s="11" t="e">
        <f>THE_Detailpunkte[[#This Row],[Bewertung/90,00]]</f>
        <v>#VALUE!</v>
      </c>
      <c r="B282" s="11" t="e">
        <f>SUMIFS(THE_Detailpunkte[#This Row],$E$2:$X$2,'0. Definitionen'!$B$7)</f>
        <v>#VALUE!</v>
      </c>
      <c r="C282" s="11">
        <v>0</v>
      </c>
      <c r="D282" s="201" t="e">
        <f>INDEX('1. Antritt_Prüfung'!$A$5:$H$256,MATCH(G282,'1. Antritt_Prüfung'!$C$5:$C$182,0),7)</f>
        <v>#N/A</v>
      </c>
    </row>
    <row r="283" spans="1:4">
      <c r="A283" s="11" t="e">
        <f>THE_Detailpunkte[[#This Row],[Bewertung/90,00]]</f>
        <v>#VALUE!</v>
      </c>
      <c r="B283" s="11" t="e">
        <f>SUMIFS(THE_Detailpunkte[#This Row],$E$2:$X$2,'0. Definitionen'!$B$7)</f>
        <v>#VALUE!</v>
      </c>
      <c r="C283" s="11">
        <v>0</v>
      </c>
      <c r="D283" s="201" t="e">
        <f>INDEX('1. Antritt_Prüfung'!$A$5:$H$256,MATCH(G283,'1. Antritt_Prüfung'!$C$5:$C$182,0),7)</f>
        <v>#N/A</v>
      </c>
    </row>
    <row r="284" spans="1:4">
      <c r="A284" s="11" t="e">
        <f>THE_Detailpunkte[[#This Row],[Bewertung/90,00]]</f>
        <v>#VALUE!</v>
      </c>
      <c r="B284" s="11" t="e">
        <f>SUMIFS(THE_Detailpunkte[#This Row],$E$2:$X$2,'0. Definitionen'!$B$7)</f>
        <v>#VALUE!</v>
      </c>
      <c r="C284" s="11">
        <v>0</v>
      </c>
      <c r="D284" s="201" t="e">
        <f>INDEX('1. Antritt_Prüfung'!$A$5:$H$256,MATCH(G284,'1. Antritt_Prüfung'!$C$5:$C$182,0),7)</f>
        <v>#N/A</v>
      </c>
    </row>
    <row r="285" spans="1:4">
      <c r="A285" s="11" t="e">
        <f>THE_Detailpunkte[[#This Row],[Bewertung/90,00]]</f>
        <v>#VALUE!</v>
      </c>
      <c r="B285" s="11" t="e">
        <f>SUMIFS(THE_Detailpunkte[#This Row],$E$2:$X$2,'0. Definitionen'!$B$7)</f>
        <v>#VALUE!</v>
      </c>
      <c r="C285" s="11">
        <v>0</v>
      </c>
      <c r="D285" s="201" t="e">
        <f>INDEX('1. Antritt_Prüfung'!$A$5:$H$256,MATCH(G285,'1. Antritt_Prüfung'!$C$5:$C$182,0),7)</f>
        <v>#N/A</v>
      </c>
    </row>
    <row r="286" spans="1:4">
      <c r="A286" s="11" t="e">
        <f>THE_Detailpunkte[[#This Row],[Bewertung/90,00]]</f>
        <v>#VALUE!</v>
      </c>
      <c r="B286" s="11" t="e">
        <f>SUMIFS(THE_Detailpunkte[#This Row],$E$2:$X$2,'0. Definitionen'!$B$7)</f>
        <v>#VALUE!</v>
      </c>
      <c r="C286" s="11">
        <v>0</v>
      </c>
      <c r="D286" s="201" t="e">
        <f>INDEX('1. Antritt_Prüfung'!$A$5:$H$256,MATCH(G286,'1. Antritt_Prüfung'!$C$5:$C$182,0),7)</f>
        <v>#N/A</v>
      </c>
    </row>
    <row r="287" spans="1:4">
      <c r="A287" s="11" t="e">
        <f>THE_Detailpunkte[[#This Row],[Bewertung/90,00]]</f>
        <v>#VALUE!</v>
      </c>
      <c r="B287" s="11" t="e">
        <f>SUMIFS(THE_Detailpunkte[#This Row],$E$2:$X$2,'0. Definitionen'!$B$7)</f>
        <v>#VALUE!</v>
      </c>
      <c r="C287" s="11">
        <v>0</v>
      </c>
      <c r="D287" s="201" t="e">
        <f>INDEX('1. Antritt_Prüfung'!$A$5:$H$256,MATCH(G287,'1. Antritt_Prüfung'!$C$5:$C$182,0),7)</f>
        <v>#N/A</v>
      </c>
    </row>
    <row r="288" spans="1:4">
      <c r="A288" s="11" t="e">
        <f>THE_Detailpunkte[[#This Row],[Bewertung/90,00]]</f>
        <v>#VALUE!</v>
      </c>
      <c r="B288" s="11" t="e">
        <f>SUMIFS(THE_Detailpunkte[#This Row],$E$2:$X$2,'0. Definitionen'!$B$7)</f>
        <v>#VALUE!</v>
      </c>
      <c r="C288" s="11">
        <v>0</v>
      </c>
      <c r="D288" s="201" t="e">
        <f>INDEX('1. Antritt_Prüfung'!$A$5:$H$256,MATCH(G288,'1. Antritt_Prüfung'!$C$5:$C$182,0),7)</f>
        <v>#N/A</v>
      </c>
    </row>
    <row r="289" spans="1:4">
      <c r="A289" s="11" t="e">
        <f>THE_Detailpunkte[[#This Row],[Bewertung/90,00]]</f>
        <v>#VALUE!</v>
      </c>
      <c r="B289" s="11" t="e">
        <f>SUMIFS(THE_Detailpunkte[#This Row],$E$2:$X$2,'0. Definitionen'!$B$7)</f>
        <v>#VALUE!</v>
      </c>
      <c r="C289" s="11">
        <v>0</v>
      </c>
      <c r="D289" s="201" t="e">
        <f>INDEX('1. Antritt_Prüfung'!$A$5:$H$256,MATCH(G289,'1. Antritt_Prüfung'!$C$5:$C$182,0),7)</f>
        <v>#N/A</v>
      </c>
    </row>
    <row r="290" spans="1:4">
      <c r="A290" s="11" t="e">
        <f>THE_Detailpunkte[[#This Row],[Bewertung/90,00]]</f>
        <v>#VALUE!</v>
      </c>
      <c r="B290" s="11" t="e">
        <f>SUMIFS(THE_Detailpunkte[#This Row],$E$2:$X$2,'0. Definitionen'!$B$7)</f>
        <v>#VALUE!</v>
      </c>
      <c r="C290" s="11">
        <v>0</v>
      </c>
      <c r="D290" s="201" t="e">
        <f>INDEX('1. Antritt_Prüfung'!$A$5:$H$256,MATCH(G290,'1. Antritt_Prüfung'!$C$5:$C$182,0),7)</f>
        <v>#N/A</v>
      </c>
    </row>
    <row r="291" spans="1:4">
      <c r="A291" s="11" t="e">
        <f>THE_Detailpunkte[[#This Row],[Bewertung/90,00]]</f>
        <v>#VALUE!</v>
      </c>
      <c r="B291" s="11" t="e">
        <f>SUMIFS(THE_Detailpunkte[#This Row],$E$2:$X$2,'0. Definitionen'!$B$7)</f>
        <v>#VALUE!</v>
      </c>
      <c r="C291" s="11">
        <v>0</v>
      </c>
      <c r="D291" s="201" t="e">
        <f>INDEX('1. Antritt_Prüfung'!$A$5:$H$256,MATCH(G291,'1. Antritt_Prüfung'!$C$5:$C$182,0),7)</f>
        <v>#N/A</v>
      </c>
    </row>
    <row r="292" spans="1:4">
      <c r="A292" s="11" t="e">
        <f>THE_Detailpunkte[[#This Row],[Bewertung/90,00]]</f>
        <v>#VALUE!</v>
      </c>
      <c r="B292" s="11" t="e">
        <f>SUMIFS(THE_Detailpunkte[#This Row],$E$2:$X$2,'0. Definitionen'!$B$7)</f>
        <v>#VALUE!</v>
      </c>
      <c r="C292" s="11">
        <v>0</v>
      </c>
      <c r="D292" s="201" t="e">
        <f>INDEX('1. Antritt_Prüfung'!$A$5:$H$256,MATCH(G292,'1. Antritt_Prüfung'!$C$5:$C$182,0),7)</f>
        <v>#N/A</v>
      </c>
    </row>
    <row r="293" spans="1:4">
      <c r="A293" s="11" t="e">
        <f>THE_Detailpunkte[[#This Row],[Bewertung/90,00]]</f>
        <v>#VALUE!</v>
      </c>
      <c r="B293" s="11" t="e">
        <f>SUMIFS(THE_Detailpunkte[#This Row],$E$2:$X$2,'0. Definitionen'!$B$7)</f>
        <v>#VALUE!</v>
      </c>
      <c r="C293" s="11">
        <v>0</v>
      </c>
      <c r="D293" s="201" t="e">
        <f>INDEX('1. Antritt_Prüfung'!$A$5:$H$256,MATCH(G293,'1. Antritt_Prüfung'!$C$5:$C$182,0),7)</f>
        <v>#N/A</v>
      </c>
    </row>
    <row r="294" spans="1:4">
      <c r="A294" s="11" t="e">
        <f>THE_Detailpunkte[[#This Row],[Bewertung/90,00]]</f>
        <v>#VALUE!</v>
      </c>
      <c r="B294" s="11" t="e">
        <f>SUMIFS(THE_Detailpunkte[#This Row],$E$2:$X$2,'0. Definitionen'!$B$7)</f>
        <v>#VALUE!</v>
      </c>
      <c r="C294" s="11">
        <v>0</v>
      </c>
      <c r="D294" s="201" t="e">
        <f>INDEX('1. Antritt_Prüfung'!$A$5:$H$256,MATCH(G294,'1. Antritt_Prüfung'!$C$5:$C$182,0),7)</f>
        <v>#N/A</v>
      </c>
    </row>
    <row r="295" spans="1:4">
      <c r="A295" s="11" t="e">
        <f>THE_Detailpunkte[[#This Row],[Bewertung/90,00]]</f>
        <v>#VALUE!</v>
      </c>
      <c r="B295" s="11" t="e">
        <f>SUMIFS(THE_Detailpunkte[#This Row],$E$2:$X$2,'0. Definitionen'!$B$7)</f>
        <v>#VALUE!</v>
      </c>
      <c r="C295" s="11">
        <v>0</v>
      </c>
      <c r="D295" s="201" t="e">
        <f>INDEX('1. Antritt_Prüfung'!$A$5:$H$256,MATCH(G295,'1. Antritt_Prüfung'!$C$5:$C$182,0),7)</f>
        <v>#N/A</v>
      </c>
    </row>
    <row r="296" spans="1:4">
      <c r="A296" s="11" t="e">
        <f>THE_Detailpunkte[[#This Row],[Bewertung/90,00]]</f>
        <v>#VALUE!</v>
      </c>
      <c r="B296" s="11" t="e">
        <f>SUMIFS(THE_Detailpunkte[#This Row],$E$2:$X$2,'0. Definitionen'!$B$7)</f>
        <v>#VALUE!</v>
      </c>
      <c r="C296" s="11">
        <v>0</v>
      </c>
      <c r="D296" s="201" t="e">
        <f>INDEX('1. Antritt_Prüfung'!$A$5:$H$256,MATCH(G296,'1. Antritt_Prüfung'!$C$5:$C$182,0),7)</f>
        <v>#N/A</v>
      </c>
    </row>
    <row r="297" spans="1:4">
      <c r="A297" s="11" t="e">
        <f>THE_Detailpunkte[[#This Row],[Bewertung/90,00]]</f>
        <v>#VALUE!</v>
      </c>
      <c r="B297" s="11" t="e">
        <f>SUMIFS(THE_Detailpunkte[#This Row],$E$2:$X$2,'0. Definitionen'!$B$7)</f>
        <v>#VALUE!</v>
      </c>
      <c r="C297" s="11">
        <v>0</v>
      </c>
      <c r="D297" s="201" t="e">
        <f>INDEX('1. Antritt_Prüfung'!$A$5:$H$256,MATCH(G297,'1. Antritt_Prüfung'!$C$5:$C$182,0),7)</f>
        <v>#N/A</v>
      </c>
    </row>
    <row r="298" spans="1:4">
      <c r="A298" s="11" t="e">
        <f>THE_Detailpunkte[[#This Row],[Bewertung/90,00]]</f>
        <v>#VALUE!</v>
      </c>
      <c r="B298" s="11" t="e">
        <f>SUMIFS(THE_Detailpunkte[#This Row],$E$2:$X$2,'0. Definitionen'!$B$7)</f>
        <v>#VALUE!</v>
      </c>
      <c r="C298" s="11">
        <v>0</v>
      </c>
      <c r="D298" s="201" t="e">
        <f>INDEX('1. Antritt_Prüfung'!$A$5:$H$256,MATCH(G298,'1. Antritt_Prüfung'!$C$5:$C$182,0),7)</f>
        <v>#N/A</v>
      </c>
    </row>
    <row r="299" spans="1:4">
      <c r="A299" s="11" t="e">
        <f>THE_Detailpunkte[[#This Row],[Bewertung/90,00]]</f>
        <v>#VALUE!</v>
      </c>
      <c r="B299" s="11" t="e">
        <f>SUMIFS(THE_Detailpunkte[#This Row],$E$2:$X$2,'0. Definitionen'!$B$7)</f>
        <v>#VALUE!</v>
      </c>
      <c r="C299" s="11">
        <v>0</v>
      </c>
      <c r="D299" s="201" t="e">
        <f>INDEX('1. Antritt_Prüfung'!$A$5:$H$256,MATCH(G299,'1. Antritt_Prüfung'!$C$5:$C$182,0),7)</f>
        <v>#N/A</v>
      </c>
    </row>
    <row r="300" spans="1:4">
      <c r="A300" s="11" t="e">
        <f>THE_Detailpunkte[[#This Row],[Bewertung/90,00]]</f>
        <v>#VALUE!</v>
      </c>
      <c r="B300" s="11" t="e">
        <f>SUMIFS(THE_Detailpunkte[#This Row],$E$2:$X$2,'0. Definitionen'!$B$7)</f>
        <v>#VALUE!</v>
      </c>
      <c r="C300" s="11">
        <v>0</v>
      </c>
      <c r="D300" s="201" t="e">
        <f>INDEX('1. Antritt_Prüfung'!$A$5:$H$256,MATCH(G300,'1. Antritt_Prüfung'!$C$5:$C$182,0),7)</f>
        <v>#N/A</v>
      </c>
    </row>
    <row r="301" spans="1:4">
      <c r="A301" s="11" t="e">
        <f>THE_Detailpunkte[[#This Row],[Bewertung/90,00]]</f>
        <v>#VALUE!</v>
      </c>
      <c r="B301" s="11" t="e">
        <f>SUMIFS(THE_Detailpunkte[#This Row],$E$2:$X$2,'0. Definitionen'!$B$7)</f>
        <v>#VALUE!</v>
      </c>
      <c r="C301" s="11">
        <v>0</v>
      </c>
      <c r="D301" s="201" t="e">
        <f>INDEX('1. Antritt_Prüfung'!$A$5:$H$256,MATCH(G301,'1. Antritt_Prüfung'!$C$5:$C$182,0),7)</f>
        <v>#N/A</v>
      </c>
    </row>
    <row r="302" spans="1:4">
      <c r="A302" s="11" t="e">
        <f>THE_Detailpunkte[[#This Row],[Bewertung/90,00]]</f>
        <v>#VALUE!</v>
      </c>
      <c r="B302" s="11" t="e">
        <f>SUMIFS(THE_Detailpunkte[#This Row],$E$2:$X$2,'0. Definitionen'!$B$7)</f>
        <v>#VALUE!</v>
      </c>
      <c r="C302" s="11">
        <v>0</v>
      </c>
      <c r="D302" s="201" t="e">
        <f>INDEX('1. Antritt_Prüfung'!$A$5:$H$256,MATCH(G302,'1. Antritt_Prüfung'!$C$5:$C$182,0),7)</f>
        <v>#N/A</v>
      </c>
    </row>
    <row r="303" spans="1:4">
      <c r="A303" s="11" t="e">
        <f>THE_Detailpunkte[[#This Row],[Bewertung/90,00]]</f>
        <v>#VALUE!</v>
      </c>
      <c r="B303" s="11" t="e">
        <f>SUMIFS(THE_Detailpunkte[#This Row],$E$2:$X$2,'0. Definitionen'!$B$7)</f>
        <v>#VALUE!</v>
      </c>
      <c r="C303" s="11">
        <v>0</v>
      </c>
      <c r="D303" s="201" t="e">
        <f>INDEX('1. Antritt_Prüfung'!$A$5:$H$256,MATCH(G303,'1. Antritt_Prüfung'!$C$5:$C$182,0),7)</f>
        <v>#N/A</v>
      </c>
    </row>
    <row r="304" spans="1:4">
      <c r="A304" s="11" t="e">
        <f>THE_Detailpunkte[[#This Row],[Bewertung/90,00]]</f>
        <v>#VALUE!</v>
      </c>
      <c r="B304" s="11" t="e">
        <f>SUMIFS(THE_Detailpunkte[#This Row],$E$2:$X$2,'0. Definitionen'!$B$7)</f>
        <v>#VALUE!</v>
      </c>
      <c r="C304" s="11">
        <v>0</v>
      </c>
      <c r="D304" s="201" t="e">
        <f>INDEX('1. Antritt_Prüfung'!$A$5:$H$256,MATCH(G304,'1. Antritt_Prüfung'!$C$5:$C$182,0),7)</f>
        <v>#N/A</v>
      </c>
    </row>
    <row r="305" spans="1:4">
      <c r="A305" s="11" t="e">
        <f>THE_Detailpunkte[[#This Row],[Bewertung/90,00]]</f>
        <v>#VALUE!</v>
      </c>
      <c r="B305" s="11" t="e">
        <f>SUMIFS(THE_Detailpunkte[#This Row],$E$2:$X$2,'0. Definitionen'!$B$7)</f>
        <v>#VALUE!</v>
      </c>
      <c r="C305" s="11">
        <v>0</v>
      </c>
      <c r="D305" s="201" t="e">
        <f>INDEX('1. Antritt_Prüfung'!$A$5:$H$256,MATCH(G305,'1. Antritt_Prüfung'!$C$5:$C$182,0),7)</f>
        <v>#N/A</v>
      </c>
    </row>
    <row r="306" spans="1:4">
      <c r="A306" s="11" t="e">
        <f>THE_Detailpunkte[[#This Row],[Bewertung/90,00]]</f>
        <v>#VALUE!</v>
      </c>
      <c r="B306" s="11" t="e">
        <f>SUMIFS(THE_Detailpunkte[#This Row],$E$2:$X$2,'0. Definitionen'!$B$7)</f>
        <v>#VALUE!</v>
      </c>
      <c r="C306" s="11">
        <v>0</v>
      </c>
      <c r="D306" s="201" t="e">
        <f>INDEX('1. Antritt_Prüfung'!$A$5:$H$256,MATCH(G306,'1. Antritt_Prüfung'!$C$5:$C$182,0),7)</f>
        <v>#N/A</v>
      </c>
    </row>
    <row r="307" spans="1:4">
      <c r="A307" s="11" t="e">
        <f>THE_Detailpunkte[[#This Row],[Bewertung/90,00]]</f>
        <v>#VALUE!</v>
      </c>
      <c r="B307" s="11" t="e">
        <f>SUMIFS(THE_Detailpunkte[#This Row],$E$2:$X$2,'0. Definitionen'!$B$7)</f>
        <v>#VALUE!</v>
      </c>
      <c r="C307" s="11">
        <v>0</v>
      </c>
      <c r="D307" s="201" t="e">
        <f>INDEX('1. Antritt_Prüfung'!$A$5:$H$256,MATCH(G307,'1. Antritt_Prüfung'!$C$5:$C$182,0),7)</f>
        <v>#N/A</v>
      </c>
    </row>
    <row r="308" spans="1:4">
      <c r="A308" s="11" t="e">
        <f>THE_Detailpunkte[[#This Row],[Bewertung/90,00]]</f>
        <v>#VALUE!</v>
      </c>
      <c r="B308" s="11" t="e">
        <f>SUMIFS(THE_Detailpunkte[#This Row],$E$2:$X$2,'0. Definitionen'!$B$7)</f>
        <v>#VALUE!</v>
      </c>
      <c r="C308" s="11">
        <v>0</v>
      </c>
      <c r="D308" s="201" t="e">
        <f>INDEX('1. Antritt_Prüfung'!$A$5:$H$256,MATCH(G308,'1. Antritt_Prüfung'!$C$5:$C$182,0),7)</f>
        <v>#N/A</v>
      </c>
    </row>
    <row r="309" spans="1:4">
      <c r="A309" s="11" t="e">
        <f>THE_Detailpunkte[[#This Row],[Bewertung/90,00]]</f>
        <v>#VALUE!</v>
      </c>
      <c r="B309" s="11" t="e">
        <f>SUMIFS(THE_Detailpunkte[#This Row],$E$2:$X$2,'0. Definitionen'!$B$7)</f>
        <v>#VALUE!</v>
      </c>
      <c r="C309" s="11">
        <v>0</v>
      </c>
      <c r="D309" s="201" t="e">
        <f>INDEX('1. Antritt_Prüfung'!$A$5:$H$256,MATCH(G309,'1. Antritt_Prüfung'!$C$5:$C$182,0),7)</f>
        <v>#N/A</v>
      </c>
    </row>
    <row r="310" spans="1:4">
      <c r="A310" s="11" t="e">
        <f>THE_Detailpunkte[[#This Row],[Bewertung/90,00]]</f>
        <v>#VALUE!</v>
      </c>
      <c r="B310" s="11" t="e">
        <f>SUMIFS(THE_Detailpunkte[#This Row],$E$2:$X$2,'0. Definitionen'!$B$7)</f>
        <v>#VALUE!</v>
      </c>
      <c r="C310" s="11">
        <v>0</v>
      </c>
      <c r="D310" s="201" t="e">
        <f>INDEX('1. Antritt_Prüfung'!$A$5:$H$256,MATCH(G310,'1. Antritt_Prüfung'!$C$5:$C$182,0),7)</f>
        <v>#N/A</v>
      </c>
    </row>
    <row r="311" spans="1:4">
      <c r="A311" s="11" t="e">
        <f>THE_Detailpunkte[[#This Row],[Bewertung/90,00]]</f>
        <v>#VALUE!</v>
      </c>
      <c r="B311" s="11" t="e">
        <f>SUMIFS(THE_Detailpunkte[#This Row],$E$2:$X$2,'0. Definitionen'!$B$7)</f>
        <v>#VALUE!</v>
      </c>
      <c r="C311" s="11">
        <v>0</v>
      </c>
      <c r="D311" s="201" t="e">
        <f>INDEX('1. Antritt_Prüfung'!$A$5:$H$256,MATCH(G311,'1. Antritt_Prüfung'!$C$5:$C$182,0),7)</f>
        <v>#N/A</v>
      </c>
    </row>
    <row r="312" spans="1:4">
      <c r="A312" s="11" t="e">
        <f>THE_Detailpunkte[[#This Row],[Bewertung/90,00]]</f>
        <v>#VALUE!</v>
      </c>
      <c r="B312" s="11" t="e">
        <f>SUMIFS(THE_Detailpunkte[#This Row],$E$2:$X$2,'0. Definitionen'!$B$7)</f>
        <v>#VALUE!</v>
      </c>
      <c r="C312" s="11">
        <v>0</v>
      </c>
      <c r="D312" s="201" t="e">
        <f>INDEX('1. Antritt_Prüfung'!$A$5:$H$256,MATCH(G312,'1. Antritt_Prüfung'!$C$5:$C$182,0),7)</f>
        <v>#N/A</v>
      </c>
    </row>
    <row r="313" spans="1:4">
      <c r="A313" s="11" t="e">
        <f>THE_Detailpunkte[[#This Row],[Bewertung/90,00]]</f>
        <v>#VALUE!</v>
      </c>
      <c r="B313" s="11" t="e">
        <f>SUMIFS(THE_Detailpunkte[#This Row],$E$2:$X$2,'0. Definitionen'!$B$7)</f>
        <v>#VALUE!</v>
      </c>
      <c r="C313" s="11">
        <v>0</v>
      </c>
      <c r="D313" s="201" t="e">
        <f>INDEX('1. Antritt_Prüfung'!$A$5:$H$256,MATCH(G313,'1. Antritt_Prüfung'!$C$5:$C$182,0),7)</f>
        <v>#N/A</v>
      </c>
    </row>
    <row r="314" spans="1:4">
      <c r="A314" s="11" t="e">
        <f>THE_Detailpunkte[[#This Row],[Bewertung/90,00]]</f>
        <v>#VALUE!</v>
      </c>
      <c r="B314" s="11" t="e">
        <f>SUMIFS(THE_Detailpunkte[#This Row],$E$2:$X$2,'0. Definitionen'!$B$7)</f>
        <v>#VALUE!</v>
      </c>
      <c r="C314" s="11">
        <v>0</v>
      </c>
      <c r="D314" s="201" t="e">
        <f>INDEX('1. Antritt_Prüfung'!$A$5:$H$256,MATCH(G314,'1. Antritt_Prüfung'!$C$5:$C$182,0),7)</f>
        <v>#N/A</v>
      </c>
    </row>
    <row r="315" spans="1:4">
      <c r="A315" s="11" t="e">
        <f>THE_Detailpunkte[[#This Row],[Bewertung/90,00]]</f>
        <v>#VALUE!</v>
      </c>
      <c r="B315" s="11" t="e">
        <f>SUMIFS(THE_Detailpunkte[#This Row],$E$2:$X$2,'0. Definitionen'!$B$7)</f>
        <v>#VALUE!</v>
      </c>
      <c r="C315" s="11">
        <v>0</v>
      </c>
      <c r="D315" s="201" t="e">
        <f>INDEX('1. Antritt_Prüfung'!$A$5:$H$256,MATCH(G315,'1. Antritt_Prüfung'!$C$5:$C$182,0),7)</f>
        <v>#N/A</v>
      </c>
    </row>
    <row r="316" spans="1:4">
      <c r="A316" s="11" t="e">
        <f>THE_Detailpunkte[[#This Row],[Bewertung/90,00]]</f>
        <v>#VALUE!</v>
      </c>
      <c r="B316" s="11" t="e">
        <f>SUMIFS(THE_Detailpunkte[#This Row],$E$2:$X$2,'0. Definitionen'!$B$7)</f>
        <v>#VALUE!</v>
      </c>
      <c r="C316" s="11">
        <v>0</v>
      </c>
      <c r="D316" s="201" t="e">
        <f>INDEX('1. Antritt_Prüfung'!$A$5:$H$256,MATCH(G316,'1. Antritt_Prüfung'!$C$5:$C$182,0),7)</f>
        <v>#N/A</v>
      </c>
    </row>
    <row r="317" spans="1:4">
      <c r="A317" s="11" t="e">
        <f>THE_Detailpunkte[[#This Row],[Bewertung/90,00]]</f>
        <v>#VALUE!</v>
      </c>
      <c r="B317" s="11" t="e">
        <f>SUMIFS(THE_Detailpunkte[#This Row],$E$2:$X$2,'0. Definitionen'!$B$7)</f>
        <v>#VALUE!</v>
      </c>
      <c r="C317" s="11">
        <v>0</v>
      </c>
      <c r="D317" s="201" t="e">
        <f>INDEX('1. Antritt_Prüfung'!$A$5:$H$256,MATCH(G317,'1. Antritt_Prüfung'!$C$5:$C$182,0),7)</f>
        <v>#N/A</v>
      </c>
    </row>
    <row r="318" spans="1:4">
      <c r="A318" s="11" t="e">
        <f>THE_Detailpunkte[[#This Row],[Bewertung/90,00]]</f>
        <v>#VALUE!</v>
      </c>
      <c r="B318" s="11" t="e">
        <f>SUMIFS(THE_Detailpunkte[#This Row],$E$2:$X$2,'0. Definitionen'!$B$7)</f>
        <v>#VALUE!</v>
      </c>
      <c r="C318" s="11">
        <v>0</v>
      </c>
      <c r="D318" s="201" t="e">
        <f>INDEX('1. Antritt_Prüfung'!$A$5:$H$256,MATCH(G318,'1. Antritt_Prüfung'!$C$5:$C$182,0),7)</f>
        <v>#N/A</v>
      </c>
    </row>
    <row r="319" spans="1:4">
      <c r="A319" s="11" t="e">
        <f>THE_Detailpunkte[[#This Row],[Bewertung/90,00]]</f>
        <v>#VALUE!</v>
      </c>
      <c r="B319" s="11" t="e">
        <f>SUMIFS(THE_Detailpunkte[#This Row],$E$2:$X$2,'0. Definitionen'!$B$7)</f>
        <v>#VALUE!</v>
      </c>
      <c r="C319" s="11">
        <v>0</v>
      </c>
      <c r="D319" s="201" t="e">
        <f>INDEX('1. Antritt_Prüfung'!$A$5:$H$256,MATCH(G319,'1. Antritt_Prüfung'!$C$5:$C$182,0),7)</f>
        <v>#N/A</v>
      </c>
    </row>
    <row r="320" spans="1:4">
      <c r="A320" s="11" t="e">
        <f>THE_Detailpunkte[[#This Row],[Bewertung/90,00]]</f>
        <v>#VALUE!</v>
      </c>
      <c r="B320" s="11" t="e">
        <f>SUMIFS(THE_Detailpunkte[#This Row],$E$2:$X$2,'0. Definitionen'!$B$7)</f>
        <v>#VALUE!</v>
      </c>
      <c r="C320" s="11">
        <v>0</v>
      </c>
      <c r="D320" s="201" t="e">
        <f>INDEX('1. Antritt_Prüfung'!$A$5:$H$256,MATCH(G320,'1. Antritt_Prüfung'!$C$5:$C$182,0),7)</f>
        <v>#N/A</v>
      </c>
    </row>
    <row r="321" spans="1:4">
      <c r="A321" s="11" t="e">
        <f>THE_Detailpunkte[[#This Row],[Bewertung/90,00]]</f>
        <v>#VALUE!</v>
      </c>
      <c r="B321" s="11" t="e">
        <f>SUMIFS(THE_Detailpunkte[#This Row],$E$2:$X$2,'0. Definitionen'!$B$7)</f>
        <v>#VALUE!</v>
      </c>
      <c r="C321" s="11">
        <v>0</v>
      </c>
      <c r="D321" s="201" t="e">
        <f>INDEX('1. Antritt_Prüfung'!$A$5:$H$256,MATCH(G321,'1. Antritt_Prüfung'!$C$5:$C$182,0),7)</f>
        <v>#N/A</v>
      </c>
    </row>
    <row r="322" spans="1:4">
      <c r="A322" s="11" t="e">
        <f>THE_Detailpunkte[[#This Row],[Bewertung/90,00]]</f>
        <v>#VALUE!</v>
      </c>
      <c r="B322" s="11" t="e">
        <f>SUMIFS(THE_Detailpunkte[#This Row],$E$2:$X$2,'0. Definitionen'!$B$7)</f>
        <v>#VALUE!</v>
      </c>
      <c r="C322" s="11">
        <v>0</v>
      </c>
      <c r="D322" s="201" t="e">
        <f>INDEX('1. Antritt_Prüfung'!$A$5:$H$256,MATCH(G322,'1. Antritt_Prüfung'!$C$5:$C$182,0),7)</f>
        <v>#N/A</v>
      </c>
    </row>
    <row r="323" spans="1:4">
      <c r="A323" s="11" t="e">
        <f>THE_Detailpunkte[[#This Row],[Bewertung/90,00]]</f>
        <v>#VALUE!</v>
      </c>
      <c r="B323" s="11" t="e">
        <f>SUMIFS(THE_Detailpunkte[#This Row],$E$2:$X$2,'0. Definitionen'!$B$7)</f>
        <v>#VALUE!</v>
      </c>
      <c r="C323" s="11">
        <v>0</v>
      </c>
      <c r="D323" s="201" t="e">
        <f>INDEX('1. Antritt_Prüfung'!$A$5:$H$256,MATCH(G323,'1. Antritt_Prüfung'!$C$5:$C$182,0),7)</f>
        <v>#N/A</v>
      </c>
    </row>
    <row r="324" spans="1:4">
      <c r="A324" s="11" t="e">
        <f>THE_Detailpunkte[[#This Row],[Bewertung/90,00]]</f>
        <v>#VALUE!</v>
      </c>
      <c r="B324" s="11" t="e">
        <f>SUMIFS(THE_Detailpunkte[#This Row],$E$2:$X$2,'0. Definitionen'!$B$7)</f>
        <v>#VALUE!</v>
      </c>
      <c r="C324" s="11">
        <v>0</v>
      </c>
      <c r="D324" s="201" t="e">
        <f>INDEX('1. Antritt_Prüfung'!$A$5:$H$256,MATCH(G324,'1. Antritt_Prüfung'!$C$5:$C$182,0),7)</f>
        <v>#N/A</v>
      </c>
    </row>
    <row r="325" spans="1:4">
      <c r="A325" s="11" t="e">
        <f>THE_Detailpunkte[[#This Row],[Bewertung/90,00]]</f>
        <v>#VALUE!</v>
      </c>
      <c r="B325" s="11" t="e">
        <f>SUMIFS(THE_Detailpunkte[#This Row],$E$2:$X$2,'0. Definitionen'!$B$7)</f>
        <v>#VALUE!</v>
      </c>
      <c r="C325" s="11">
        <v>0</v>
      </c>
      <c r="D325" s="201" t="e">
        <f>INDEX('1. Antritt_Prüfung'!$A$5:$H$256,MATCH(G325,'1. Antritt_Prüfung'!$C$5:$C$182,0),7)</f>
        <v>#N/A</v>
      </c>
    </row>
    <row r="326" spans="1:4">
      <c r="A326" s="11" t="e">
        <f>THE_Detailpunkte[[#This Row],[Bewertung/90,00]]</f>
        <v>#VALUE!</v>
      </c>
      <c r="B326" s="11" t="e">
        <f>SUMIFS(THE_Detailpunkte[#This Row],$E$2:$X$2,'0. Definitionen'!$B$7)</f>
        <v>#VALUE!</v>
      </c>
      <c r="C326" s="11">
        <v>0</v>
      </c>
      <c r="D326" s="201" t="e">
        <f>INDEX('1. Antritt_Prüfung'!$A$5:$H$256,MATCH(G326,'1. Antritt_Prüfung'!$C$5:$C$182,0),7)</f>
        <v>#N/A</v>
      </c>
    </row>
    <row r="327" spans="1:4">
      <c r="A327" s="11" t="e">
        <f>THE_Detailpunkte[[#This Row],[Bewertung/90,00]]</f>
        <v>#VALUE!</v>
      </c>
      <c r="B327" s="11" t="e">
        <f>SUMIFS(THE_Detailpunkte[#This Row],$E$2:$X$2,'0. Definitionen'!$B$7)</f>
        <v>#VALUE!</v>
      </c>
      <c r="C327" s="11">
        <v>0</v>
      </c>
      <c r="D327" s="201" t="e">
        <f>INDEX('1. Antritt_Prüfung'!$A$5:$H$256,MATCH(G327,'1. Antritt_Prüfung'!$C$5:$C$182,0),7)</f>
        <v>#N/A</v>
      </c>
    </row>
    <row r="328" spans="1:4">
      <c r="A328" s="11" t="e">
        <f>THE_Detailpunkte[[#This Row],[Bewertung/90,00]]</f>
        <v>#VALUE!</v>
      </c>
      <c r="B328" s="11" t="e">
        <f>SUMIFS(THE_Detailpunkte[#This Row],$E$2:$X$2,'0. Definitionen'!$B$7)</f>
        <v>#VALUE!</v>
      </c>
      <c r="C328" s="11">
        <v>0</v>
      </c>
      <c r="D328" s="201" t="e">
        <f>INDEX('1. Antritt_Prüfung'!$A$5:$H$256,MATCH(G328,'1. Antritt_Prüfung'!$C$5:$C$182,0),7)</f>
        <v>#N/A</v>
      </c>
    </row>
    <row r="329" spans="1:4">
      <c r="A329" s="11" t="e">
        <f>THE_Detailpunkte[[#This Row],[Bewertung/90,00]]</f>
        <v>#VALUE!</v>
      </c>
      <c r="B329" s="11" t="e">
        <f>SUMIFS(THE_Detailpunkte[#This Row],$E$2:$X$2,'0. Definitionen'!$B$7)</f>
        <v>#VALUE!</v>
      </c>
      <c r="C329" s="11">
        <v>0</v>
      </c>
      <c r="D329" s="201" t="e">
        <f>INDEX('1. Antritt_Prüfung'!$A$5:$H$256,MATCH(G329,'1. Antritt_Prüfung'!$C$5:$C$182,0),7)</f>
        <v>#N/A</v>
      </c>
    </row>
    <row r="330" spans="1:4">
      <c r="A330" s="11" t="e">
        <f>THE_Detailpunkte[[#This Row],[Bewertung/90,00]]</f>
        <v>#VALUE!</v>
      </c>
      <c r="B330" s="11" t="e">
        <f>SUMIFS(THE_Detailpunkte[#This Row],$E$2:$X$2,'0. Definitionen'!$B$7)</f>
        <v>#VALUE!</v>
      </c>
      <c r="C330" s="11">
        <v>0</v>
      </c>
      <c r="D330" s="201" t="e">
        <f>INDEX('1. Antritt_Prüfung'!$A$5:$H$256,MATCH(G330,'1. Antritt_Prüfung'!$C$5:$C$182,0),7)</f>
        <v>#N/A</v>
      </c>
    </row>
    <row r="331" spans="1:4">
      <c r="A331" s="11" t="e">
        <f>THE_Detailpunkte[[#This Row],[Bewertung/90,00]]</f>
        <v>#VALUE!</v>
      </c>
      <c r="B331" s="11" t="e">
        <f>SUMIFS(THE_Detailpunkte[#This Row],$E$2:$X$2,'0. Definitionen'!$B$7)</f>
        <v>#VALUE!</v>
      </c>
      <c r="C331" s="11">
        <v>0</v>
      </c>
      <c r="D331" s="201" t="e">
        <f>INDEX('1. Antritt_Prüfung'!$A$5:$H$256,MATCH(G331,'1. Antritt_Prüfung'!$C$5:$C$182,0),7)</f>
        <v>#N/A</v>
      </c>
    </row>
    <row r="332" spans="1:4">
      <c r="A332" s="11" t="e">
        <f>THE_Detailpunkte[[#This Row],[Bewertung/90,00]]</f>
        <v>#VALUE!</v>
      </c>
      <c r="B332" s="11" t="e">
        <f>SUMIFS(THE_Detailpunkte[#This Row],$E$2:$X$2,'0. Definitionen'!$B$7)</f>
        <v>#VALUE!</v>
      </c>
      <c r="C332" s="11">
        <v>0</v>
      </c>
      <c r="D332" s="201" t="e">
        <f>INDEX('1. Antritt_Prüfung'!$A$5:$H$256,MATCH(G332,'1. Antritt_Prüfung'!$C$5:$C$182,0),7)</f>
        <v>#N/A</v>
      </c>
    </row>
    <row r="333" spans="1:4">
      <c r="A333" s="11" t="e">
        <f>THE_Detailpunkte[[#This Row],[Bewertung/90,00]]</f>
        <v>#VALUE!</v>
      </c>
      <c r="B333" s="11" t="e">
        <f>SUMIFS(THE_Detailpunkte[#This Row],$E$2:$X$2,'0. Definitionen'!$B$7)</f>
        <v>#VALUE!</v>
      </c>
      <c r="C333" s="11">
        <v>0</v>
      </c>
      <c r="D333" s="201" t="e">
        <f>INDEX('1. Antritt_Prüfung'!$A$5:$H$256,MATCH(G333,'1. Antritt_Prüfung'!$C$5:$C$182,0),7)</f>
        <v>#N/A</v>
      </c>
    </row>
    <row r="334" spans="1:4">
      <c r="A334" s="11" t="e">
        <f>THE_Detailpunkte[[#This Row],[Bewertung/90,00]]</f>
        <v>#VALUE!</v>
      </c>
      <c r="B334" s="11" t="e">
        <f>SUMIFS(THE_Detailpunkte[#This Row],$E$2:$X$2,'0. Definitionen'!$B$7)</f>
        <v>#VALUE!</v>
      </c>
      <c r="C334" s="11">
        <v>0</v>
      </c>
      <c r="D334" s="201" t="e">
        <f>INDEX('1. Antritt_Prüfung'!$A$5:$H$256,MATCH(G334,'1. Antritt_Prüfung'!$C$5:$C$182,0),7)</f>
        <v>#N/A</v>
      </c>
    </row>
    <row r="335" spans="1:4">
      <c r="A335" s="11" t="e">
        <f>THE_Detailpunkte[[#This Row],[Bewertung/90,00]]</f>
        <v>#VALUE!</v>
      </c>
      <c r="B335" s="11" t="e">
        <f>SUMIFS(THE_Detailpunkte[#This Row],$E$2:$X$2,'0. Definitionen'!$B$7)</f>
        <v>#VALUE!</v>
      </c>
      <c r="C335" s="11">
        <v>0</v>
      </c>
      <c r="D335" s="201" t="e">
        <f>INDEX('1. Antritt_Prüfung'!$A$5:$H$256,MATCH(G335,'1. Antritt_Prüfung'!$C$5:$C$182,0),7)</f>
        <v>#N/A</v>
      </c>
    </row>
    <row r="336" spans="1:4">
      <c r="A336" s="11" t="e">
        <f>THE_Detailpunkte[[#This Row],[Bewertung/90,00]]</f>
        <v>#VALUE!</v>
      </c>
      <c r="B336" s="11" t="e">
        <f>SUMIFS(THE_Detailpunkte[#This Row],$E$2:$X$2,'0. Definitionen'!$B$7)</f>
        <v>#VALUE!</v>
      </c>
      <c r="C336" s="11">
        <v>0</v>
      </c>
      <c r="D336" s="201" t="e">
        <f>INDEX('1. Antritt_Prüfung'!$A$5:$H$256,MATCH(G336,'1. Antritt_Prüfung'!$C$5:$C$182,0),7)</f>
        <v>#N/A</v>
      </c>
    </row>
    <row r="337" spans="1:4">
      <c r="A337" s="11" t="e">
        <f>THE_Detailpunkte[[#This Row],[Bewertung/90,00]]</f>
        <v>#VALUE!</v>
      </c>
      <c r="B337" s="11" t="e">
        <f>SUMIFS(THE_Detailpunkte[#This Row],$E$2:$X$2,'0. Definitionen'!$B$7)</f>
        <v>#VALUE!</v>
      </c>
      <c r="C337" s="11">
        <v>0</v>
      </c>
      <c r="D337" s="201" t="e">
        <f>INDEX('1. Antritt_Prüfung'!$A$5:$H$256,MATCH(G337,'1. Antritt_Prüfung'!$C$5:$C$182,0),7)</f>
        <v>#N/A</v>
      </c>
    </row>
    <row r="338" spans="1:4">
      <c r="A338" s="11" t="e">
        <f>THE_Detailpunkte[[#This Row],[Bewertung/90,00]]</f>
        <v>#VALUE!</v>
      </c>
      <c r="B338" s="11" t="e">
        <f>SUMIFS(THE_Detailpunkte[#This Row],$E$2:$X$2,'0. Definitionen'!$B$7)</f>
        <v>#VALUE!</v>
      </c>
      <c r="C338" s="11">
        <v>0</v>
      </c>
      <c r="D338" s="201" t="e">
        <f>INDEX('1. Antritt_Prüfung'!$A$5:$H$256,MATCH(G338,'1. Antritt_Prüfung'!$C$5:$C$182,0),7)</f>
        <v>#N/A</v>
      </c>
    </row>
    <row r="339" spans="1:4">
      <c r="A339" s="11" t="e">
        <f>THE_Detailpunkte[[#This Row],[Bewertung/90,00]]</f>
        <v>#VALUE!</v>
      </c>
      <c r="B339" s="11" t="e">
        <f>SUMIFS(THE_Detailpunkte[#This Row],$E$2:$X$2,'0. Definitionen'!$B$7)</f>
        <v>#VALUE!</v>
      </c>
      <c r="C339" s="11">
        <v>0</v>
      </c>
      <c r="D339" s="201" t="e">
        <f>INDEX('1. Antritt_Prüfung'!$A$5:$H$256,MATCH(G339,'1. Antritt_Prüfung'!$C$5:$C$182,0),7)</f>
        <v>#N/A</v>
      </c>
    </row>
    <row r="340" spans="1:4">
      <c r="A340" s="11" t="e">
        <f>THE_Detailpunkte[[#This Row],[Bewertung/90,00]]</f>
        <v>#VALUE!</v>
      </c>
      <c r="B340" s="11" t="e">
        <f>SUMIFS(THE_Detailpunkte[#This Row],$E$2:$X$2,'0. Definitionen'!$B$7)</f>
        <v>#VALUE!</v>
      </c>
      <c r="C340" s="11">
        <v>0</v>
      </c>
      <c r="D340" s="201" t="e">
        <f>INDEX('1. Antritt_Prüfung'!$A$5:$H$256,MATCH(G340,'1. Antritt_Prüfung'!$C$5:$C$182,0),7)</f>
        <v>#N/A</v>
      </c>
    </row>
    <row r="341" spans="1:4">
      <c r="A341" s="11" t="e">
        <f>THE_Detailpunkte[[#This Row],[Bewertung/90,00]]</f>
        <v>#VALUE!</v>
      </c>
      <c r="B341" s="11" t="e">
        <f>SUMIFS(THE_Detailpunkte[#This Row],$E$2:$X$2,'0. Definitionen'!$B$7)</f>
        <v>#VALUE!</v>
      </c>
      <c r="C341" s="11">
        <v>0</v>
      </c>
      <c r="D341" s="201" t="e">
        <f>INDEX('1. Antritt_Prüfung'!$A$5:$H$256,MATCH(G341,'1. Antritt_Prüfung'!$C$5:$C$182,0),7)</f>
        <v>#N/A</v>
      </c>
    </row>
    <row r="342" spans="1:4">
      <c r="A342" s="11" t="e">
        <f>THE_Detailpunkte[[#This Row],[Bewertung/90,00]]</f>
        <v>#VALUE!</v>
      </c>
      <c r="B342" s="11" t="e">
        <f>SUMIFS(THE_Detailpunkte[#This Row],$E$2:$X$2,'0. Definitionen'!$B$7)</f>
        <v>#VALUE!</v>
      </c>
      <c r="C342" s="11">
        <v>0</v>
      </c>
      <c r="D342" s="201" t="e">
        <f>INDEX('1. Antritt_Prüfung'!$A$5:$H$256,MATCH(G342,'1. Antritt_Prüfung'!$C$5:$C$182,0),7)</f>
        <v>#N/A</v>
      </c>
    </row>
    <row r="343" spans="1:4">
      <c r="A343" s="11" t="e">
        <f>THE_Detailpunkte[[#This Row],[Bewertung/90,00]]</f>
        <v>#VALUE!</v>
      </c>
      <c r="B343" s="11" t="e">
        <f>SUMIFS(THE_Detailpunkte[#This Row],$E$2:$X$2,'0. Definitionen'!$B$7)</f>
        <v>#VALUE!</v>
      </c>
      <c r="C343" s="11">
        <v>0</v>
      </c>
      <c r="D343" s="201" t="e">
        <f>INDEX('1. Antritt_Prüfung'!$A$5:$H$256,MATCH(G343,'1. Antritt_Prüfung'!$C$5:$C$182,0),7)</f>
        <v>#N/A</v>
      </c>
    </row>
    <row r="344" spans="1:4">
      <c r="A344" s="11" t="e">
        <f>THE_Detailpunkte[[#This Row],[Bewertung/90,00]]</f>
        <v>#VALUE!</v>
      </c>
      <c r="B344" s="11" t="e">
        <f>SUMIFS(THE_Detailpunkte[#This Row],$E$2:$X$2,'0. Definitionen'!$B$7)</f>
        <v>#VALUE!</v>
      </c>
      <c r="C344" s="11">
        <v>0</v>
      </c>
      <c r="D344" s="201" t="e">
        <f>INDEX('1. Antritt_Prüfung'!$A$5:$H$256,MATCH(G344,'1. Antritt_Prüfung'!$C$5:$C$182,0),7)</f>
        <v>#N/A</v>
      </c>
    </row>
    <row r="345" spans="1:4">
      <c r="A345" s="11" t="e">
        <f>THE_Detailpunkte[[#This Row],[Bewertung/90,00]]</f>
        <v>#VALUE!</v>
      </c>
      <c r="B345" s="11" t="e">
        <f>SUMIFS(THE_Detailpunkte[#This Row],$E$2:$X$2,'0. Definitionen'!$B$7)</f>
        <v>#VALUE!</v>
      </c>
      <c r="C345" s="11">
        <v>0</v>
      </c>
      <c r="D345" s="201" t="e">
        <f>INDEX('1. Antritt_Prüfung'!$A$5:$H$256,MATCH(G345,'1. Antritt_Prüfung'!$C$5:$C$182,0),7)</f>
        <v>#N/A</v>
      </c>
    </row>
    <row r="346" spans="1:4">
      <c r="A346" s="11" t="e">
        <f>THE_Detailpunkte[[#This Row],[Bewertung/90,00]]</f>
        <v>#VALUE!</v>
      </c>
      <c r="B346" s="11" t="e">
        <f>SUMIFS(THE_Detailpunkte[#This Row],$E$2:$X$2,'0. Definitionen'!$B$7)</f>
        <v>#VALUE!</v>
      </c>
      <c r="C346" s="11">
        <v>0</v>
      </c>
      <c r="D346" s="201" t="e">
        <f>INDEX('1. Antritt_Prüfung'!$A$5:$H$256,MATCH(G346,'1. Antritt_Prüfung'!$C$5:$C$182,0),7)</f>
        <v>#N/A</v>
      </c>
    </row>
    <row r="347" spans="1:4">
      <c r="A347" s="11" t="e">
        <f>THE_Detailpunkte[[#This Row],[Bewertung/90,00]]</f>
        <v>#VALUE!</v>
      </c>
      <c r="B347" s="11" t="e">
        <f>SUMIFS(THE_Detailpunkte[#This Row],$E$2:$X$2,'0. Definitionen'!$B$7)</f>
        <v>#VALUE!</v>
      </c>
      <c r="C347" s="11">
        <v>0</v>
      </c>
      <c r="D347" s="201" t="e">
        <f>INDEX('1. Antritt_Prüfung'!$A$5:$H$256,MATCH(G347,'1. Antritt_Prüfung'!$C$5:$C$182,0),7)</f>
        <v>#N/A</v>
      </c>
    </row>
    <row r="348" spans="1:4">
      <c r="A348" s="11" t="e">
        <f>THE_Detailpunkte[[#This Row],[Bewertung/90,00]]</f>
        <v>#VALUE!</v>
      </c>
      <c r="B348" s="11" t="e">
        <f>SUMIFS(THE_Detailpunkte[#This Row],$E$2:$X$2,'0. Definitionen'!$B$7)</f>
        <v>#VALUE!</v>
      </c>
      <c r="C348" s="11">
        <v>0</v>
      </c>
      <c r="D348" s="201" t="e">
        <f>INDEX('1. Antritt_Prüfung'!$A$5:$H$256,MATCH(G348,'1. Antritt_Prüfung'!$C$5:$C$182,0),7)</f>
        <v>#N/A</v>
      </c>
    </row>
    <row r="349" spans="1:4">
      <c r="A349" s="11" t="e">
        <f>THE_Detailpunkte[[#This Row],[Bewertung/90,00]]</f>
        <v>#VALUE!</v>
      </c>
      <c r="B349" s="11" t="e">
        <f>SUMIFS(THE_Detailpunkte[#This Row],$E$2:$X$2,'0. Definitionen'!$B$7)</f>
        <v>#VALUE!</v>
      </c>
      <c r="C349" s="11">
        <v>0</v>
      </c>
      <c r="D349" s="201" t="e">
        <f>INDEX('1. Antritt_Prüfung'!$A$5:$H$256,MATCH(G349,'1. Antritt_Prüfung'!$C$5:$C$182,0),7)</f>
        <v>#N/A</v>
      </c>
    </row>
    <row r="350" spans="1:4">
      <c r="A350" s="11" t="e">
        <f>THE_Detailpunkte[[#This Row],[Bewertung/90,00]]</f>
        <v>#VALUE!</v>
      </c>
      <c r="B350" s="11" t="e">
        <f>SUMIFS(THE_Detailpunkte[#This Row],$E$2:$X$2,'0. Definitionen'!$B$7)</f>
        <v>#VALUE!</v>
      </c>
      <c r="C350" s="11">
        <v>0</v>
      </c>
      <c r="D350" s="201" t="e">
        <f>INDEX('1. Antritt_Prüfung'!$A$5:$H$256,MATCH(G350,'1. Antritt_Prüfung'!$C$5:$C$182,0),7)</f>
        <v>#N/A</v>
      </c>
    </row>
    <row r="351" spans="1:4">
      <c r="A351" s="11" t="e">
        <f>THE_Detailpunkte[[#This Row],[Bewertung/90,00]]</f>
        <v>#VALUE!</v>
      </c>
      <c r="B351" s="11" t="e">
        <f>SUMIFS(THE_Detailpunkte[#This Row],$E$2:$X$2,'0. Definitionen'!$B$7)</f>
        <v>#VALUE!</v>
      </c>
      <c r="C351" s="11">
        <v>0</v>
      </c>
      <c r="D351" s="201" t="e">
        <f>INDEX('1. Antritt_Prüfung'!$A$5:$H$256,MATCH(G351,'1. Antritt_Prüfung'!$C$5:$C$182,0),7)</f>
        <v>#N/A</v>
      </c>
    </row>
    <row r="352" spans="1:4">
      <c r="A352" s="11" t="e">
        <f>THE_Detailpunkte[[#This Row],[Bewertung/90,00]]</f>
        <v>#VALUE!</v>
      </c>
      <c r="B352" s="11" t="e">
        <f>SUMIFS(THE_Detailpunkte[#This Row],$E$2:$X$2,'0. Definitionen'!$B$7)</f>
        <v>#VALUE!</v>
      </c>
      <c r="C352" s="11">
        <v>0</v>
      </c>
      <c r="D352" s="201" t="e">
        <f>INDEX('1. Antritt_Prüfung'!$A$5:$H$256,MATCH(G352,'1. Antritt_Prüfung'!$C$5:$C$182,0),7)</f>
        <v>#N/A</v>
      </c>
    </row>
  </sheetData>
  <phoneticPr fontId="38" type="noConversion"/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D480750-C4F7-4CCA-BACF-876BA43C8DE8}">
            <xm:f>N2='0. Definitionen'!$B$11</xm:f>
            <x14:dxf>
              <font>
                <color theme="0"/>
              </font>
              <fill>
                <patternFill>
                  <bgColor theme="9" tint="-0.499984740745262"/>
                </patternFill>
              </fill>
            </x14:dxf>
          </x14:cfRule>
          <x14:cfRule type="expression" priority="2" id="{4B4BE98A-4420-42E2-B6E6-5A27792C5793}">
            <xm:f>N2='0. Definitionen'!$B$7</xm:f>
            <x14:dxf>
              <font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m:sqref>N2:BE2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4A70-9427-4CFB-8C1A-5B4B5CD637E7}">
  <sheetPr codeName="Tabelle5">
    <tabColor theme="4"/>
    <pageSetUpPr fitToPage="1"/>
  </sheetPr>
  <dimension ref="A1:Y350"/>
  <sheetViews>
    <sheetView zoomScaleNormal="100" workbookViewId="0">
      <selection activeCell="J42" sqref="J42"/>
    </sheetView>
  </sheetViews>
  <sheetFormatPr baseColWidth="10" defaultRowHeight="12.75"/>
  <cols>
    <col min="1" max="1" width="17.140625" bestFit="1" customWidth="1"/>
    <col min="2" max="2" width="16.28515625" bestFit="1" customWidth="1"/>
    <col min="3" max="3" width="10.140625" customWidth="1"/>
    <col min="4" max="4" width="7.28515625" style="2" bestFit="1" customWidth="1"/>
    <col min="5" max="5" width="9" customWidth="1"/>
    <col min="10" max="10" width="12.140625" customWidth="1"/>
    <col min="11" max="13" width="12.140625" hidden="1" customWidth="1"/>
    <col min="14" max="14" width="3.140625" customWidth="1"/>
    <col min="15" max="15" width="20" customWidth="1"/>
    <col min="16" max="16" width="7.85546875" customWidth="1"/>
    <col min="17" max="17" width="7.42578125" customWidth="1"/>
    <col min="18" max="18" width="2.140625" customWidth="1"/>
    <col min="19" max="19" width="9.7109375" customWidth="1"/>
    <col min="20" max="20" width="8.85546875" customWidth="1"/>
    <col min="21" max="21" width="9.140625" customWidth="1"/>
    <col min="25" max="25" width="9.28515625" customWidth="1"/>
  </cols>
  <sheetData>
    <row r="1" spans="1:25" ht="13.5" thickBot="1"/>
    <row r="2" spans="1:25" ht="13.5" thickBot="1">
      <c r="A2" s="249" t="s">
        <v>64</v>
      </c>
      <c r="B2" s="250"/>
      <c r="C2" s="250"/>
      <c r="D2" s="250"/>
      <c r="E2" s="250"/>
      <c r="F2" s="250"/>
      <c r="G2" s="250"/>
      <c r="H2" s="251"/>
      <c r="O2" s="215" t="str">
        <f xml:space="preserve"> "Szenario 1: "&amp;P4&amp;" Punkte - "&amp;TEXT(Q4,"0.0%")</f>
        <v>Szenario 1: 45 Punkte - 50%</v>
      </c>
      <c r="P2" s="216"/>
      <c r="Q2" s="217"/>
      <c r="S2" s="212" t="str">
        <f ca="1">"Szenario 1: "&amp;P4&amp;" Punkte - Stand: "&amp;TEXT(TODAY(),"JJJJ-MM-TT hh:MM")&amp; " (Schrittweite: "&amp;P5&amp;" Punkte)"</f>
        <v>Szenario 1: 45 Punkte - Stand: 2026-07-17 00:00 (Schrittweite: 4,5 Punkte)</v>
      </c>
      <c r="T2" s="213"/>
      <c r="U2" s="213"/>
      <c r="V2" s="213"/>
      <c r="W2" s="213"/>
      <c r="X2" s="214"/>
    </row>
    <row r="3" spans="1:25" ht="13.5" customHeight="1" thickBot="1">
      <c r="F3" s="247" t="s">
        <v>37</v>
      </c>
      <c r="G3" s="247"/>
      <c r="H3" s="248"/>
      <c r="I3" s="208" t="s">
        <v>55</v>
      </c>
      <c r="J3" s="208" t="s">
        <v>65</v>
      </c>
      <c r="K3" s="210" t="s">
        <v>66</v>
      </c>
      <c r="L3" s="211"/>
      <c r="M3" s="211"/>
      <c r="O3" s="117" t="s">
        <v>27</v>
      </c>
      <c r="P3" s="118">
        <v>90</v>
      </c>
      <c r="Q3" s="119"/>
      <c r="S3" s="27" t="s">
        <v>37</v>
      </c>
      <c r="T3" s="44" t="s">
        <v>51</v>
      </c>
      <c r="U3" s="28" t="s">
        <v>38</v>
      </c>
      <c r="V3" s="28" t="s">
        <v>39</v>
      </c>
      <c r="W3" s="28" t="s">
        <v>38</v>
      </c>
      <c r="X3" s="29" t="s">
        <v>39</v>
      </c>
    </row>
    <row r="4" spans="1:25">
      <c r="F4" s="107" t="s">
        <v>40</v>
      </c>
      <c r="G4" s="108" t="s">
        <v>53</v>
      </c>
      <c r="H4" s="109" t="s">
        <v>54</v>
      </c>
      <c r="I4" s="209"/>
      <c r="J4" s="209"/>
      <c r="K4" s="76" t="str">
        <f>F4</f>
        <v>Szenario 1</v>
      </c>
      <c r="L4" s="77" t="str">
        <f t="shared" ref="L4:M5" si="0">G4</f>
        <v>Szenario 2</v>
      </c>
      <c r="M4" s="78" t="str">
        <f t="shared" si="0"/>
        <v>Szenario 3</v>
      </c>
      <c r="O4" s="117" t="s">
        <v>41</v>
      </c>
      <c r="P4" s="120">
        <v>45</v>
      </c>
      <c r="Q4" s="121">
        <f>P4/P3</f>
        <v>0.5</v>
      </c>
      <c r="S4" s="25">
        <v>1</v>
      </c>
      <c r="T4" s="45">
        <f>T5+P5</f>
        <v>85.5</v>
      </c>
      <c r="U4" s="30">
        <f>COUNTIF(F6:F1048576,1)</f>
        <v>1</v>
      </c>
      <c r="V4" s="79">
        <f>U4/U15</f>
        <v>3.5714285714285712E-2</v>
      </c>
      <c r="W4" s="218">
        <f>SUM(U4:U5)</f>
        <v>6</v>
      </c>
      <c r="X4" s="230">
        <f>W4/W15</f>
        <v>0.21428571428571427</v>
      </c>
      <c r="Y4" s="133">
        <f>T4/$P$3</f>
        <v>0.95</v>
      </c>
    </row>
    <row r="5" spans="1:25" ht="13.5" thickBot="1">
      <c r="A5" s="103" t="s">
        <v>105</v>
      </c>
      <c r="B5" s="103" t="s">
        <v>7</v>
      </c>
      <c r="C5" s="103" t="s">
        <v>12</v>
      </c>
      <c r="D5" s="103" t="s">
        <v>58</v>
      </c>
      <c r="E5" s="103" t="s">
        <v>52</v>
      </c>
      <c r="F5" s="110">
        <f>P4</f>
        <v>45</v>
      </c>
      <c r="G5" s="111">
        <f>P21</f>
        <v>40</v>
      </c>
      <c r="H5" s="112">
        <f>P38</f>
        <v>35</v>
      </c>
      <c r="I5" s="99" t="s">
        <v>40</v>
      </c>
      <c r="J5" s="104" t="str">
        <f>I5</f>
        <v>Szenario 1</v>
      </c>
      <c r="K5" s="110">
        <f>F5</f>
        <v>45</v>
      </c>
      <c r="L5" s="111">
        <f t="shared" si="0"/>
        <v>40</v>
      </c>
      <c r="M5" s="112">
        <f t="shared" si="0"/>
        <v>35</v>
      </c>
      <c r="O5" s="122" t="s">
        <v>42</v>
      </c>
      <c r="P5" s="123">
        <f>ROUND((P3-P4)/COUNT(S4:S13),1)</f>
        <v>4.5</v>
      </c>
      <c r="Q5" s="124"/>
      <c r="S5" s="26">
        <v>1.3</v>
      </c>
      <c r="T5" s="46">
        <f>T6+P5</f>
        <v>81</v>
      </c>
      <c r="U5" s="31">
        <f>COUNTIF(F6:F1048576,1.3)</f>
        <v>5</v>
      </c>
      <c r="V5" s="80">
        <f>U5/U15</f>
        <v>0.17857142857142858</v>
      </c>
      <c r="W5" s="219"/>
      <c r="X5" s="231"/>
      <c r="Y5" s="133">
        <f t="shared" ref="Y5:Y14" si="1">T5/$P$3</f>
        <v>0.9</v>
      </c>
    </row>
    <row r="6" spans="1:25" ht="13.5" thickBot="1">
      <c r="A6" s="113">
        <f>'2a.Detailpunkte'!D4</f>
        <v>3376139</v>
      </c>
      <c r="B6" s="113" t="str">
        <f>'2a.Detailpunkte'!E4</f>
        <v>Stud14</v>
      </c>
      <c r="C6" s="113" t="str">
        <f>'2a.Detailpunkte'!F4</f>
        <v>Pseudo</v>
      </c>
      <c r="D6" s="114" t="str">
        <f>IF(Gesamtpunkte[[#This Row],[Versuch]]=0,"",Gesamtpunkte[[#This Row],[Versuch]])</f>
        <v/>
      </c>
      <c r="E6" s="115" cm="1">
        <f t="array" ref="E6">INDEX(Gesamtpunkte[[Matr.-Nr.]:[Gesamtpunkte ]],_xlfn.XMATCH('3. Notenszenarien'!A6,Gesamtpunkte[Matr.-Nr.],0),5)</f>
        <v>70.5</v>
      </c>
      <c r="F6" s="115" cm="1">
        <f t="array" ref="F6">INDEX($S$4:$S$14,_xlfn.XMATCH(E6,$T$4:$T$14,-1),1)</f>
        <v>2.2999999999999998</v>
      </c>
      <c r="G6" s="115" cm="1">
        <f t="array" ref="G6">INDEX($S$21:$S$31,_xlfn.XMATCH(E6,$T$21:$T$31,-1),1)</f>
        <v>2</v>
      </c>
      <c r="H6" s="115" cm="1">
        <f t="array" ref="H6">INDEX($S$38:$S$48,_xlfn.XMATCH(E6,$T$38:$T$48,-1),1)</f>
        <v>2</v>
      </c>
      <c r="I6" s="116">
        <f t="shared" ref="I6:I69" si="2">IF(ISNUMBER(A6),INDEX(F6:H6,1,MATCH($I$5,$F$4:$H$4)),"")</f>
        <v>2.2999999999999998</v>
      </c>
      <c r="J6" s="105">
        <f>IF(ISNUMBER(A6),INDEX(K6:M6,1,MATCH($I$5,$K$4:$M$4)),"")</f>
        <v>1.5</v>
      </c>
      <c r="K6" s="63" cm="1">
        <f t="array" ref="K6">INDEX($T$4:$T$14,_xlfn.XMATCH(E6,$T$4:$T$14,1))-E6</f>
        <v>1.5</v>
      </c>
      <c r="L6" s="63" cm="1">
        <f t="array" ref="L6">INDEX($T$21:$T$31,_xlfn.XMATCH(E6,$T$21:$T$31,1))-E6</f>
        <v>4.5</v>
      </c>
      <c r="M6" s="63" cm="1">
        <f t="array" ref="M6">INDEX($T$38:$T$48,_xlfn.XMATCH(E6,$T$38:$T$48,1))-E6</f>
        <v>3</v>
      </c>
      <c r="S6" s="22">
        <v>1.7</v>
      </c>
      <c r="T6" s="47">
        <f>T7+P5</f>
        <v>76.5</v>
      </c>
      <c r="U6" s="32">
        <f>COUNTIF(F6:F1048576,1.7)</f>
        <v>7</v>
      </c>
      <c r="V6" s="81">
        <f>U6/U15</f>
        <v>0.25</v>
      </c>
      <c r="W6" s="220">
        <f>SUM(U6:U8)</f>
        <v>20</v>
      </c>
      <c r="X6" s="232">
        <f>W6/W15</f>
        <v>0.7142857142857143</v>
      </c>
      <c r="Y6" s="133">
        <f t="shared" si="1"/>
        <v>0.85</v>
      </c>
    </row>
    <row r="7" spans="1:25" ht="13.5" thickBot="1">
      <c r="A7" s="113">
        <f>'2a.Detailpunkte'!D5</f>
        <v>3517558</v>
      </c>
      <c r="B7" s="113" t="str">
        <f>'2a.Detailpunkte'!E5</f>
        <v>Stud29</v>
      </c>
      <c r="C7" s="113" t="str">
        <f>'2a.Detailpunkte'!F5</f>
        <v>Pseudo</v>
      </c>
      <c r="D7" s="114" t="str">
        <f>IF(Gesamtpunkte[[#This Row],[Versuch]]=0,"",Gesamtpunkte[[#This Row],[Versuch]])</f>
        <v/>
      </c>
      <c r="E7" s="115" cm="1">
        <f t="array" ref="E7">INDEX(Gesamtpunkte[[Matr.-Nr.]:[Gesamtpunkte ]],_xlfn.XMATCH('3. Notenszenarien'!A7,Gesamtpunkte[Matr.-Nr.],0),5)</f>
        <v>68</v>
      </c>
      <c r="F7" s="115" cm="1">
        <f t="array" ref="F7">INDEX($S$4:$S$14,_xlfn.XMATCH(E7,$T$4:$T$14,-1),1)</f>
        <v>2.2999999999999998</v>
      </c>
      <c r="G7" s="115" cm="1">
        <f t="array" ref="G7">INDEX($S$21:$S$31,_xlfn.XMATCH(E7,$T$21:$T$31,-1),1)</f>
        <v>2.2999999999999998</v>
      </c>
      <c r="H7" s="115" cm="1">
        <f t="array" ref="H7">INDEX($S$38:$S$48,_xlfn.XMATCH(E7,$T$38:$T$48,-1),1)</f>
        <v>2</v>
      </c>
      <c r="I7" s="116">
        <f t="shared" si="2"/>
        <v>2.2999999999999998</v>
      </c>
      <c r="J7" s="106">
        <f>IF(ISNUMBER(A7),INDEX(K7:M7,1,MATCH($I$5,$K$4:$M$4)),"")</f>
        <v>4</v>
      </c>
      <c r="K7" s="63" cm="1">
        <f t="array" ref="K7">INDEX($T$4:$T$14,_xlfn.XMATCH(E7,$T$4:$T$14,1))-E7</f>
        <v>4</v>
      </c>
      <c r="L7" s="63" cm="1">
        <f t="array" ref="L7">INDEX($T$21:$T$31,_xlfn.XMATCH(E7,$T$21:$T$31,1))-E7</f>
        <v>2</v>
      </c>
      <c r="M7" s="63" cm="1">
        <f t="array" ref="M7">INDEX($T$38:$T$48,_xlfn.XMATCH(E7,$T$38:$T$48,1))-E7</f>
        <v>0</v>
      </c>
      <c r="O7" s="131" t="s">
        <v>67</v>
      </c>
      <c r="P7" s="125" t="s">
        <v>52</v>
      </c>
      <c r="Q7" s="126" t="s">
        <v>37</v>
      </c>
      <c r="S7" s="23">
        <v>2</v>
      </c>
      <c r="T7" s="48">
        <f>T8+P5</f>
        <v>72</v>
      </c>
      <c r="U7" s="33">
        <f>COUNTIF(F6:F1048576,2)</f>
        <v>7</v>
      </c>
      <c r="V7" s="82">
        <f>U7/U15</f>
        <v>0.25</v>
      </c>
      <c r="W7" s="221"/>
      <c r="X7" s="233"/>
      <c r="Y7" s="133">
        <f t="shared" si="1"/>
        <v>0.8</v>
      </c>
    </row>
    <row r="8" spans="1:25" ht="13.5" thickBot="1">
      <c r="A8" s="113">
        <f>'2a.Detailpunkte'!D6</f>
        <v>3374601</v>
      </c>
      <c r="B8" s="113" t="str">
        <f>'2a.Detailpunkte'!E6</f>
        <v>Stud13</v>
      </c>
      <c r="C8" s="113" t="str">
        <f>'2a.Detailpunkte'!F6</f>
        <v>Pseudo</v>
      </c>
      <c r="D8" s="114" t="str">
        <f>IF(Gesamtpunkte[[#This Row],[Versuch]]=0,"",Gesamtpunkte[[#This Row],[Versuch]])</f>
        <v/>
      </c>
      <c r="E8" s="115" cm="1">
        <f t="array" ref="E8">INDEX(Gesamtpunkte[[Matr.-Nr.]:[Gesamtpunkte ]],_xlfn.XMATCH('3. Notenszenarien'!A8,Gesamtpunkte[Matr.-Nr.],0),5)</f>
        <v>71.5</v>
      </c>
      <c r="F8" s="115" cm="1">
        <f t="array" ref="F8">INDEX($S$4:$S$14,_xlfn.XMATCH(E8,$T$4:$T$14,-1),1)</f>
        <v>2.2999999999999998</v>
      </c>
      <c r="G8" s="115" cm="1">
        <f t="array" ref="G8">INDEX($S$21:$S$31,_xlfn.XMATCH(E8,$T$21:$T$31,-1),1)</f>
        <v>2</v>
      </c>
      <c r="H8" s="115" cm="1">
        <f t="array" ref="H8">INDEX($S$38:$S$48,_xlfn.XMATCH(E8,$T$38:$T$48,-1),1)</f>
        <v>2</v>
      </c>
      <c r="I8" s="116">
        <f t="shared" si="2"/>
        <v>2.2999999999999998</v>
      </c>
      <c r="J8" s="106">
        <f t="shared" ref="J8:J71" si="3">IF(ISNUMBER(A8),INDEX(K8:M8,1,MATCH($I$5,$K$4:$M$4)),"")</f>
        <v>0.5</v>
      </c>
      <c r="K8" s="63" cm="1">
        <f t="array" ref="K8">INDEX($T$4:$T$14,_xlfn.XMATCH(E8,$T$4:$T$14,1))-E8</f>
        <v>0.5</v>
      </c>
      <c r="L8" s="63" cm="1">
        <f t="array" ref="L8">INDEX($T$21:$T$31,_xlfn.XMATCH(E8,$T$21:$T$31,1))-E8</f>
        <v>3.5</v>
      </c>
      <c r="M8" s="63" cm="1">
        <f t="array" ref="M8">INDEX($T$38:$T$48,_xlfn.XMATCH(E8,$T$38:$T$48,1))-E8</f>
        <v>2</v>
      </c>
      <c r="O8" s="127" t="s">
        <v>57</v>
      </c>
      <c r="P8" s="115" cm="1">
        <f t="array" ref="P8">MAX(IF(ISNUMBER($E$6:$E$1048576),$E$6:$E$1048576))</f>
        <v>87</v>
      </c>
      <c r="Q8" s="128" cm="1">
        <f t="array" ref="Q8">INDEX($S$4:$S$14,_xlfn.XMATCH(P8,$T$4:$T$14,-1))</f>
        <v>1</v>
      </c>
      <c r="S8" s="24">
        <v>2.2999999999999998</v>
      </c>
      <c r="T8" s="49">
        <f>T9+P5</f>
        <v>67.5</v>
      </c>
      <c r="U8" s="34">
        <f>COUNTIF(F6:F1048576,2.3)</f>
        <v>6</v>
      </c>
      <c r="V8" s="83">
        <f>U8/U15</f>
        <v>0.21428571428571427</v>
      </c>
      <c r="W8" s="222"/>
      <c r="X8" s="234"/>
      <c r="Y8" s="133">
        <f t="shared" si="1"/>
        <v>0.75</v>
      </c>
    </row>
    <row r="9" spans="1:25" ht="13.5" thickBot="1">
      <c r="A9" s="113">
        <f>'2a.Detailpunkte'!D7</f>
        <v>3516593</v>
      </c>
      <c r="B9" s="113" t="str">
        <f>'2a.Detailpunkte'!E7</f>
        <v>Stud28</v>
      </c>
      <c r="C9" s="113" t="str">
        <f>'2a.Detailpunkte'!F7</f>
        <v>Pseudo</v>
      </c>
      <c r="D9" s="114" t="str">
        <f>IF(Gesamtpunkte[[#This Row],[Versuch]]=0,"",Gesamtpunkte[[#This Row],[Versuch]])</f>
        <v/>
      </c>
      <c r="E9" s="115" cm="1">
        <f t="array" ref="E9">INDEX(Gesamtpunkte[[Matr.-Nr.]:[Gesamtpunkte ]],_xlfn.XMATCH('3. Notenszenarien'!A9,Gesamtpunkte[Matr.-Nr.],0),5)</f>
        <v>79</v>
      </c>
      <c r="F9" s="115" cm="1">
        <f t="array" ref="F9">INDEX($S$4:$S$14,_xlfn.XMATCH(E9,$T$4:$T$14,-1),1)</f>
        <v>1.7</v>
      </c>
      <c r="G9" s="115" cm="1">
        <f t="array" ref="G9">INDEX($S$21:$S$31,_xlfn.XMATCH(E9,$T$21:$T$31,-1),1)</f>
        <v>1.7</v>
      </c>
      <c r="H9" s="115" cm="1">
        <f t="array" ref="H9">INDEX($S$38:$S$48,_xlfn.XMATCH(E9,$T$38:$T$48,-1),1)</f>
        <v>1.3</v>
      </c>
      <c r="I9" s="116">
        <f t="shared" si="2"/>
        <v>1.7</v>
      </c>
      <c r="J9" s="106">
        <f t="shared" si="3"/>
        <v>2</v>
      </c>
      <c r="K9" s="63" cm="1">
        <f t="array" ref="K9">INDEX($T$4:$T$14,_xlfn.XMATCH(E9,$T$4:$T$14,1))-E9</f>
        <v>2</v>
      </c>
      <c r="L9" s="63" cm="1">
        <f t="array" ref="L9">INDEX($T$21:$T$31,_xlfn.XMATCH(E9,$T$21:$T$31,1))-E9</f>
        <v>1</v>
      </c>
      <c r="M9" s="63" cm="1">
        <f t="array" ref="M9">INDEX($T$38:$T$48,_xlfn.XMATCH(E9,$T$38:$T$48,1))-E9</f>
        <v>0</v>
      </c>
      <c r="O9" s="138" t="s">
        <v>78</v>
      </c>
      <c r="P9" s="139" cm="1">
        <f t="array" ref="P9">AVERAGE(IF(ISNUMBER($E$6:$E$1048576),$E$6:$E$1048576))</f>
        <v>75.517857142857139</v>
      </c>
      <c r="Q9" s="140" cm="1">
        <f t="array" ref="Q9">INDEX($S$4:$S$14,_xlfn.XMATCH(P9,$T$4:$T$14,-1))</f>
        <v>2</v>
      </c>
      <c r="S9" s="19">
        <v>2.7</v>
      </c>
      <c r="T9" s="50">
        <f>T10+P5</f>
        <v>63</v>
      </c>
      <c r="U9" s="35">
        <f>COUNTIF(F6:F1048576,2.7)</f>
        <v>1</v>
      </c>
      <c r="V9" s="84">
        <f>U9/U15</f>
        <v>3.5714285714285712E-2</v>
      </c>
      <c r="W9" s="223">
        <f>SUM(U9:U11)</f>
        <v>2</v>
      </c>
      <c r="X9" s="235">
        <f>W9/W15</f>
        <v>7.1428571428571425E-2</v>
      </c>
      <c r="Y9" s="133">
        <f t="shared" si="1"/>
        <v>0.7</v>
      </c>
    </row>
    <row r="10" spans="1:25" ht="13.5" thickBot="1">
      <c r="A10" s="113">
        <f>'2a.Detailpunkte'!D8</f>
        <v>3474262</v>
      </c>
      <c r="B10" s="113" t="str">
        <f>'2a.Detailpunkte'!E8</f>
        <v>Stud17</v>
      </c>
      <c r="C10" s="113" t="str">
        <f>'2a.Detailpunkte'!F8</f>
        <v>Pseudo</v>
      </c>
      <c r="D10" s="114" t="str">
        <f>IF(Gesamtpunkte[[#This Row],[Versuch]]=0,"",Gesamtpunkte[[#This Row],[Versuch]])</f>
        <v/>
      </c>
      <c r="E10" s="115" cm="1">
        <f t="array" ref="E10">INDEX(Gesamtpunkte[[Matr.-Nr.]:[Gesamtpunkte ]],_xlfn.XMATCH('3. Notenszenarien'!A10,Gesamtpunkte[Matr.-Nr.],0),5)</f>
        <v>74.5</v>
      </c>
      <c r="F10" s="115" cm="1">
        <f t="array" ref="F10">INDEX($S$4:$S$14,_xlfn.XMATCH(E10,$T$4:$T$14,-1),1)</f>
        <v>2</v>
      </c>
      <c r="G10" s="115" cm="1">
        <f t="array" ref="G10">INDEX($S$21:$S$31,_xlfn.XMATCH(E10,$T$21:$T$31,-1),1)</f>
        <v>2</v>
      </c>
      <c r="H10" s="115" cm="1">
        <f t="array" ref="H10">INDEX($S$38:$S$48,_xlfn.XMATCH(E10,$T$38:$T$48,-1),1)</f>
        <v>1.7</v>
      </c>
      <c r="I10" s="116">
        <f t="shared" si="2"/>
        <v>2</v>
      </c>
      <c r="J10" s="106">
        <f t="shared" si="3"/>
        <v>2</v>
      </c>
      <c r="K10" s="63" cm="1">
        <f t="array" ref="K10">INDEX($T$4:$T$14,_xlfn.XMATCH(E10,$T$4:$T$14,1))-E10</f>
        <v>2</v>
      </c>
      <c r="L10" s="63" cm="1">
        <f t="array" ref="L10">INDEX($T$21:$T$31,_xlfn.XMATCH(E10,$T$21:$T$31,1))-E10</f>
        <v>0.5</v>
      </c>
      <c r="M10" s="63" cm="1">
        <f t="array" ref="M10">INDEX($T$38:$T$48,_xlfn.XMATCH(E10,$T$38:$T$48,1))-E10</f>
        <v>4.5</v>
      </c>
      <c r="O10" s="141" t="s">
        <v>79</v>
      </c>
      <c r="P10" s="129" cm="1">
        <f t="array" ref="P10">MEDIAN(IF(ISNUMBER($E$6:$E$1048576),$E$6:$E$1048576))</f>
        <v>75.75</v>
      </c>
      <c r="Q10" s="130" cm="1">
        <f t="array" ref="Q10">INDEX($S$4:$S$14,_xlfn.XMATCH(P10,$T$4:$T$14,-1))</f>
        <v>2</v>
      </c>
      <c r="S10" s="20">
        <v>3</v>
      </c>
      <c r="T10" s="51">
        <f>T11+P5</f>
        <v>58.5</v>
      </c>
      <c r="U10" s="36">
        <f>COUNTIF(F6:F1048576,3)</f>
        <v>1</v>
      </c>
      <c r="V10" s="85">
        <f>U10/U15</f>
        <v>3.5714285714285712E-2</v>
      </c>
      <c r="W10" s="224"/>
      <c r="X10" s="236"/>
      <c r="Y10" s="133">
        <f t="shared" si="1"/>
        <v>0.65</v>
      </c>
    </row>
    <row r="11" spans="1:25" ht="13.5" thickBot="1">
      <c r="A11" s="113">
        <f>'2a.Detailpunkte'!D9</f>
        <v>3474220</v>
      </c>
      <c r="B11" s="113" t="str">
        <f>'2a.Detailpunkte'!E9</f>
        <v>Stud16</v>
      </c>
      <c r="C11" s="113" t="str">
        <f>'2a.Detailpunkte'!F9</f>
        <v>Pseudo</v>
      </c>
      <c r="D11" s="114" t="str">
        <f>IF(Gesamtpunkte[[#This Row],[Versuch]]=0,"",Gesamtpunkte[[#This Row],[Versuch]])</f>
        <v/>
      </c>
      <c r="E11" s="115" cm="1">
        <f t="array" ref="E11">INDEX(Gesamtpunkte[[Matr.-Nr.]:[Gesamtpunkte ]],_xlfn.XMATCH('3. Notenszenarien'!A11,Gesamtpunkte[Matr.-Nr.],0),5)</f>
        <v>66.5</v>
      </c>
      <c r="F11" s="115" cm="1">
        <f t="array" ref="F11">INDEX($S$4:$S$14,_xlfn.XMATCH(E11,$T$4:$T$14,-1),1)</f>
        <v>2.7</v>
      </c>
      <c r="G11" s="115" cm="1">
        <f t="array" ref="G11">INDEX($S$21:$S$31,_xlfn.XMATCH(E11,$T$21:$T$31,-1),1)</f>
        <v>2.2999999999999998</v>
      </c>
      <c r="H11" s="115" cm="1">
        <f t="array" ref="H11">INDEX($S$38:$S$48,_xlfn.XMATCH(E11,$T$38:$T$48,-1),1)</f>
        <v>2.2999999999999998</v>
      </c>
      <c r="I11" s="116">
        <f t="shared" si="2"/>
        <v>2.7</v>
      </c>
      <c r="J11" s="106">
        <f t="shared" si="3"/>
        <v>1</v>
      </c>
      <c r="K11" s="63" cm="1">
        <f t="array" ref="K11">INDEX($T$4:$T$14,_xlfn.XMATCH(E11,$T$4:$T$14,1))-E11</f>
        <v>1</v>
      </c>
      <c r="L11" s="63" cm="1">
        <f t="array" ref="L11">INDEX($T$21:$T$31,_xlfn.XMATCH(E11,$T$21:$T$31,1))-E11</f>
        <v>3.5</v>
      </c>
      <c r="M11" s="63" cm="1">
        <f t="array" ref="M11">INDEX($T$38:$T$48,_xlfn.XMATCH(E11,$T$38:$T$48,1))-E11</f>
        <v>1.5</v>
      </c>
      <c r="O11" s="142" t="s">
        <v>80</v>
      </c>
      <c r="P11" s="143" t="s">
        <v>22</v>
      </c>
      <c r="Q11" s="152" cm="1">
        <f t="array" ref="Q11">AVERAGE(IF(ISNUMBER(F6:F350),F6:F350))</f>
        <v>1.889285714285714</v>
      </c>
      <c r="S11" s="21">
        <v>3.3</v>
      </c>
      <c r="T11" s="52">
        <f>T12+P5</f>
        <v>54</v>
      </c>
      <c r="U11" s="37">
        <f>COUNTIF(F6:F1048576,3.3)</f>
        <v>0</v>
      </c>
      <c r="V11" s="86">
        <f>U11/U15</f>
        <v>0</v>
      </c>
      <c r="W11" s="225"/>
      <c r="X11" s="237"/>
      <c r="Y11" s="133">
        <f t="shared" si="1"/>
        <v>0.6</v>
      </c>
    </row>
    <row r="12" spans="1:25" ht="13.5" thickBot="1">
      <c r="A12" s="113">
        <f>'2a.Detailpunkte'!D10</f>
        <v>3300459</v>
      </c>
      <c r="B12" s="113" t="str">
        <f>'2a.Detailpunkte'!E10</f>
        <v>Stud08</v>
      </c>
      <c r="C12" s="113" t="str">
        <f>'2a.Detailpunkte'!F10</f>
        <v>Pseudo</v>
      </c>
      <c r="D12" s="114" t="str">
        <f>IF(Gesamtpunkte[[#This Row],[Versuch]]=0,"",Gesamtpunkte[[#This Row],[Versuch]])</f>
        <v/>
      </c>
      <c r="E12" s="115" cm="1">
        <f t="array" ref="E12">INDEX(Gesamtpunkte[[Matr.-Nr.]:[Gesamtpunkte ]],_xlfn.XMATCH('3. Notenszenarien'!A12,Gesamtpunkte[Matr.-Nr.],0),5)</f>
        <v>71.5</v>
      </c>
      <c r="F12" s="115" cm="1">
        <f t="array" ref="F12">INDEX($S$4:$S$14,_xlfn.XMATCH(E12,$T$4:$T$14,-1),1)</f>
        <v>2.2999999999999998</v>
      </c>
      <c r="G12" s="115" cm="1">
        <f t="array" ref="G12">INDEX($S$21:$S$31,_xlfn.XMATCH(E12,$T$21:$T$31,-1),1)</f>
        <v>2</v>
      </c>
      <c r="H12" s="115" cm="1">
        <f t="array" ref="H12">INDEX($S$38:$S$48,_xlfn.XMATCH(E12,$T$38:$T$48,-1),1)</f>
        <v>2</v>
      </c>
      <c r="I12" s="116">
        <f t="shared" si="2"/>
        <v>2.2999999999999998</v>
      </c>
      <c r="J12" s="106">
        <f t="shared" si="3"/>
        <v>0.5</v>
      </c>
      <c r="K12" s="63" cm="1">
        <f t="array" ref="K12">INDEX($T$4:$T$14,_xlfn.XMATCH(E12,$T$4:$T$14,1))-E12</f>
        <v>0.5</v>
      </c>
      <c r="L12" s="63" cm="1">
        <f t="array" ref="L12">INDEX($T$21:$T$31,_xlfn.XMATCH(E12,$T$21:$T$31,1))-E12</f>
        <v>3.5</v>
      </c>
      <c r="M12" s="63" cm="1">
        <f t="array" ref="M12">INDEX($T$38:$T$48,_xlfn.XMATCH(E12,$T$38:$T$48,1))-E12</f>
        <v>2</v>
      </c>
      <c r="O12" s="144" t="s">
        <v>81</v>
      </c>
      <c r="P12" s="145" t="s">
        <v>22</v>
      </c>
      <c r="Q12" s="153" cm="1">
        <f t="array" ref="Q12">MEDIAN(IF(ISNUMBER(F6:F350),F6:F350))</f>
        <v>2</v>
      </c>
      <c r="S12" s="17">
        <v>3.7</v>
      </c>
      <c r="T12" s="53">
        <f>T13+P5</f>
        <v>49.5</v>
      </c>
      <c r="U12" s="38">
        <f>COUNTIF(F6:F1048576,3.7)</f>
        <v>0</v>
      </c>
      <c r="V12" s="87">
        <f>U12/U15</f>
        <v>0</v>
      </c>
      <c r="W12" s="226">
        <f>SUM(U12:U13)</f>
        <v>0</v>
      </c>
      <c r="X12" s="228">
        <f>W12/W15</f>
        <v>0</v>
      </c>
      <c r="Y12" s="133">
        <f t="shared" si="1"/>
        <v>0.55000000000000004</v>
      </c>
    </row>
    <row r="13" spans="1:25" ht="13.5" thickBot="1">
      <c r="A13" s="113">
        <f>'2a.Detailpunkte'!D11</f>
        <v>3513448</v>
      </c>
      <c r="B13" s="113" t="str">
        <f>'2a.Detailpunkte'!E11</f>
        <v>Stud25</v>
      </c>
      <c r="C13" s="113" t="str">
        <f>'2a.Detailpunkte'!F11</f>
        <v>Pseudo</v>
      </c>
      <c r="D13" s="114" t="str">
        <f>IF(Gesamtpunkte[[#This Row],[Versuch]]=0,"",Gesamtpunkte[[#This Row],[Versuch]])</f>
        <v/>
      </c>
      <c r="E13" s="115" cm="1">
        <f t="array" ref="E13">INDEX(Gesamtpunkte[[Matr.-Nr.]:[Gesamtpunkte ]],_xlfn.XMATCH('3. Notenszenarien'!A13,Gesamtpunkte[Matr.-Nr.],0),5)</f>
        <v>77</v>
      </c>
      <c r="F13" s="115" cm="1">
        <f t="array" ref="F13">INDEX($S$4:$S$14,_xlfn.XMATCH(E13,$T$4:$T$14,-1),1)</f>
        <v>1.7</v>
      </c>
      <c r="G13" s="115" cm="1">
        <f t="array" ref="G13">INDEX($S$21:$S$31,_xlfn.XMATCH(E13,$T$21:$T$31,-1),1)</f>
        <v>1.7</v>
      </c>
      <c r="H13" s="115" cm="1">
        <f t="array" ref="H13">INDEX($S$38:$S$48,_xlfn.XMATCH(E13,$T$38:$T$48,-1),1)</f>
        <v>1.7</v>
      </c>
      <c r="I13" s="116">
        <f t="shared" si="2"/>
        <v>1.7</v>
      </c>
      <c r="J13" s="106">
        <f t="shared" si="3"/>
        <v>4</v>
      </c>
      <c r="K13" s="63" cm="1">
        <f t="array" ref="K13">INDEX($T$4:$T$14,_xlfn.XMATCH(E13,$T$4:$T$14,1))-E13</f>
        <v>4</v>
      </c>
      <c r="L13" s="63" cm="1">
        <f t="array" ref="L13">INDEX($T$21:$T$31,_xlfn.XMATCH(E13,$T$21:$T$31,1))-E13</f>
        <v>3</v>
      </c>
      <c r="M13" s="63" cm="1">
        <f t="array" ref="M13">INDEX($T$38:$T$48,_xlfn.XMATCH(E13,$T$38:$T$48,1))-E13</f>
        <v>2</v>
      </c>
      <c r="S13" s="18">
        <v>4</v>
      </c>
      <c r="T13" s="54">
        <f>P4</f>
        <v>45</v>
      </c>
      <c r="U13" s="39">
        <f>COUNTIF(F6:F1048576,4)</f>
        <v>0</v>
      </c>
      <c r="V13" s="88">
        <f>U13/U15</f>
        <v>0</v>
      </c>
      <c r="W13" s="227"/>
      <c r="X13" s="229"/>
      <c r="Y13" s="133">
        <f t="shared" si="1"/>
        <v>0.5</v>
      </c>
    </row>
    <row r="14" spans="1:25" ht="13.5" thickBot="1">
      <c r="A14" s="113">
        <f>'2a.Detailpunkte'!D12</f>
        <v>3314377</v>
      </c>
      <c r="B14" s="113" t="str">
        <f>'2a.Detailpunkte'!E12</f>
        <v>Stud10</v>
      </c>
      <c r="C14" s="113" t="str">
        <f>'2a.Detailpunkte'!F12</f>
        <v>Pseudo</v>
      </c>
      <c r="D14" s="114" t="str">
        <f>IF(Gesamtpunkte[[#This Row],[Versuch]]=0,"",Gesamtpunkte[[#This Row],[Versuch]])</f>
        <v/>
      </c>
      <c r="E14" s="115" cm="1">
        <f t="array" ref="E14">INDEX(Gesamtpunkte[[Matr.-Nr.]:[Gesamtpunkte ]],_xlfn.XMATCH('3. Notenszenarien'!A14,Gesamtpunkte[Matr.-Nr.],0),5)</f>
        <v>77</v>
      </c>
      <c r="F14" s="115" cm="1">
        <f t="array" ref="F14">INDEX($S$4:$S$14,_xlfn.XMATCH(E14,$T$4:$T$14,-1),1)</f>
        <v>1.7</v>
      </c>
      <c r="G14" s="115" cm="1">
        <f t="array" ref="G14">INDEX($S$21:$S$31,_xlfn.XMATCH(E14,$T$21:$T$31,-1),1)</f>
        <v>1.7</v>
      </c>
      <c r="H14" s="115" cm="1">
        <f t="array" ref="H14">INDEX($S$38:$S$48,_xlfn.XMATCH(E14,$T$38:$T$48,-1),1)</f>
        <v>1.7</v>
      </c>
      <c r="I14" s="116">
        <f t="shared" si="2"/>
        <v>1.7</v>
      </c>
      <c r="J14" s="106">
        <f t="shared" si="3"/>
        <v>4</v>
      </c>
      <c r="K14" s="63" cm="1">
        <f t="array" ref="K14">INDEX($T$4:$T$14,_xlfn.XMATCH(E14,$T$4:$T$14,1))-E14</f>
        <v>4</v>
      </c>
      <c r="L14" s="63" cm="1">
        <f t="array" ref="L14">INDEX($T$21:$T$31,_xlfn.XMATCH(E14,$T$21:$T$31,1))-E14</f>
        <v>3</v>
      </c>
      <c r="M14" s="63" cm="1">
        <f t="array" ref="M14">INDEX($T$38:$T$48,_xlfn.XMATCH(E14,$T$38:$T$48,1))-E14</f>
        <v>2</v>
      </c>
      <c r="S14" s="16">
        <v>5</v>
      </c>
      <c r="T14" s="55">
        <v>0</v>
      </c>
      <c r="U14" s="40">
        <f>COUNTIF(F6:F1048576,5)</f>
        <v>0</v>
      </c>
      <c r="V14" s="89">
        <f>U14/U15</f>
        <v>0</v>
      </c>
      <c r="W14" s="40">
        <f>U14</f>
        <v>0</v>
      </c>
      <c r="X14" s="56">
        <f>W14/W15</f>
        <v>0</v>
      </c>
      <c r="Y14" s="133">
        <f t="shared" si="1"/>
        <v>0</v>
      </c>
    </row>
    <row r="15" spans="1:25" ht="13.5" thickBot="1">
      <c r="A15" s="113">
        <f>'2a.Detailpunkte'!D13</f>
        <v>3478653</v>
      </c>
      <c r="B15" s="113" t="str">
        <f>'2a.Detailpunkte'!E13</f>
        <v>Stud21</v>
      </c>
      <c r="C15" s="113" t="str">
        <f>'2a.Detailpunkte'!F13</f>
        <v>Pseudo</v>
      </c>
      <c r="D15" s="114" t="str">
        <f>IF(Gesamtpunkte[[#This Row],[Versuch]]=0,"",Gesamtpunkte[[#This Row],[Versuch]])</f>
        <v/>
      </c>
      <c r="E15" s="115" cm="1">
        <f t="array" ref="E15">INDEX(Gesamtpunkte[[Matr.-Nr.]:[Gesamtpunkte ]],_xlfn.XMATCH('3. Notenszenarien'!A15,Gesamtpunkte[Matr.-Nr.],0),5)</f>
        <v>82.5</v>
      </c>
      <c r="F15" s="115" cm="1">
        <f t="array" ref="F15">INDEX($S$4:$S$14,_xlfn.XMATCH(E15,$T$4:$T$14,-1),1)</f>
        <v>1.3</v>
      </c>
      <c r="G15" s="115" cm="1">
        <f t="array" ref="G15">INDEX($S$21:$S$31,_xlfn.XMATCH(E15,$T$21:$T$31,-1),1)</f>
        <v>1.3</v>
      </c>
      <c r="H15" s="115" cm="1">
        <f t="array" ref="H15">INDEX($S$38:$S$48,_xlfn.XMATCH(E15,$T$38:$T$48,-1),1)</f>
        <v>1.3</v>
      </c>
      <c r="I15" s="116">
        <f t="shared" si="2"/>
        <v>1.3</v>
      </c>
      <c r="J15" s="106">
        <f t="shared" si="3"/>
        <v>3</v>
      </c>
      <c r="K15" s="63" cm="1">
        <f t="array" ref="K15">INDEX($T$4:$T$14,_xlfn.XMATCH(E15,$T$4:$T$14,1))-E15</f>
        <v>3</v>
      </c>
      <c r="L15" s="63" cm="1">
        <f t="array" ref="L15">INDEX($T$21:$T$31,_xlfn.XMATCH(E15,$T$21:$T$31,1))-E15</f>
        <v>2.5</v>
      </c>
      <c r="M15" s="63" cm="1">
        <f t="array" ref="M15">INDEX($T$38:$T$48,_xlfn.XMATCH(E15,$T$38:$T$48,1))-E15</f>
        <v>2</v>
      </c>
      <c r="S15" s="2"/>
      <c r="U15" s="41">
        <f>SUM(U4:U14)</f>
        <v>28</v>
      </c>
      <c r="V15" s="42">
        <f>SUM(V4:V14)</f>
        <v>1</v>
      </c>
      <c r="W15" s="43">
        <f>W4+W6+W9+W12+W14</f>
        <v>28</v>
      </c>
      <c r="X15" s="57">
        <f>X4+X6+X9+X12+X14</f>
        <v>1</v>
      </c>
    </row>
    <row r="16" spans="1:25" ht="13.5" thickBot="1">
      <c r="A16" s="113">
        <f>'2a.Detailpunkte'!D14</f>
        <v>3478426</v>
      </c>
      <c r="B16" s="113" t="str">
        <f>'2a.Detailpunkte'!E14</f>
        <v>Stud20</v>
      </c>
      <c r="C16" s="113" t="str">
        <f>'2a.Detailpunkte'!F14</f>
        <v>Pseudo</v>
      </c>
      <c r="D16" s="114" t="str">
        <f>IF(Gesamtpunkte[[#This Row],[Versuch]]=0,"",Gesamtpunkte[[#This Row],[Versuch]])</f>
        <v/>
      </c>
      <c r="E16" s="115" cm="1">
        <f t="array" ref="E16">INDEX(Gesamtpunkte[[Matr.-Nr.]:[Gesamtpunkte ]],_xlfn.XMATCH('3. Notenszenarien'!A16,Gesamtpunkte[Matr.-Nr.],0),5)</f>
        <v>76.5</v>
      </c>
      <c r="F16" s="115" cm="1">
        <f t="array" ref="F16">INDEX($S$4:$S$14,_xlfn.XMATCH(E16,$T$4:$T$14,-1),1)</f>
        <v>1.7</v>
      </c>
      <c r="G16" s="115" cm="1">
        <f t="array" ref="G16">INDEX($S$21:$S$31,_xlfn.XMATCH(E16,$T$21:$T$31,-1),1)</f>
        <v>1.7</v>
      </c>
      <c r="H16" s="115" cm="1">
        <f t="array" ref="H16">INDEX($S$38:$S$48,_xlfn.XMATCH(E16,$T$38:$T$48,-1),1)</f>
        <v>1.7</v>
      </c>
      <c r="I16" s="116">
        <f t="shared" si="2"/>
        <v>1.7</v>
      </c>
      <c r="J16" s="106">
        <f t="shared" si="3"/>
        <v>0</v>
      </c>
      <c r="K16" s="63" cm="1">
        <f t="array" ref="K16">INDEX($T$4:$T$14,_xlfn.XMATCH(E16,$T$4:$T$14,1))-E16</f>
        <v>0</v>
      </c>
      <c r="L16" s="63" cm="1">
        <f t="array" ref="L16">INDEX($T$21:$T$31,_xlfn.XMATCH(E16,$T$21:$T$31,1))-E16</f>
        <v>3.5</v>
      </c>
      <c r="M16" s="63" cm="1">
        <f t="array" ref="M16">INDEX($T$38:$T$48,_xlfn.XMATCH(E16,$T$38:$T$48,1))-E16</f>
        <v>2.5</v>
      </c>
    </row>
    <row r="17" spans="1:25" ht="13.5" thickBot="1">
      <c r="A17" s="113">
        <f>'2a.Detailpunkte'!D15</f>
        <v>3202847</v>
      </c>
      <c r="B17" s="113" t="str">
        <f>'2a.Detailpunkte'!E15</f>
        <v>Stud02</v>
      </c>
      <c r="C17" s="113" t="str">
        <f>'2a.Detailpunkte'!F15</f>
        <v>Pseudo</v>
      </c>
      <c r="D17" s="114"/>
      <c r="E17" s="115" cm="1">
        <f t="array" ref="E17">INDEX(Gesamtpunkte[[Matr.-Nr.]:[Gesamtpunkte ]],_xlfn.XMATCH('3. Notenszenarien'!A17,Gesamtpunkte[Matr.-Nr.],0),5)</f>
        <v>75.5</v>
      </c>
      <c r="F17" s="115" cm="1">
        <f t="array" ref="F17">INDEX($S$4:$S$14,_xlfn.XMATCH(E17,$T$4:$T$14,-1),1)</f>
        <v>2</v>
      </c>
      <c r="G17" s="115" cm="1">
        <f t="array" ref="G17">INDEX($S$21:$S$31,_xlfn.XMATCH(E17,$T$21:$T$31,-1),1)</f>
        <v>1.7</v>
      </c>
      <c r="H17" s="115" cm="1">
        <f t="array" ref="H17">INDEX($S$38:$S$48,_xlfn.XMATCH(E17,$T$38:$T$48,-1),1)</f>
        <v>1.7</v>
      </c>
      <c r="I17" s="116">
        <f t="shared" si="2"/>
        <v>2</v>
      </c>
      <c r="J17" s="106">
        <f t="shared" si="3"/>
        <v>1</v>
      </c>
      <c r="K17" s="63" cm="1">
        <f t="array" ref="K17">INDEX($T$4:$T$14,_xlfn.XMATCH(E17,$T$4:$T$14,1))-E17</f>
        <v>1</v>
      </c>
      <c r="L17" s="63" cm="1">
        <f t="array" ref="L17">INDEX($T$21:$T$31,_xlfn.XMATCH(E17,$T$21:$T$31,1))-E17</f>
        <v>4.5</v>
      </c>
      <c r="M17" s="63" cm="1">
        <f t="array" ref="M17">INDEX($T$38:$T$48,_xlfn.XMATCH(E17,$T$38:$T$48,1))-E17</f>
        <v>3.5</v>
      </c>
    </row>
    <row r="18" spans="1:25" ht="13.5" thickBot="1">
      <c r="A18" s="113">
        <f>'2a.Detailpunkte'!D16</f>
        <v>3472086</v>
      </c>
      <c r="B18" s="113" t="str">
        <f>'2a.Detailpunkte'!E16</f>
        <v>Stud15</v>
      </c>
      <c r="C18" s="113" t="str">
        <f>'2a.Detailpunkte'!F16</f>
        <v>Pseudo</v>
      </c>
      <c r="D18" s="114" t="str">
        <f>IF(Gesamtpunkte[[#This Row],[Versuch]]=0,"",Gesamtpunkte[[#This Row],[Versuch]])</f>
        <v/>
      </c>
      <c r="E18" s="115" cm="1">
        <f t="array" ref="E18">INDEX(Gesamtpunkte[[Matr.-Nr.]:[Gesamtpunkte ]],_xlfn.XMATCH('3. Notenszenarien'!A18,Gesamtpunkte[Matr.-Nr.],0),5)</f>
        <v>71</v>
      </c>
      <c r="F18" s="115" cm="1">
        <f t="array" ref="F18">INDEX($S$4:$S$14,_xlfn.XMATCH(E18,$T$4:$T$14,-1),1)</f>
        <v>2.2999999999999998</v>
      </c>
      <c r="G18" s="115" cm="1">
        <f t="array" ref="G18">INDEX($S$21:$S$31,_xlfn.XMATCH(E18,$T$21:$T$31,-1),1)</f>
        <v>2</v>
      </c>
      <c r="H18" s="115" cm="1">
        <f t="array" ref="H18">INDEX($S$38:$S$48,_xlfn.XMATCH(E18,$T$38:$T$48,-1),1)</f>
        <v>2</v>
      </c>
      <c r="I18" s="116">
        <f t="shared" si="2"/>
        <v>2.2999999999999998</v>
      </c>
      <c r="J18" s="106">
        <f t="shared" si="3"/>
        <v>1</v>
      </c>
      <c r="K18" s="63" cm="1">
        <f t="array" ref="K18">INDEX($T$4:$T$14,_xlfn.XMATCH(E18,$T$4:$T$14,1))-E18</f>
        <v>1</v>
      </c>
      <c r="L18" s="63" cm="1">
        <f t="array" ref="L18">INDEX($T$21:$T$31,_xlfn.XMATCH(E18,$T$21:$T$31,1))-E18</f>
        <v>4</v>
      </c>
      <c r="M18" s="63" cm="1">
        <f t="array" ref="M18">INDEX($T$38:$T$48,_xlfn.XMATCH(E18,$T$38:$T$48,1))-E18</f>
        <v>2.5</v>
      </c>
    </row>
    <row r="19" spans="1:25" ht="13.5" thickBot="1">
      <c r="A19" s="113">
        <f>'2a.Detailpunkte'!D17</f>
        <v>3226049</v>
      </c>
      <c r="B19" s="113" t="str">
        <f>'2a.Detailpunkte'!E17</f>
        <v>Stud03</v>
      </c>
      <c r="C19" s="113" t="str">
        <f>'2a.Detailpunkte'!F17</f>
        <v>Pseudo</v>
      </c>
      <c r="D19" s="114" t="str">
        <f>IF(Gesamtpunkte[[#This Row],[Versuch]]=0,"",Gesamtpunkte[[#This Row],[Versuch]])</f>
        <v/>
      </c>
      <c r="E19" s="115" cm="1">
        <f t="array" ref="E19">INDEX(Gesamtpunkte[[Matr.-Nr.]:[Gesamtpunkte ]],_xlfn.XMATCH('3. Notenszenarien'!A19,Gesamtpunkte[Matr.-Nr.],0),5)</f>
        <v>87</v>
      </c>
      <c r="F19" s="115" cm="1">
        <f t="array" ref="F19">INDEX($S$4:$S$14,_xlfn.XMATCH(E19,$T$4:$T$14,-1),1)</f>
        <v>1</v>
      </c>
      <c r="G19" s="115" cm="1">
        <f t="array" ref="G19">INDEX($S$21:$S$31,_xlfn.XMATCH(E19,$T$21:$T$31,-1),1)</f>
        <v>1</v>
      </c>
      <c r="H19" s="115" cm="1">
        <f t="array" ref="H19">INDEX($S$38:$S$48,_xlfn.XMATCH(E19,$T$38:$T$48,-1),1)</f>
        <v>1</v>
      </c>
      <c r="I19" s="116">
        <f t="shared" si="2"/>
        <v>1</v>
      </c>
      <c r="J19" s="106" t="e">
        <f t="shared" si="3"/>
        <v>#N/A</v>
      </c>
      <c r="K19" s="63" t="e" cm="1">
        <f t="array" ref="K19">INDEX($T$4:$T$14,_xlfn.XMATCH(E19,$T$4:$T$14,1))-E19</f>
        <v>#N/A</v>
      </c>
      <c r="L19" s="63" t="e" cm="1">
        <f t="array" ref="L19">INDEX($T$21:$T$31,_xlfn.XMATCH(E19,$T$21:$T$31,1))-E19</f>
        <v>#N/A</v>
      </c>
      <c r="M19" s="63" t="e" cm="1">
        <f t="array" ref="M19">INDEX($T$38:$T$48,_xlfn.XMATCH(E19,$T$38:$T$48,1))-E19</f>
        <v>#N/A</v>
      </c>
      <c r="O19" s="241" t="str">
        <f xml:space="preserve"> "Szenario 2: "&amp;P21&amp;" Punkte - "&amp;TEXT(Q21,"0.0%")</f>
        <v>Szenario 2: 40 Punkte - 44%</v>
      </c>
      <c r="P19" s="242"/>
      <c r="Q19" s="243"/>
      <c r="S19" s="244" t="str">
        <f ca="1">"Szenario 2: "&amp;P21&amp;" Punkte - Stand: "&amp;TEXT(TODAY(),"JJJJ-MM-TT hh:MM")&amp; " (Schrittweite: "&amp;P22&amp;" Punkte)"</f>
        <v>Szenario 2: 40 Punkte - Stand: 2026-07-17 00:00 (Schrittweite: 5 Punkte)</v>
      </c>
      <c r="T19" s="245"/>
      <c r="U19" s="245"/>
      <c r="V19" s="245"/>
      <c r="W19" s="245"/>
      <c r="X19" s="246"/>
    </row>
    <row r="20" spans="1:25" ht="13.5" thickBot="1">
      <c r="A20" s="113">
        <f>'2a.Detailpunkte'!D18</f>
        <v>3483130</v>
      </c>
      <c r="B20" s="113" t="str">
        <f>'2a.Detailpunkte'!E18</f>
        <v>Stud22</v>
      </c>
      <c r="C20" s="113" t="str">
        <f>'2a.Detailpunkte'!F18</f>
        <v>Pseudo</v>
      </c>
      <c r="D20" s="114" t="str">
        <f>IF(Gesamtpunkte[[#This Row],[Versuch]]=0,"",Gesamtpunkte[[#This Row],[Versuch]])</f>
        <v/>
      </c>
      <c r="E20" s="115" cm="1">
        <f t="array" ref="E20">INDEX(Gesamtpunkte[[Matr.-Nr.]:[Gesamtpunkte ]],_xlfn.XMATCH('3. Notenszenarien'!A20,Gesamtpunkte[Matr.-Nr.],0),5)</f>
        <v>72</v>
      </c>
      <c r="F20" s="115" cm="1">
        <f t="array" ref="F20">INDEX($S$4:$S$14,_xlfn.XMATCH(E20,$T$4:$T$14,-1),1)</f>
        <v>2</v>
      </c>
      <c r="G20" s="115" cm="1">
        <f t="array" ref="G20">INDEX($S$21:$S$31,_xlfn.XMATCH(E20,$T$21:$T$31,-1),1)</f>
        <v>2</v>
      </c>
      <c r="H20" s="115" cm="1">
        <f t="array" ref="H20">INDEX($S$38:$S$48,_xlfn.XMATCH(E20,$T$38:$T$48,-1),1)</f>
        <v>2</v>
      </c>
      <c r="I20" s="116">
        <f t="shared" si="2"/>
        <v>2</v>
      </c>
      <c r="J20" s="106">
        <f t="shared" si="3"/>
        <v>0</v>
      </c>
      <c r="K20" s="63" cm="1">
        <f t="array" ref="K20">INDEX($T$4:$T$14,_xlfn.XMATCH(E20,$T$4:$T$14,1))-E20</f>
        <v>0</v>
      </c>
      <c r="L20" s="63" cm="1">
        <f t="array" ref="L20">INDEX($T$21:$T$31,_xlfn.XMATCH(E20,$T$21:$T$31,1))-E20</f>
        <v>3</v>
      </c>
      <c r="M20" s="63" cm="1">
        <f t="array" ref="M20">INDEX($T$38:$T$48,_xlfn.XMATCH(E20,$T$38:$T$48,1))-E20</f>
        <v>1.5</v>
      </c>
      <c r="O20" s="117" t="s">
        <v>27</v>
      </c>
      <c r="P20" s="118">
        <v>90</v>
      </c>
      <c r="Q20" s="119"/>
      <c r="S20" s="27" t="s">
        <v>37</v>
      </c>
      <c r="T20" s="44" t="s">
        <v>51</v>
      </c>
      <c r="U20" s="28" t="s">
        <v>38</v>
      </c>
      <c r="V20" s="28" t="s">
        <v>39</v>
      </c>
      <c r="W20" s="28" t="s">
        <v>38</v>
      </c>
      <c r="X20" s="29" t="s">
        <v>39</v>
      </c>
    </row>
    <row r="21" spans="1:25" ht="13.5" thickBot="1">
      <c r="A21" s="113">
        <f>'2a.Detailpunkte'!D19</f>
        <v>3298408</v>
      </c>
      <c r="B21" s="113" t="str">
        <f>'2a.Detailpunkte'!E19</f>
        <v>Stud07</v>
      </c>
      <c r="C21" s="113" t="str">
        <f>'2a.Detailpunkte'!F19</f>
        <v>Pseudo</v>
      </c>
      <c r="D21" s="114" t="str">
        <f>IF(Gesamtpunkte[[#This Row],[Versuch]]=0,"",Gesamtpunkte[[#This Row],[Versuch]])</f>
        <v/>
      </c>
      <c r="E21" s="115" cm="1">
        <f t="array" ref="E21">INDEX(Gesamtpunkte[[Matr.-Nr.]:[Gesamtpunkte ]],_xlfn.XMATCH('3. Notenszenarien'!A21,Gesamtpunkte[Matr.-Nr.],0),5)</f>
        <v>76</v>
      </c>
      <c r="F21" s="115" cm="1">
        <f t="array" ref="F21">INDEX($S$4:$S$14,_xlfn.XMATCH(E21,$T$4:$T$14,-1),1)</f>
        <v>2</v>
      </c>
      <c r="G21" s="115" cm="1">
        <f t="array" ref="G21">INDEX($S$21:$S$31,_xlfn.XMATCH(E21,$T$21:$T$31,-1),1)</f>
        <v>1.7</v>
      </c>
      <c r="H21" s="115" cm="1">
        <f t="array" ref="H21">INDEX($S$38:$S$48,_xlfn.XMATCH(E21,$T$38:$T$48,-1),1)</f>
        <v>1.7</v>
      </c>
      <c r="I21" s="116">
        <f t="shared" si="2"/>
        <v>2</v>
      </c>
      <c r="J21" s="106">
        <f t="shared" si="3"/>
        <v>0.5</v>
      </c>
      <c r="K21" s="63" cm="1">
        <f t="array" ref="K21">INDEX($T$4:$T$14,_xlfn.XMATCH(E21,$T$4:$T$14,1))-E21</f>
        <v>0.5</v>
      </c>
      <c r="L21" s="63" cm="1">
        <f t="array" ref="L21">INDEX($T$21:$T$31,_xlfn.XMATCH(E21,$T$21:$T$31,1))-E21</f>
        <v>4</v>
      </c>
      <c r="M21" s="63" cm="1">
        <f t="array" ref="M21">INDEX($T$38:$T$48,_xlfn.XMATCH(E21,$T$38:$T$48,1))-E21</f>
        <v>3</v>
      </c>
      <c r="O21" s="117" t="s">
        <v>41</v>
      </c>
      <c r="P21" s="120">
        <v>40</v>
      </c>
      <c r="Q21" s="121">
        <f>P21/P20</f>
        <v>0.44444444444444442</v>
      </c>
      <c r="S21" s="25">
        <v>1</v>
      </c>
      <c r="T21" s="45">
        <f>T22+P22</f>
        <v>85</v>
      </c>
      <c r="U21" s="30">
        <f>COUNTIF(G6:G1048576,1)</f>
        <v>1</v>
      </c>
      <c r="V21" s="79">
        <f>U21/U32</f>
        <v>3.5714285714285712E-2</v>
      </c>
      <c r="W21" s="218">
        <f>SUM(U21:U22)</f>
        <v>6</v>
      </c>
      <c r="X21" s="230">
        <f>W21/W32</f>
        <v>0.21428571428571427</v>
      </c>
      <c r="Y21" s="133">
        <f>T21/$P$3</f>
        <v>0.94444444444444442</v>
      </c>
    </row>
    <row r="22" spans="1:25" ht="13.5" thickBot="1">
      <c r="A22" s="113">
        <f>'2a.Detailpunkte'!D20</f>
        <v>3489059</v>
      </c>
      <c r="B22" s="113" t="str">
        <f>'2a.Detailpunkte'!E20</f>
        <v>Stud23</v>
      </c>
      <c r="C22" s="113" t="str">
        <f>'2a.Detailpunkte'!F20</f>
        <v>Pseudo</v>
      </c>
      <c r="D22" s="114" t="str">
        <f>IF(Gesamtpunkte[[#This Row],[Versuch]]=0,"",Gesamtpunkte[[#This Row],[Versuch]])</f>
        <v/>
      </c>
      <c r="E22" s="115" cm="1">
        <f t="array" ref="E22">INDEX(Gesamtpunkte[[Matr.-Nr.]:[Gesamtpunkte ]],_xlfn.XMATCH('3. Notenszenarien'!A22,Gesamtpunkte[Matr.-Nr.],0),5)</f>
        <v>76.5</v>
      </c>
      <c r="F22" s="115" cm="1">
        <f t="array" ref="F22">INDEX($S$4:$S$14,_xlfn.XMATCH(E22,$T$4:$T$14,-1),1)</f>
        <v>1.7</v>
      </c>
      <c r="G22" s="115" cm="1">
        <f t="array" ref="G22">INDEX($S$21:$S$31,_xlfn.XMATCH(E22,$T$21:$T$31,-1),1)</f>
        <v>1.7</v>
      </c>
      <c r="H22" s="115" cm="1">
        <f t="array" ref="H22">INDEX($S$38:$S$48,_xlfn.XMATCH(E22,$T$38:$T$48,-1),1)</f>
        <v>1.7</v>
      </c>
      <c r="I22" s="116">
        <f t="shared" si="2"/>
        <v>1.7</v>
      </c>
      <c r="J22" s="106">
        <f t="shared" si="3"/>
        <v>0</v>
      </c>
      <c r="K22" s="63" cm="1">
        <f t="array" ref="K22">INDEX($T$4:$T$14,_xlfn.XMATCH(E22,$T$4:$T$14,1))-E22</f>
        <v>0</v>
      </c>
      <c r="L22" s="63" cm="1">
        <f t="array" ref="L22">INDEX($T$21:$T$31,_xlfn.XMATCH(E22,$T$21:$T$31,1))-E22</f>
        <v>3.5</v>
      </c>
      <c r="M22" s="63" cm="1">
        <f t="array" ref="M22">INDEX($T$38:$T$48,_xlfn.XMATCH(E22,$T$38:$T$48,1))-E22</f>
        <v>2.5</v>
      </c>
      <c r="O22" s="122" t="s">
        <v>42</v>
      </c>
      <c r="P22" s="123">
        <f>ROUND((P20-P21)/COUNT(S21:S30),1)</f>
        <v>5</v>
      </c>
      <c r="Q22" s="124"/>
      <c r="S22" s="26">
        <v>1.3</v>
      </c>
      <c r="T22" s="46">
        <f>T23+P22</f>
        <v>80</v>
      </c>
      <c r="U22" s="31">
        <f>COUNTIF(G6:G1048576,1.3)</f>
        <v>5</v>
      </c>
      <c r="V22" s="80">
        <f>U22/U32</f>
        <v>0.17857142857142858</v>
      </c>
      <c r="W22" s="219"/>
      <c r="X22" s="231"/>
      <c r="Y22" s="133">
        <f t="shared" ref="Y22:Y31" si="4">T22/$P$3</f>
        <v>0.88888888888888884</v>
      </c>
    </row>
    <row r="23" spans="1:25" ht="13.5" thickBot="1">
      <c r="A23" s="113">
        <f>'2a.Detailpunkte'!D21</f>
        <v>3273308</v>
      </c>
      <c r="B23" s="113" t="str">
        <f>'2a.Detailpunkte'!E21</f>
        <v>Stud05</v>
      </c>
      <c r="C23" s="113" t="str">
        <f>'2a.Detailpunkte'!F21</f>
        <v>Pseudo</v>
      </c>
      <c r="D23" s="114"/>
      <c r="E23" s="115" cm="1">
        <f t="array" ref="E23">INDEX(Gesamtpunkte[[Matr.-Nr.]:[Gesamtpunkte ]],_xlfn.XMATCH('3. Notenszenarien'!A23,Gesamtpunkte[Matr.-Nr.],0),5)</f>
        <v>72</v>
      </c>
      <c r="F23" s="115" cm="1">
        <f t="array" ref="F23">INDEX($S$4:$S$14,_xlfn.XMATCH(E23,$T$4:$T$14,-1),1)</f>
        <v>2</v>
      </c>
      <c r="G23" s="115" cm="1">
        <f t="array" ref="G23">INDEX($S$21:$S$31,_xlfn.XMATCH(E23,$T$21:$T$31,-1),1)</f>
        <v>2</v>
      </c>
      <c r="H23" s="115" cm="1">
        <f t="array" ref="H23">INDEX($S$38:$S$48,_xlfn.XMATCH(E23,$T$38:$T$48,-1),1)</f>
        <v>2</v>
      </c>
      <c r="I23" s="116">
        <f t="shared" si="2"/>
        <v>2</v>
      </c>
      <c r="J23" s="106">
        <f t="shared" si="3"/>
        <v>0</v>
      </c>
      <c r="K23" s="63" cm="1">
        <f t="array" ref="K23">INDEX($T$4:$T$14,_xlfn.XMATCH(E23,$T$4:$T$14,1))-E23</f>
        <v>0</v>
      </c>
      <c r="L23" s="63" cm="1">
        <f t="array" ref="L23">INDEX($T$21:$T$31,_xlfn.XMATCH(E23,$T$21:$T$31,1))-E23</f>
        <v>3</v>
      </c>
      <c r="M23" s="63" cm="1">
        <f t="array" ref="M23">INDEX($T$38:$T$48,_xlfn.XMATCH(E23,$T$38:$T$48,1))-E23</f>
        <v>1.5</v>
      </c>
      <c r="S23" s="22">
        <v>1.7</v>
      </c>
      <c r="T23" s="47">
        <f>T24+P22</f>
        <v>75</v>
      </c>
      <c r="U23" s="32">
        <f>COUNTIF(G6:G1048576,1.7)</f>
        <v>9</v>
      </c>
      <c r="V23" s="81">
        <f>U23/U32</f>
        <v>0.32142857142857145</v>
      </c>
      <c r="W23" s="220">
        <f>SUM(U23:U25)</f>
        <v>21</v>
      </c>
      <c r="X23" s="232">
        <f>W23/W32</f>
        <v>0.75</v>
      </c>
      <c r="Y23" s="133">
        <f t="shared" si="4"/>
        <v>0.83333333333333337</v>
      </c>
    </row>
    <row r="24" spans="1:25" ht="13.5" thickBot="1">
      <c r="A24" s="113">
        <f>'2a.Detailpunkte'!D22</f>
        <v>3361157</v>
      </c>
      <c r="B24" s="113" t="str">
        <f>'2a.Detailpunkte'!E22</f>
        <v>Stud12</v>
      </c>
      <c r="C24" s="113" t="str">
        <f>'2a.Detailpunkte'!F22</f>
        <v>Pseudo</v>
      </c>
      <c r="D24" s="114" t="str">
        <f>IF(Gesamtpunkte[[#This Row],[Versuch]]=0,"",Gesamtpunkte[[#This Row],[Versuch]])</f>
        <v/>
      </c>
      <c r="E24" s="115" cm="1">
        <f t="array" ref="E24">INDEX(Gesamtpunkte[[Matr.-Nr.]:[Gesamtpunkte ]],_xlfn.XMATCH('3. Notenszenarien'!A24,Gesamtpunkte[Matr.-Nr.],0),5)</f>
        <v>83</v>
      </c>
      <c r="F24" s="115" cm="1">
        <f t="array" ref="F24">INDEX($S$4:$S$14,_xlfn.XMATCH(E24,$T$4:$T$14,-1),1)</f>
        <v>1.3</v>
      </c>
      <c r="G24" s="115" cm="1">
        <f t="array" ref="G24">INDEX($S$21:$S$31,_xlfn.XMATCH(E24,$T$21:$T$31,-1),1)</f>
        <v>1.3</v>
      </c>
      <c r="H24" s="115" cm="1">
        <f t="array" ref="H24">INDEX($S$38:$S$48,_xlfn.XMATCH(E24,$T$38:$T$48,-1),1)</f>
        <v>1.3</v>
      </c>
      <c r="I24" s="116">
        <f t="shared" si="2"/>
        <v>1.3</v>
      </c>
      <c r="J24" s="106">
        <f t="shared" si="3"/>
        <v>2.5</v>
      </c>
      <c r="K24" s="63" cm="1">
        <f t="array" ref="K24">INDEX($T$4:$T$14,_xlfn.XMATCH(E24,$T$4:$T$14,1))-E24</f>
        <v>2.5</v>
      </c>
      <c r="L24" s="63" cm="1">
        <f t="array" ref="L24">INDEX($T$21:$T$31,_xlfn.XMATCH(E24,$T$21:$T$31,1))-E24</f>
        <v>2</v>
      </c>
      <c r="M24" s="63" cm="1">
        <f t="array" ref="M24">INDEX($T$38:$T$48,_xlfn.XMATCH(E24,$T$38:$T$48,1))-E24</f>
        <v>1.5</v>
      </c>
      <c r="O24" s="131" t="s">
        <v>67</v>
      </c>
      <c r="P24" s="125" t="s">
        <v>52</v>
      </c>
      <c r="Q24" s="126" t="s">
        <v>37</v>
      </c>
      <c r="S24" s="23">
        <v>2</v>
      </c>
      <c r="T24" s="48">
        <f>T25+P22</f>
        <v>70</v>
      </c>
      <c r="U24" s="33">
        <f>COUNTIF(G6:G1048576,2)</f>
        <v>10</v>
      </c>
      <c r="V24" s="82">
        <f>U24/U32</f>
        <v>0.35714285714285715</v>
      </c>
      <c r="W24" s="221"/>
      <c r="X24" s="233"/>
      <c r="Y24" s="133">
        <f t="shared" si="4"/>
        <v>0.77777777777777779</v>
      </c>
    </row>
    <row r="25" spans="1:25" ht="13.5" thickBot="1">
      <c r="A25" s="113">
        <f>'2a.Detailpunkte'!D23</f>
        <v>3475876</v>
      </c>
      <c r="B25" s="113" t="str">
        <f>'2a.Detailpunkte'!E23</f>
        <v>Stud18</v>
      </c>
      <c r="C25" s="113" t="str">
        <f>'2a.Detailpunkte'!F23</f>
        <v>Pseudo</v>
      </c>
      <c r="D25" s="114" t="str">
        <f>IF(Gesamtpunkte[[#This Row],[Versuch]]=0,"",Gesamtpunkte[[#This Row],[Versuch]])</f>
        <v/>
      </c>
      <c r="E25" s="115" cm="1">
        <f t="array" ref="E25">INDEX(Gesamtpunkte[[Matr.-Nr.]:[Gesamtpunkte ]],_xlfn.XMATCH('3. Notenszenarien'!A25,Gesamtpunkte[Matr.-Nr.],0),5)</f>
        <v>83</v>
      </c>
      <c r="F25" s="115" cm="1">
        <f t="array" ref="F25">INDEX($S$4:$S$14,_xlfn.XMATCH(E25,$T$4:$T$14,-1),1)</f>
        <v>1.3</v>
      </c>
      <c r="G25" s="115" cm="1">
        <f t="array" ref="G25">INDEX($S$21:$S$31,_xlfn.XMATCH(E25,$T$21:$T$31,-1),1)</f>
        <v>1.3</v>
      </c>
      <c r="H25" s="115" cm="1">
        <f t="array" ref="H25">INDEX($S$38:$S$48,_xlfn.XMATCH(E25,$T$38:$T$48,-1),1)</f>
        <v>1.3</v>
      </c>
      <c r="I25" s="116">
        <f t="shared" si="2"/>
        <v>1.3</v>
      </c>
      <c r="J25" s="106">
        <f t="shared" si="3"/>
        <v>2.5</v>
      </c>
      <c r="K25" s="63" cm="1">
        <f t="array" ref="K25">INDEX($T$4:$T$14,_xlfn.XMATCH(E25,$T$4:$T$14,1))-E25</f>
        <v>2.5</v>
      </c>
      <c r="L25" s="63" cm="1">
        <f t="array" ref="L25">INDEX($T$21:$T$31,_xlfn.XMATCH(E25,$T$21:$T$31,1))-E25</f>
        <v>2</v>
      </c>
      <c r="M25" s="63" cm="1">
        <f t="array" ref="M25">INDEX($T$38:$T$48,_xlfn.XMATCH(E25,$T$38:$T$48,1))-E25</f>
        <v>1.5</v>
      </c>
      <c r="O25" s="127" t="s">
        <v>57</v>
      </c>
      <c r="P25" s="115" cm="1">
        <f t="array" ref="P25">MAX(IF(ISNUMBER($E$6:$E$1048576),$E$6:$E$1048576))</f>
        <v>87</v>
      </c>
      <c r="Q25" s="128" cm="1">
        <f t="array" ref="Q25">INDEX($S$21:$S$31,_xlfn.XMATCH(P25,$T$21:$T$31,-1))</f>
        <v>1</v>
      </c>
      <c r="S25" s="24">
        <v>2.2999999999999998</v>
      </c>
      <c r="T25" s="49">
        <f>T26+P22</f>
        <v>65</v>
      </c>
      <c r="U25" s="34">
        <f>COUNTIF(G6:G1048576,2.3)</f>
        <v>2</v>
      </c>
      <c r="V25" s="83">
        <f>U25/U32</f>
        <v>7.1428571428571425E-2</v>
      </c>
      <c r="W25" s="222"/>
      <c r="X25" s="234"/>
      <c r="Y25" s="133">
        <f t="shared" si="4"/>
        <v>0.72222222222222221</v>
      </c>
    </row>
    <row r="26" spans="1:25" ht="13.5" thickBot="1">
      <c r="A26" s="113">
        <f>'2a.Detailpunkte'!D24</f>
        <v>3513589</v>
      </c>
      <c r="B26" s="113" t="str">
        <f>'2a.Detailpunkte'!E24</f>
        <v>Stud26</v>
      </c>
      <c r="C26" s="113" t="str">
        <f>'2a.Detailpunkte'!F24</f>
        <v>Pseudo</v>
      </c>
      <c r="D26" s="114" t="str">
        <f>IF(Gesamtpunkte[[#This Row],[Versuch]]=0,"",Gesamtpunkte[[#This Row],[Versuch]])</f>
        <v/>
      </c>
      <c r="E26" s="115" cm="1">
        <f t="array" ref="E26">INDEX(Gesamtpunkte[[Matr.-Nr.]:[Gesamtpunkte ]],_xlfn.XMATCH('3. Notenszenarien'!A26,Gesamtpunkte[Matr.-Nr.],0),5)</f>
        <v>73.5</v>
      </c>
      <c r="F26" s="115" cm="1">
        <f t="array" ref="F26">INDEX($S$4:$S$14,_xlfn.XMATCH(E26,$T$4:$T$14,-1),1)</f>
        <v>2</v>
      </c>
      <c r="G26" s="115" cm="1">
        <f t="array" ref="G26">INDEX($S$21:$S$31,_xlfn.XMATCH(E26,$T$21:$T$31,-1),1)</f>
        <v>2</v>
      </c>
      <c r="H26" s="115" cm="1">
        <f t="array" ref="H26">INDEX($S$38:$S$48,_xlfn.XMATCH(E26,$T$38:$T$48,-1),1)</f>
        <v>1.7</v>
      </c>
      <c r="I26" s="116">
        <f t="shared" si="2"/>
        <v>2</v>
      </c>
      <c r="J26" s="106">
        <f t="shared" si="3"/>
        <v>3</v>
      </c>
      <c r="K26" s="63" cm="1">
        <f t="array" ref="K26">INDEX($T$4:$T$14,_xlfn.XMATCH(E26,$T$4:$T$14,1))-E26</f>
        <v>3</v>
      </c>
      <c r="L26" s="63" cm="1">
        <f t="array" ref="L26">INDEX($T$21:$T$31,_xlfn.XMATCH(E26,$T$21:$T$31,1))-E26</f>
        <v>1.5</v>
      </c>
      <c r="M26" s="63" cm="1">
        <f t="array" ref="M26">INDEX($T$38:$T$48,_xlfn.XMATCH(E26,$T$38:$T$48,1))-E26</f>
        <v>0</v>
      </c>
      <c r="O26" s="138" t="s">
        <v>78</v>
      </c>
      <c r="P26" s="139" cm="1">
        <f t="array" ref="P26">AVERAGE(IF(ISNUMBER($E$6:$E$1048576),$E$6:$E$1048576))</f>
        <v>75.517857142857139</v>
      </c>
      <c r="Q26" s="140" cm="1">
        <f t="array" ref="Q26">INDEX($S$21:$S$31,_xlfn.XMATCH(P26,$T$21:$T$31,-1))</f>
        <v>1.7</v>
      </c>
      <c r="S26" s="19">
        <v>2.7</v>
      </c>
      <c r="T26" s="50">
        <f>T27+P22</f>
        <v>60</v>
      </c>
      <c r="U26" s="35">
        <f>COUNTIF(G6:G1048576,2.7)</f>
        <v>1</v>
      </c>
      <c r="V26" s="84">
        <f>U26/U32</f>
        <v>3.5714285714285712E-2</v>
      </c>
      <c r="W26" s="223">
        <f>SUM(U26:U28)</f>
        <v>1</v>
      </c>
      <c r="X26" s="235">
        <f>W26/W32</f>
        <v>3.5714285714285712E-2</v>
      </c>
      <c r="Y26" s="133">
        <f t="shared" si="4"/>
        <v>0.66666666666666663</v>
      </c>
    </row>
    <row r="27" spans="1:25" ht="13.5" thickBot="1">
      <c r="A27" s="113">
        <f>'2a.Detailpunkte'!D25</f>
        <v>3173903</v>
      </c>
      <c r="B27" s="113" t="str">
        <f>'2a.Detailpunkte'!E25</f>
        <v>Stud01</v>
      </c>
      <c r="C27" s="113" t="str">
        <f>'2a.Detailpunkte'!F25</f>
        <v>Pseudo</v>
      </c>
      <c r="D27" s="114" t="str">
        <f>IF(Gesamtpunkte[[#This Row],[Versuch]]=0,"",Gesamtpunkte[[#This Row],[Versuch]])</f>
        <v/>
      </c>
      <c r="E27" s="115" cm="1">
        <f t="array" ref="E27">INDEX(Gesamtpunkte[[Matr.-Nr.]:[Gesamtpunkte ]],_xlfn.XMATCH('3. Notenszenarien'!A27,Gesamtpunkte[Matr.-Nr.],0),5)</f>
        <v>77.5</v>
      </c>
      <c r="F27" s="115" cm="1">
        <f t="array" ref="F27">INDEX($S$4:$S$14,_xlfn.XMATCH(E27,$T$4:$T$14,-1),1)</f>
        <v>1.7</v>
      </c>
      <c r="G27" s="115" cm="1">
        <f t="array" ref="G27">INDEX($S$21:$S$31,_xlfn.XMATCH(E27,$T$21:$T$31,-1),1)</f>
        <v>1.7</v>
      </c>
      <c r="H27" s="115" cm="1">
        <f t="array" ref="H27">INDEX($S$38:$S$48,_xlfn.XMATCH(E27,$T$38:$T$48,-1),1)</f>
        <v>1.7</v>
      </c>
      <c r="I27" s="116">
        <f t="shared" si="2"/>
        <v>1.7</v>
      </c>
      <c r="J27" s="106">
        <f t="shared" si="3"/>
        <v>3.5</v>
      </c>
      <c r="K27" s="63" cm="1">
        <f t="array" ref="K27">INDEX($T$4:$T$14,_xlfn.XMATCH(E27,$T$4:$T$14,1))-E27</f>
        <v>3.5</v>
      </c>
      <c r="L27" s="63" cm="1">
        <f t="array" ref="L27">INDEX($T$21:$T$31,_xlfn.XMATCH(E27,$T$21:$T$31,1))-E27</f>
        <v>2.5</v>
      </c>
      <c r="M27" s="63" cm="1">
        <f t="array" ref="M27">INDEX($T$38:$T$48,_xlfn.XMATCH(E27,$T$38:$T$48,1))-E27</f>
        <v>1.5</v>
      </c>
      <c r="O27" s="141" t="s">
        <v>79</v>
      </c>
      <c r="P27" s="129" cm="1">
        <f t="array" ref="P27">MEDIAN(IF(ISNUMBER($E$6:$E$1048576),$E$6:$E$1048576))</f>
        <v>75.75</v>
      </c>
      <c r="Q27" s="130" cm="1">
        <f t="array" ref="Q27">INDEX($S$21:$S$31,_xlfn.XMATCH(P27,$T$21:$T$31,-1))</f>
        <v>1.7</v>
      </c>
      <c r="S27" s="20">
        <v>3</v>
      </c>
      <c r="T27" s="51">
        <f>T28+P22</f>
        <v>55</v>
      </c>
      <c r="U27" s="36">
        <f>COUNTIF(G6:G1048576,3)</f>
        <v>0</v>
      </c>
      <c r="V27" s="85">
        <f>U27/U32</f>
        <v>0</v>
      </c>
      <c r="W27" s="224"/>
      <c r="X27" s="236"/>
      <c r="Y27" s="133">
        <f t="shared" si="4"/>
        <v>0.61111111111111116</v>
      </c>
    </row>
    <row r="28" spans="1:25" ht="13.5" thickBot="1">
      <c r="A28" s="113">
        <f>'2a.Detailpunkte'!D26</f>
        <v>3312357</v>
      </c>
      <c r="B28" s="113" t="str">
        <f>'2a.Detailpunkte'!E26</f>
        <v>Stud09</v>
      </c>
      <c r="C28" s="113" t="str">
        <f>'2a.Detailpunkte'!F26</f>
        <v>Pseudo</v>
      </c>
      <c r="D28" s="114" t="str">
        <f>IF(Gesamtpunkte[[#This Row],[Versuch]]=0,"",Gesamtpunkte[[#This Row],[Versuch]])</f>
        <v/>
      </c>
      <c r="E28" s="115" cm="1">
        <f t="array" ref="E28">INDEX(Gesamtpunkte[[Matr.-Nr.]:[Gesamtpunkte ]],_xlfn.XMATCH('3. Notenszenarien'!A28,Gesamtpunkte[Matr.-Nr.],0),5)</f>
        <v>84</v>
      </c>
      <c r="F28" s="115" cm="1">
        <f t="array" ref="F28">INDEX($S$4:$S$14,_xlfn.XMATCH(E28,$T$4:$T$14,-1),1)</f>
        <v>1.3</v>
      </c>
      <c r="G28" s="115" cm="1">
        <f t="array" ref="G28">INDEX($S$21:$S$31,_xlfn.XMATCH(E28,$T$21:$T$31,-1),1)</f>
        <v>1.3</v>
      </c>
      <c r="H28" s="115" cm="1">
        <f t="array" ref="H28">INDEX($S$38:$S$48,_xlfn.XMATCH(E28,$T$38:$T$48,-1),1)</f>
        <v>1.3</v>
      </c>
      <c r="I28" s="116">
        <f t="shared" si="2"/>
        <v>1.3</v>
      </c>
      <c r="J28" s="106">
        <f t="shared" si="3"/>
        <v>1.5</v>
      </c>
      <c r="K28" s="63" cm="1">
        <f t="array" ref="K28">INDEX($T$4:$T$14,_xlfn.XMATCH(E28,$T$4:$T$14,1))-E28</f>
        <v>1.5</v>
      </c>
      <c r="L28" s="63" cm="1">
        <f t="array" ref="L28">INDEX($T$21:$T$31,_xlfn.XMATCH(E28,$T$21:$T$31,1))-E28</f>
        <v>1</v>
      </c>
      <c r="M28" s="63" cm="1">
        <f t="array" ref="M28">INDEX($T$38:$T$48,_xlfn.XMATCH(E28,$T$38:$T$48,1))-E28</f>
        <v>0.5</v>
      </c>
      <c r="O28" s="146" t="s">
        <v>80</v>
      </c>
      <c r="P28" s="147" t="s">
        <v>22</v>
      </c>
      <c r="Q28" s="150" cm="1">
        <f t="array" ref="Q28">AVERAGE(IF(ISNUMBER(G6:G350),G6:G350))</f>
        <v>1.7892857142857141</v>
      </c>
      <c r="S28" s="21">
        <v>3.3</v>
      </c>
      <c r="T28" s="52">
        <f>T29+P22</f>
        <v>50</v>
      </c>
      <c r="U28" s="37">
        <f>COUNTIF(G6:G1048576,3.3)</f>
        <v>0</v>
      </c>
      <c r="V28" s="86">
        <f>U28/U32</f>
        <v>0</v>
      </c>
      <c r="W28" s="225"/>
      <c r="X28" s="237"/>
      <c r="Y28" s="133">
        <f t="shared" si="4"/>
        <v>0.55555555555555558</v>
      </c>
    </row>
    <row r="29" spans="1:25" ht="13.5" thickBot="1">
      <c r="A29" s="113">
        <f>'2a.Detailpunkte'!D27</f>
        <v>3269604</v>
      </c>
      <c r="B29" s="113" t="str">
        <f>'2a.Detailpunkte'!E27</f>
        <v>Stud04</v>
      </c>
      <c r="C29" s="113" t="str">
        <f>'2a.Detailpunkte'!F27</f>
        <v>Pseudo</v>
      </c>
      <c r="D29" s="114" t="str">
        <f>IF(Gesamtpunkte[[#This Row],[Versuch]]=0,"",Gesamtpunkte[[#This Row],[Versuch]])</f>
        <v/>
      </c>
      <c r="E29" s="115" cm="1">
        <f t="array" ref="E29">INDEX(Gesamtpunkte[[Matr.-Nr.]:[Gesamtpunkte ]],_xlfn.XMATCH('3. Notenszenarien'!A29,Gesamtpunkte[Matr.-Nr.],0),5)</f>
        <v>84.5</v>
      </c>
      <c r="F29" s="115" cm="1">
        <f t="array" ref="F29">INDEX($S$4:$S$14,_xlfn.XMATCH(E29,$T$4:$T$14,-1),1)</f>
        <v>1.3</v>
      </c>
      <c r="G29" s="115" cm="1">
        <f t="array" ref="G29">INDEX($S$21:$S$31,_xlfn.XMATCH(E29,$T$21:$T$31,-1),1)</f>
        <v>1.3</v>
      </c>
      <c r="H29" s="115" cm="1">
        <f t="array" ref="H29">INDEX($S$38:$S$48,_xlfn.XMATCH(E29,$T$38:$T$48,-1),1)</f>
        <v>1</v>
      </c>
      <c r="I29" s="116">
        <f t="shared" si="2"/>
        <v>1.3</v>
      </c>
      <c r="J29" s="106">
        <f t="shared" si="3"/>
        <v>1</v>
      </c>
      <c r="K29" s="63" cm="1">
        <f t="array" ref="K29">INDEX($T$4:$T$14,_xlfn.XMATCH(E29,$T$4:$T$14,1))-E29</f>
        <v>1</v>
      </c>
      <c r="L29" s="63" cm="1">
        <f t="array" ref="L29">INDEX($T$21:$T$31,_xlfn.XMATCH(E29,$T$21:$T$31,1))-E29</f>
        <v>0.5</v>
      </c>
      <c r="M29" s="63" cm="1">
        <f t="array" ref="M29">INDEX($T$38:$T$48,_xlfn.XMATCH(E29,$T$38:$T$48,1))-E29</f>
        <v>0</v>
      </c>
      <c r="O29" s="148" t="s">
        <v>81</v>
      </c>
      <c r="P29" s="149" t="s">
        <v>22</v>
      </c>
      <c r="Q29" s="151" cm="1">
        <f t="array" ref="Q29">MEDIAN(IF(ISNUMBER(G6:G350),G6:G350))</f>
        <v>1.7</v>
      </c>
      <c r="S29" s="17">
        <v>3.7</v>
      </c>
      <c r="T29" s="53">
        <f>T30+P22</f>
        <v>45</v>
      </c>
      <c r="U29" s="38">
        <f>COUNTIF(G6:G1048576,3.7)</f>
        <v>0</v>
      </c>
      <c r="V29" s="87">
        <f>U29/U32</f>
        <v>0</v>
      </c>
      <c r="W29" s="226">
        <f>SUM(U29:U30)</f>
        <v>0</v>
      </c>
      <c r="X29" s="228">
        <f>W29/W32</f>
        <v>0</v>
      </c>
      <c r="Y29" s="133">
        <f t="shared" si="4"/>
        <v>0.5</v>
      </c>
    </row>
    <row r="30" spans="1:25" ht="13.5" thickBot="1">
      <c r="A30" s="113">
        <f>'2a.Detailpunkte'!D28</f>
        <v>3274772</v>
      </c>
      <c r="B30" s="113" t="str">
        <f>'2a.Detailpunkte'!E28</f>
        <v>Stud06</v>
      </c>
      <c r="C30" s="113" t="str">
        <f>'2a.Detailpunkte'!F28</f>
        <v>Pseudo</v>
      </c>
      <c r="D30" s="114" t="str">
        <f>IF(Gesamtpunkte[[#This Row],[Versuch]]=0,"",Gesamtpunkte[[#This Row],[Versuch]])</f>
        <v/>
      </c>
      <c r="E30" s="115" cm="1">
        <f t="array" ref="E30">INDEX(Gesamtpunkte[[Matr.-Nr.]:[Gesamtpunkte ]],_xlfn.XMATCH('3. Notenszenarien'!A30,Gesamtpunkte[Matr.-Nr.],0),5)</f>
        <v>70.5</v>
      </c>
      <c r="F30" s="115" cm="1">
        <f t="array" ref="F30">INDEX($S$4:$S$14,_xlfn.XMATCH(E30,$T$4:$T$14,-1),1)</f>
        <v>2.2999999999999998</v>
      </c>
      <c r="G30" s="115" cm="1">
        <f t="array" ref="G30">INDEX($S$21:$S$31,_xlfn.XMATCH(E30,$T$21:$T$31,-1),1)</f>
        <v>2</v>
      </c>
      <c r="H30" s="115" cm="1">
        <f t="array" ref="H30">INDEX($S$38:$S$48,_xlfn.XMATCH(E30,$T$38:$T$48,-1),1)</f>
        <v>2</v>
      </c>
      <c r="I30" s="116">
        <f t="shared" si="2"/>
        <v>2.2999999999999998</v>
      </c>
      <c r="J30" s="106">
        <f t="shared" si="3"/>
        <v>1.5</v>
      </c>
      <c r="K30" s="63" cm="1">
        <f t="array" ref="K30">INDEX($T$4:$T$14,_xlfn.XMATCH(E30,$T$4:$T$14,1))-E30</f>
        <v>1.5</v>
      </c>
      <c r="L30" s="63" cm="1">
        <f t="array" ref="L30">INDEX($T$21:$T$31,_xlfn.XMATCH(E30,$T$21:$T$31,1))-E30</f>
        <v>4.5</v>
      </c>
      <c r="M30" s="63" cm="1">
        <f t="array" ref="M30">INDEX($T$38:$T$48,_xlfn.XMATCH(E30,$T$38:$T$48,1))-E30</f>
        <v>3</v>
      </c>
      <c r="S30" s="18">
        <v>4</v>
      </c>
      <c r="T30" s="54">
        <f>P21</f>
        <v>40</v>
      </c>
      <c r="U30" s="39">
        <f>COUNTIF(G6:G1048576,4)</f>
        <v>0</v>
      </c>
      <c r="V30" s="88">
        <f>U30/U32</f>
        <v>0</v>
      </c>
      <c r="W30" s="227"/>
      <c r="X30" s="229"/>
      <c r="Y30" s="133">
        <f t="shared" si="4"/>
        <v>0.44444444444444442</v>
      </c>
    </row>
    <row r="31" spans="1:25" ht="13.5" thickBot="1">
      <c r="A31" s="113">
        <f>'2a.Detailpunkte'!D29</f>
        <v>3514106</v>
      </c>
      <c r="B31" s="113" t="str">
        <f>'2a.Detailpunkte'!E29</f>
        <v>Stud27</v>
      </c>
      <c r="C31" s="113" t="str">
        <f>'2a.Detailpunkte'!F29</f>
        <v>Pseudo</v>
      </c>
      <c r="D31" s="114"/>
      <c r="E31" s="115" cm="1">
        <f t="array" ref="E31">INDEX(Gesamtpunkte[[Matr.-Nr.]:[Gesamtpunkte ]],_xlfn.XMATCH('3. Notenszenarien'!A31,Gesamtpunkte[Matr.-Nr.],0),5)</f>
        <v>61.499999999999993</v>
      </c>
      <c r="F31" s="115" cm="1">
        <f t="array" ref="F31">INDEX($S$4:$S$14,_xlfn.XMATCH(E31,$T$4:$T$14,-1),1)</f>
        <v>3</v>
      </c>
      <c r="G31" s="115" cm="1">
        <f t="array" ref="G31">INDEX($S$21:$S$31,_xlfn.XMATCH(E31,$T$21:$T$31,-1),1)</f>
        <v>2.7</v>
      </c>
      <c r="H31" s="115" cm="1">
        <f t="array" ref="H31">INDEX($S$38:$S$48,_xlfn.XMATCH(E31,$T$38:$T$48,-1),1)</f>
        <v>2.7</v>
      </c>
      <c r="I31" s="116">
        <f t="shared" si="2"/>
        <v>3</v>
      </c>
      <c r="J31" s="106">
        <f t="shared" si="3"/>
        <v>1.5000000000000071</v>
      </c>
      <c r="K31" s="63" cm="1">
        <f t="array" ref="K31">INDEX($T$4:$T$14,_xlfn.XMATCH(E31,$T$4:$T$14,1))-E31</f>
        <v>1.5000000000000071</v>
      </c>
      <c r="L31" s="63" cm="1">
        <f t="array" ref="L31">INDEX($T$21:$T$31,_xlfn.XMATCH(E31,$T$21:$T$31,1))-E31</f>
        <v>3.5000000000000071</v>
      </c>
      <c r="M31" s="63" cm="1">
        <f t="array" ref="M31">INDEX($T$38:$T$48,_xlfn.XMATCH(E31,$T$38:$T$48,1))-E31</f>
        <v>1.0000000000000071</v>
      </c>
      <c r="S31" s="16">
        <v>5</v>
      </c>
      <c r="T31" s="55">
        <v>0</v>
      </c>
      <c r="U31" s="40">
        <f>COUNTIF(G6:G1048576,5)</f>
        <v>0</v>
      </c>
      <c r="V31" s="89">
        <f>U31/U32</f>
        <v>0</v>
      </c>
      <c r="W31" s="40">
        <f>U31</f>
        <v>0</v>
      </c>
      <c r="X31" s="56">
        <f>W31/W32</f>
        <v>0</v>
      </c>
      <c r="Y31" s="133">
        <f t="shared" si="4"/>
        <v>0</v>
      </c>
    </row>
    <row r="32" spans="1:25" ht="13.5" thickBot="1">
      <c r="A32" s="113">
        <f>'2a.Detailpunkte'!D30</f>
        <v>3477713</v>
      </c>
      <c r="B32" s="113" t="str">
        <f>'2a.Detailpunkte'!E30</f>
        <v>Stud19</v>
      </c>
      <c r="C32" s="113" t="str">
        <f>'2a.Detailpunkte'!F30</f>
        <v>Pseudo</v>
      </c>
      <c r="D32" s="114" t="str">
        <f>IF(Gesamtpunkte[[#This Row],[Versuch]]=0,"",Gesamtpunkte[[#This Row],[Versuch]])</f>
        <v/>
      </c>
      <c r="E32" s="115" cm="1">
        <f t="array" ref="E32">INDEX(Gesamtpunkte[[Matr.-Nr.]:[Gesamtpunkte ]],_xlfn.XMATCH('3. Notenszenarien'!A32,Gesamtpunkte[Matr.-Nr.],0),5)</f>
        <v>74.5</v>
      </c>
      <c r="F32" s="115" cm="1">
        <f t="array" ref="F32">INDEX($S$4:$S$14,_xlfn.XMATCH(E32,$T$4:$T$14,-1),1)</f>
        <v>2</v>
      </c>
      <c r="G32" s="115" cm="1">
        <f t="array" ref="G32">INDEX($S$21:$S$31,_xlfn.XMATCH(E32,$T$21:$T$31,-1),1)</f>
        <v>2</v>
      </c>
      <c r="H32" s="115" cm="1">
        <f t="array" ref="H32">INDEX($S$38:$S$48,_xlfn.XMATCH(E32,$T$38:$T$48,-1),1)</f>
        <v>1.7</v>
      </c>
      <c r="I32" s="116">
        <f t="shared" si="2"/>
        <v>2</v>
      </c>
      <c r="J32" s="106">
        <f t="shared" si="3"/>
        <v>2</v>
      </c>
      <c r="K32" s="63" cm="1">
        <f t="array" ref="K32">INDEX($T$4:$T$14,_xlfn.XMATCH(E32,$T$4:$T$14,1))-E32</f>
        <v>2</v>
      </c>
      <c r="L32" s="63" cm="1">
        <f t="array" ref="L32">INDEX($T$21:$T$31,_xlfn.XMATCH(E32,$T$21:$T$31,1))-E32</f>
        <v>0.5</v>
      </c>
      <c r="M32" s="63" cm="1">
        <f t="array" ref="M32">INDEX($T$38:$T$48,_xlfn.XMATCH(E32,$T$38:$T$48,1))-E32</f>
        <v>4.5</v>
      </c>
      <c r="S32" s="2"/>
      <c r="U32" s="41">
        <f>SUM(U21:U31)</f>
        <v>28</v>
      </c>
      <c r="V32" s="42">
        <f>SUM(V21:V31)</f>
        <v>1.0000000000000002</v>
      </c>
      <c r="W32" s="43">
        <f>W21+W23+W26+W29+W31</f>
        <v>28</v>
      </c>
      <c r="X32" s="57">
        <f>X21+X23+X26+X29+X31</f>
        <v>1</v>
      </c>
    </row>
    <row r="33" spans="1:25" ht="13.5" thickBot="1">
      <c r="A33" s="113">
        <f>'2a.Detailpunkte'!D31</f>
        <v>3491126</v>
      </c>
      <c r="B33" s="113" t="str">
        <f>'2a.Detailpunkte'!E31</f>
        <v>Stud24</v>
      </c>
      <c r="C33" s="113" t="str">
        <f>'2a.Detailpunkte'!F31</f>
        <v>Pseudo</v>
      </c>
      <c r="D33" s="114" t="str">
        <f>IF(Gesamtpunkte[[#This Row],[Versuch]]=0,"",Gesamtpunkte[[#This Row],[Versuch]])</f>
        <v/>
      </c>
      <c r="E33" s="115" cm="1">
        <f t="array" ref="E33">INDEX(Gesamtpunkte[[Matr.-Nr.]:[Gesamtpunkte ]],_xlfn.XMATCH('3. Notenszenarien'!A33,Gesamtpunkte[Matr.-Nr.],0),5)</f>
        <v>78</v>
      </c>
      <c r="F33" s="115" cm="1">
        <f t="array" ref="F33">INDEX($S$4:$S$14,_xlfn.XMATCH(E33,$T$4:$T$14,-1),1)</f>
        <v>1.7</v>
      </c>
      <c r="G33" s="115" cm="1">
        <f t="array" ref="G33">INDEX($S$21:$S$31,_xlfn.XMATCH(E33,$T$21:$T$31,-1),1)</f>
        <v>1.7</v>
      </c>
      <c r="H33" s="115" cm="1">
        <f t="array" ref="H33">INDEX($S$38:$S$48,_xlfn.XMATCH(E33,$T$38:$T$48,-1),1)</f>
        <v>1.7</v>
      </c>
      <c r="I33" s="116">
        <f t="shared" si="2"/>
        <v>1.7</v>
      </c>
      <c r="J33" s="106">
        <f t="shared" si="3"/>
        <v>3</v>
      </c>
      <c r="K33" s="63" cm="1">
        <f t="array" ref="K33">INDEX($T$4:$T$14,_xlfn.XMATCH(E33,$T$4:$T$14,1))-E33</f>
        <v>3</v>
      </c>
      <c r="L33" s="63" cm="1">
        <f t="array" ref="L33">INDEX($T$21:$T$31,_xlfn.XMATCH(E33,$T$21:$T$31,1))-E33</f>
        <v>2</v>
      </c>
      <c r="M33" s="63" cm="1">
        <f t="array" ref="M33">INDEX($T$38:$T$48,_xlfn.XMATCH(E33,$T$38:$T$48,1))-E33</f>
        <v>1</v>
      </c>
    </row>
    <row r="34" spans="1:25" ht="13.5" thickBot="1">
      <c r="A34" s="113" t="e">
        <f>'2a.Detailpunkte'!D32</f>
        <v>#N/A</v>
      </c>
      <c r="B34" s="113">
        <f>'2a.Detailpunkte'!E32</f>
        <v>0</v>
      </c>
      <c r="C34" s="113">
        <f>'2a.Detailpunkte'!F32</f>
        <v>0</v>
      </c>
      <c r="D34" s="114" t="str">
        <f>IF(Gesamtpunkte[[#This Row],[Versuch]]=0,"",Gesamtpunkte[[#This Row],[Versuch]])</f>
        <v/>
      </c>
      <c r="E34" s="115" t="e" cm="1">
        <f t="array" ref="E34">INDEX(Gesamtpunkte[[Matr.-Nr.]:[Gesamtpunkte ]],_xlfn.XMATCH('3. Notenszenarien'!A34,Gesamtpunkte[Matr.-Nr.],0),5)</f>
        <v>#N/A</v>
      </c>
      <c r="F34" s="115" t="e" cm="1">
        <f t="array" ref="F34">INDEX($S$4:$S$14,_xlfn.XMATCH(E34,$T$4:$T$14,-1),1)</f>
        <v>#N/A</v>
      </c>
      <c r="G34" s="115" t="e" cm="1">
        <f t="array" ref="G34">INDEX($S$21:$S$31,_xlfn.XMATCH(E34,$T$21:$T$31,-1),1)</f>
        <v>#N/A</v>
      </c>
      <c r="H34" s="115" t="e" cm="1">
        <f t="array" ref="H34">INDEX($S$38:$S$48,_xlfn.XMATCH(E34,$T$38:$T$48,-1),1)</f>
        <v>#N/A</v>
      </c>
      <c r="I34" s="116" t="str">
        <f t="shared" si="2"/>
        <v/>
      </c>
      <c r="J34" s="106" t="str">
        <f t="shared" si="3"/>
        <v/>
      </c>
      <c r="K34" s="63" t="e" cm="1">
        <f t="array" ref="K34">INDEX($T$4:$T$14,_xlfn.XMATCH(E34,$T$4:$T$14,1))-E34</f>
        <v>#N/A</v>
      </c>
      <c r="L34" s="63" t="e" cm="1">
        <f t="array" ref="L34">INDEX($T$21:$T$31,_xlfn.XMATCH(E34,$T$21:$T$31,1))-E34</f>
        <v>#N/A</v>
      </c>
      <c r="M34" s="63" t="e" cm="1">
        <f t="array" ref="M34">INDEX($T$38:$T$48,_xlfn.XMATCH(E34,$T$38:$T$48,1))-E34</f>
        <v>#N/A</v>
      </c>
    </row>
    <row r="35" spans="1:25" ht="13.5" thickBot="1">
      <c r="A35" s="113" t="e">
        <f>'2a.Detailpunkte'!D33</f>
        <v>#N/A</v>
      </c>
      <c r="B35" s="113">
        <f>'2a.Detailpunkte'!E33</f>
        <v>0</v>
      </c>
      <c r="C35" s="113">
        <f>'2a.Detailpunkte'!F33</f>
        <v>0</v>
      </c>
      <c r="D35" s="114" t="str">
        <f>IF(Gesamtpunkte[[#This Row],[Versuch]]=0,"",Gesamtpunkte[[#This Row],[Versuch]])</f>
        <v/>
      </c>
      <c r="E35" s="115" t="e" cm="1">
        <f t="array" ref="E35">INDEX(Gesamtpunkte[[Matr.-Nr.]:[Gesamtpunkte ]],_xlfn.XMATCH('3. Notenszenarien'!A35,Gesamtpunkte[Matr.-Nr.],0),5)</f>
        <v>#N/A</v>
      </c>
      <c r="F35" s="115" t="e" cm="1">
        <f t="array" ref="F35">INDEX($S$4:$S$14,_xlfn.XMATCH(E35,$T$4:$T$14,-1),1)</f>
        <v>#N/A</v>
      </c>
      <c r="G35" s="115" t="e" cm="1">
        <f t="array" ref="G35">INDEX($S$21:$S$31,_xlfn.XMATCH(E35,$T$21:$T$31,-1),1)</f>
        <v>#N/A</v>
      </c>
      <c r="H35" s="115" t="e" cm="1">
        <f t="array" ref="H35">INDEX($S$38:$S$48,_xlfn.XMATCH(E35,$T$38:$T$48,-1),1)</f>
        <v>#N/A</v>
      </c>
      <c r="I35" s="116" t="str">
        <f t="shared" si="2"/>
        <v/>
      </c>
      <c r="J35" s="106" t="str">
        <f t="shared" si="3"/>
        <v/>
      </c>
      <c r="K35" s="63" t="e" cm="1">
        <f t="array" ref="K35">INDEX($T$4:$T$14,_xlfn.XMATCH(E35,$T$4:$T$14,1))-E35</f>
        <v>#N/A</v>
      </c>
      <c r="L35" s="63" t="e" cm="1">
        <f t="array" ref="L35">INDEX($T$21:$T$31,_xlfn.XMATCH(E35,$T$21:$T$31,1))-E35</f>
        <v>#N/A</v>
      </c>
      <c r="M35" s="63" t="e" cm="1">
        <f t="array" ref="M35">INDEX($T$38:$T$48,_xlfn.XMATCH(E35,$T$38:$T$48,1))-E35</f>
        <v>#N/A</v>
      </c>
    </row>
    <row r="36" spans="1:25" ht="13.5" thickBot="1">
      <c r="A36" s="113" t="e">
        <f>'2a.Detailpunkte'!D34</f>
        <v>#N/A</v>
      </c>
      <c r="B36" s="113">
        <f>'2a.Detailpunkte'!E34</f>
        <v>0</v>
      </c>
      <c r="C36" s="113">
        <f>'2a.Detailpunkte'!F34</f>
        <v>0</v>
      </c>
      <c r="D36" s="114" t="str">
        <f>IF(Gesamtpunkte[[#This Row],[Versuch]]=0,"",Gesamtpunkte[[#This Row],[Versuch]])</f>
        <v/>
      </c>
      <c r="E36" s="115" t="e" cm="1">
        <f t="array" ref="E36">INDEX(Gesamtpunkte[[Matr.-Nr.]:[Gesamtpunkte ]],_xlfn.XMATCH('3. Notenszenarien'!A36,Gesamtpunkte[Matr.-Nr.],0),5)</f>
        <v>#N/A</v>
      </c>
      <c r="F36" s="115" t="e" cm="1">
        <f t="array" ref="F36">INDEX($S$4:$S$14,_xlfn.XMATCH(E36,$T$4:$T$14,-1),1)</f>
        <v>#N/A</v>
      </c>
      <c r="G36" s="115" t="e" cm="1">
        <f t="array" ref="G36">INDEX($S$21:$S$31,_xlfn.XMATCH(E36,$T$21:$T$31,-1),1)</f>
        <v>#N/A</v>
      </c>
      <c r="H36" s="115" t="e" cm="1">
        <f t="array" ref="H36">INDEX($S$38:$S$48,_xlfn.XMATCH(E36,$T$38:$T$48,-1),1)</f>
        <v>#N/A</v>
      </c>
      <c r="I36" s="116" t="str">
        <f t="shared" si="2"/>
        <v/>
      </c>
      <c r="J36" s="106" t="str">
        <f t="shared" si="3"/>
        <v/>
      </c>
      <c r="K36" s="63" t="e" cm="1">
        <f t="array" ref="K36">INDEX($T$4:$T$14,_xlfn.XMATCH(E36,$T$4:$T$14,1))-E36</f>
        <v>#N/A</v>
      </c>
      <c r="L36" s="63" t="e" cm="1">
        <f t="array" ref="L36">INDEX($T$21:$T$31,_xlfn.XMATCH(E36,$T$21:$T$31,1))-E36</f>
        <v>#N/A</v>
      </c>
      <c r="M36" s="63" t="e" cm="1">
        <f t="array" ref="M36">INDEX($T$38:$T$48,_xlfn.XMATCH(E36,$T$38:$T$48,1))-E36</f>
        <v>#N/A</v>
      </c>
      <c r="O36" s="252" t="str">
        <f xml:space="preserve"> "Szenario 3: "&amp;P38&amp;" Punkte - "&amp;TEXT(Q38,"0.0%")</f>
        <v>Szenario 3: 35 Punkte - 39%</v>
      </c>
      <c r="P36" s="253"/>
      <c r="Q36" s="254"/>
      <c r="S36" s="238" t="str">
        <f ca="1">"Szenario 3: "&amp;P38&amp;" Punkte - Stand: "&amp;TEXT(TODAY(),"JJJJ-MM-TT hh:MM")&amp; " (Schrittweite: "&amp;P39&amp;" Punkte)"</f>
        <v>Szenario 3: 35 Punkte - Stand: 2026-07-17 00:00 (Schrittweite: 5,5 Punkte)</v>
      </c>
      <c r="T36" s="239"/>
      <c r="U36" s="239"/>
      <c r="V36" s="239"/>
      <c r="W36" s="239"/>
      <c r="X36" s="240"/>
    </row>
    <row r="37" spans="1:25" ht="13.5" thickBot="1">
      <c r="A37" s="113" t="e">
        <f>'2a.Detailpunkte'!D35</f>
        <v>#N/A</v>
      </c>
      <c r="B37" s="113">
        <f>'2a.Detailpunkte'!E35</f>
        <v>0</v>
      </c>
      <c r="C37" s="113">
        <f>'2a.Detailpunkte'!F35</f>
        <v>0</v>
      </c>
      <c r="D37" s="114" t="str">
        <f>IF(Gesamtpunkte[[#This Row],[Versuch]]=0,"",Gesamtpunkte[[#This Row],[Versuch]])</f>
        <v/>
      </c>
      <c r="E37" s="115" t="e" cm="1">
        <f t="array" ref="E37">INDEX(Gesamtpunkte[[Matr.-Nr.]:[Gesamtpunkte ]],_xlfn.XMATCH('3. Notenszenarien'!A37,Gesamtpunkte[Matr.-Nr.],0),5)</f>
        <v>#N/A</v>
      </c>
      <c r="F37" s="115" t="e" cm="1">
        <f t="array" ref="F37">INDEX($S$4:$S$14,_xlfn.XMATCH(E37,$T$4:$T$14,-1),1)</f>
        <v>#N/A</v>
      </c>
      <c r="G37" s="115" t="e" cm="1">
        <f t="array" ref="G37">INDEX($S$21:$S$31,_xlfn.XMATCH(E37,$T$21:$T$31,-1),1)</f>
        <v>#N/A</v>
      </c>
      <c r="H37" s="115" t="e" cm="1">
        <f t="array" ref="H37">INDEX($S$38:$S$48,_xlfn.XMATCH(E37,$T$38:$T$48,-1),1)</f>
        <v>#N/A</v>
      </c>
      <c r="I37" s="116" t="str">
        <f t="shared" si="2"/>
        <v/>
      </c>
      <c r="J37" s="106" t="str">
        <f t="shared" si="3"/>
        <v/>
      </c>
      <c r="K37" s="63" t="e" cm="1">
        <f t="array" ref="K37">INDEX($T$4:$T$14,_xlfn.XMATCH(E37,$T$4:$T$14,1))-E37</f>
        <v>#N/A</v>
      </c>
      <c r="L37" s="63" t="e" cm="1">
        <f t="array" ref="L37">INDEX($T$21:$T$31,_xlfn.XMATCH(E37,$T$21:$T$31,1))-E37</f>
        <v>#N/A</v>
      </c>
      <c r="M37" s="63" t="e" cm="1">
        <f t="array" ref="M37">INDEX($T$38:$T$48,_xlfn.XMATCH(E37,$T$38:$T$48,1))-E37</f>
        <v>#N/A</v>
      </c>
      <c r="O37" s="117" t="s">
        <v>27</v>
      </c>
      <c r="P37" s="118">
        <v>90</v>
      </c>
      <c r="Q37" s="119"/>
      <c r="S37" s="27" t="s">
        <v>37</v>
      </c>
      <c r="T37" s="44" t="s">
        <v>51</v>
      </c>
      <c r="U37" s="28" t="s">
        <v>38</v>
      </c>
      <c r="V37" s="28" t="s">
        <v>39</v>
      </c>
      <c r="W37" s="28" t="s">
        <v>38</v>
      </c>
      <c r="X37" s="29" t="s">
        <v>39</v>
      </c>
    </row>
    <row r="38" spans="1:25" ht="13.5" thickBot="1">
      <c r="A38" s="113" t="e">
        <f>'2a.Detailpunkte'!D36</f>
        <v>#N/A</v>
      </c>
      <c r="B38" s="113">
        <f>'2a.Detailpunkte'!E36</f>
        <v>0</v>
      </c>
      <c r="C38" s="113">
        <f>'2a.Detailpunkte'!F36</f>
        <v>0</v>
      </c>
      <c r="D38" s="114" t="str">
        <f>IF(Gesamtpunkte[[#This Row],[Versuch]]=0,"",Gesamtpunkte[[#This Row],[Versuch]])</f>
        <v/>
      </c>
      <c r="E38" s="115" t="e" cm="1">
        <f t="array" ref="E38">INDEX(Gesamtpunkte[[Matr.-Nr.]:[Gesamtpunkte ]],_xlfn.XMATCH('3. Notenszenarien'!A38,Gesamtpunkte[Matr.-Nr.],0),5)</f>
        <v>#N/A</v>
      </c>
      <c r="F38" s="115" t="e" cm="1">
        <f t="array" ref="F38">INDEX($S$4:$S$14,_xlfn.XMATCH(E38,$T$4:$T$14,-1),1)</f>
        <v>#N/A</v>
      </c>
      <c r="G38" s="115" t="e" cm="1">
        <f t="array" ref="G38">INDEX($S$21:$S$31,_xlfn.XMATCH(E38,$T$21:$T$31,-1),1)</f>
        <v>#N/A</v>
      </c>
      <c r="H38" s="115" t="e" cm="1">
        <f t="array" ref="H38">INDEX($S$38:$S$48,_xlfn.XMATCH(E38,$T$38:$T$48,-1),1)</f>
        <v>#N/A</v>
      </c>
      <c r="I38" s="116" t="str">
        <f t="shared" si="2"/>
        <v/>
      </c>
      <c r="J38" s="106" t="str">
        <f t="shared" si="3"/>
        <v/>
      </c>
      <c r="K38" s="63" t="e" cm="1">
        <f t="array" ref="K38">INDEX($T$4:$T$14,_xlfn.XMATCH(E38,$T$4:$T$14,1))-E38</f>
        <v>#N/A</v>
      </c>
      <c r="L38" s="63" t="e" cm="1">
        <f t="array" ref="L38">INDEX($T$21:$T$31,_xlfn.XMATCH(E38,$T$21:$T$31,1))-E38</f>
        <v>#N/A</v>
      </c>
      <c r="M38" s="63" t="e" cm="1">
        <f t="array" ref="M38">INDEX($T$38:$T$48,_xlfn.XMATCH(E38,$T$38:$T$48,1))-E38</f>
        <v>#N/A</v>
      </c>
      <c r="O38" s="117" t="s">
        <v>41</v>
      </c>
      <c r="P38" s="120">
        <v>35</v>
      </c>
      <c r="Q38" s="121">
        <f>P38/P37</f>
        <v>0.3888888888888889</v>
      </c>
      <c r="S38" s="25">
        <v>1</v>
      </c>
      <c r="T38" s="45">
        <f>T39+P39</f>
        <v>84.5</v>
      </c>
      <c r="U38" s="30">
        <f>COUNTIF(H6:H1048576,1)</f>
        <v>2</v>
      </c>
      <c r="V38" s="79">
        <f>U38/U49</f>
        <v>7.1428571428571425E-2</v>
      </c>
      <c r="W38" s="218">
        <f>SUM(U38:U39)</f>
        <v>7</v>
      </c>
      <c r="X38" s="230">
        <f>W38/W49</f>
        <v>0.25</v>
      </c>
      <c r="Y38" s="133">
        <f>T38/$P$3</f>
        <v>0.93888888888888888</v>
      </c>
    </row>
    <row r="39" spans="1:25" ht="13.5" thickBot="1">
      <c r="A39" s="113" t="e">
        <f>'2a.Detailpunkte'!D37</f>
        <v>#N/A</v>
      </c>
      <c r="B39" s="113">
        <f>'2a.Detailpunkte'!E37</f>
        <v>0</v>
      </c>
      <c r="C39" s="113">
        <f>'2a.Detailpunkte'!F37</f>
        <v>0</v>
      </c>
      <c r="D39" s="114" t="str">
        <f>IF(Gesamtpunkte[[#This Row],[Versuch]]=0,"",Gesamtpunkte[[#This Row],[Versuch]])</f>
        <v/>
      </c>
      <c r="E39" s="115" t="e" cm="1">
        <f t="array" ref="E39">INDEX(Gesamtpunkte[[Matr.-Nr.]:[Gesamtpunkte ]],_xlfn.XMATCH('3. Notenszenarien'!A39,Gesamtpunkte[Matr.-Nr.],0),5)</f>
        <v>#N/A</v>
      </c>
      <c r="F39" s="115" t="e" cm="1">
        <f t="array" ref="F39">INDEX($S$4:$S$14,_xlfn.XMATCH(E39,$T$4:$T$14,-1),1)</f>
        <v>#N/A</v>
      </c>
      <c r="G39" s="115" t="e" cm="1">
        <f t="array" ref="G39">INDEX($S$21:$S$31,_xlfn.XMATCH(E39,$T$21:$T$31,-1),1)</f>
        <v>#N/A</v>
      </c>
      <c r="H39" s="115" t="e" cm="1">
        <f t="array" ref="H39">INDEX($S$38:$S$48,_xlfn.XMATCH(E39,$T$38:$T$48,-1),1)</f>
        <v>#N/A</v>
      </c>
      <c r="I39" s="116" t="str">
        <f t="shared" si="2"/>
        <v/>
      </c>
      <c r="J39" s="106" t="str">
        <f t="shared" si="3"/>
        <v/>
      </c>
      <c r="K39" s="63" t="e" cm="1">
        <f t="array" ref="K39">INDEX($T$4:$T$14,_xlfn.XMATCH(E39,$T$4:$T$14,1))-E39</f>
        <v>#N/A</v>
      </c>
      <c r="L39" s="63" t="e" cm="1">
        <f t="array" ref="L39">INDEX($T$21:$T$31,_xlfn.XMATCH(E39,$T$21:$T$31,1))-E39</f>
        <v>#N/A</v>
      </c>
      <c r="M39" s="63" t="e" cm="1">
        <f t="array" ref="M39">INDEX($T$38:$T$48,_xlfn.XMATCH(E39,$T$38:$T$48,1))-E39</f>
        <v>#N/A</v>
      </c>
      <c r="O39" s="122" t="s">
        <v>42</v>
      </c>
      <c r="P39" s="123">
        <f>ROUND((P37-P38)/COUNT(S38:S47),1)</f>
        <v>5.5</v>
      </c>
      <c r="Q39" s="124"/>
      <c r="S39" s="26">
        <v>1.3</v>
      </c>
      <c r="T39" s="46">
        <f>T40+P39</f>
        <v>79</v>
      </c>
      <c r="U39" s="31">
        <f>COUNTIF(H6:H1048576,1.3)</f>
        <v>5</v>
      </c>
      <c r="V39" s="80">
        <f>U39/U49</f>
        <v>0.17857142857142858</v>
      </c>
      <c r="W39" s="219"/>
      <c r="X39" s="231"/>
      <c r="Y39" s="133">
        <f t="shared" ref="Y39:Y48" si="5">T39/$P$3</f>
        <v>0.87777777777777777</v>
      </c>
    </row>
    <row r="40" spans="1:25" ht="13.5" thickBot="1">
      <c r="A40" s="113" t="e">
        <f>'2a.Detailpunkte'!D38</f>
        <v>#N/A</v>
      </c>
      <c r="B40" s="113">
        <f>'2a.Detailpunkte'!E38</f>
        <v>0</v>
      </c>
      <c r="C40" s="113">
        <f>'2a.Detailpunkte'!F38</f>
        <v>0</v>
      </c>
      <c r="D40" s="114" t="str">
        <f>IF(Gesamtpunkte[[#This Row],[Versuch]]=0,"",Gesamtpunkte[[#This Row],[Versuch]])</f>
        <v/>
      </c>
      <c r="E40" s="115" t="e" cm="1">
        <f t="array" ref="E40">INDEX(Gesamtpunkte[[Matr.-Nr.]:[Gesamtpunkte ]],_xlfn.XMATCH('3. Notenszenarien'!A40,Gesamtpunkte[Matr.-Nr.],0),5)</f>
        <v>#N/A</v>
      </c>
      <c r="F40" s="115" t="e" cm="1">
        <f t="array" ref="F40">INDEX($S$4:$S$14,_xlfn.XMATCH(E40,$T$4:$T$14,-1),1)</f>
        <v>#N/A</v>
      </c>
      <c r="G40" s="115" t="e" cm="1">
        <f t="array" ref="G40">INDEX($S$21:$S$31,_xlfn.XMATCH(E40,$T$21:$T$31,-1),1)</f>
        <v>#N/A</v>
      </c>
      <c r="H40" s="115" t="e" cm="1">
        <f t="array" ref="H40">INDEX($S$38:$S$48,_xlfn.XMATCH(E40,$T$38:$T$48,-1),1)</f>
        <v>#N/A</v>
      </c>
      <c r="I40" s="116" t="str">
        <f t="shared" si="2"/>
        <v/>
      </c>
      <c r="J40" s="106" t="str">
        <f t="shared" si="3"/>
        <v/>
      </c>
      <c r="K40" s="63" t="e" cm="1">
        <f t="array" ref="K40">INDEX($T$4:$T$14,_xlfn.XMATCH(E40,$T$4:$T$14,1))-E40</f>
        <v>#N/A</v>
      </c>
      <c r="L40" s="63" t="e" cm="1">
        <f t="array" ref="L40">INDEX($T$21:$T$31,_xlfn.XMATCH(E40,$T$21:$T$31,1))-E40</f>
        <v>#N/A</v>
      </c>
      <c r="M40" s="63" t="e" cm="1">
        <f t="array" ref="M40">INDEX($T$38:$T$48,_xlfn.XMATCH(E40,$T$38:$T$48,1))-E40</f>
        <v>#N/A</v>
      </c>
      <c r="S40" s="22">
        <v>1.7</v>
      </c>
      <c r="T40" s="47">
        <f>T41+P39</f>
        <v>73.5</v>
      </c>
      <c r="U40" s="32">
        <f>COUNTIF(H6:H1048576,1.7)</f>
        <v>11</v>
      </c>
      <c r="V40" s="81">
        <f>U40/U49</f>
        <v>0.39285714285714285</v>
      </c>
      <c r="W40" s="220">
        <f>SUM(U40:U42)</f>
        <v>20</v>
      </c>
      <c r="X40" s="232">
        <f>W40/W49</f>
        <v>0.7142857142857143</v>
      </c>
      <c r="Y40" s="133">
        <f t="shared" si="5"/>
        <v>0.81666666666666665</v>
      </c>
    </row>
    <row r="41" spans="1:25" ht="13.5" thickBot="1">
      <c r="A41" s="113" t="e">
        <f>'2a.Detailpunkte'!D39</f>
        <v>#N/A</v>
      </c>
      <c r="B41" s="113">
        <f>'2a.Detailpunkte'!E39</f>
        <v>0</v>
      </c>
      <c r="C41" s="113">
        <f>'2a.Detailpunkte'!F39</f>
        <v>0</v>
      </c>
      <c r="D41" s="114" t="str">
        <f>IF(Gesamtpunkte[[#This Row],[Versuch]]=0,"",Gesamtpunkte[[#This Row],[Versuch]])</f>
        <v/>
      </c>
      <c r="E41" s="115" t="e" cm="1">
        <f t="array" ref="E41">INDEX(Gesamtpunkte[[Matr.-Nr.]:[Gesamtpunkte ]],_xlfn.XMATCH('3. Notenszenarien'!A41,Gesamtpunkte[Matr.-Nr.],0),5)</f>
        <v>#N/A</v>
      </c>
      <c r="F41" s="115" t="e" cm="1">
        <f t="array" ref="F41">INDEX($S$4:$S$14,_xlfn.XMATCH(E41,$T$4:$T$14,-1),1)</f>
        <v>#N/A</v>
      </c>
      <c r="G41" s="115" t="e" cm="1">
        <f t="array" ref="G41">INDEX($S$21:$S$31,_xlfn.XMATCH(E41,$T$21:$T$31,-1),1)</f>
        <v>#N/A</v>
      </c>
      <c r="H41" s="115" t="e" cm="1">
        <f t="array" ref="H41">INDEX($S$38:$S$48,_xlfn.XMATCH(E41,$T$38:$T$48,-1),1)</f>
        <v>#N/A</v>
      </c>
      <c r="I41" s="116" t="str">
        <f t="shared" si="2"/>
        <v/>
      </c>
      <c r="J41" s="106" t="str">
        <f t="shared" si="3"/>
        <v/>
      </c>
      <c r="K41" s="63" t="e" cm="1">
        <f t="array" ref="K41">INDEX($T$4:$T$14,_xlfn.XMATCH(E41,$T$4:$T$14,1))-E41</f>
        <v>#N/A</v>
      </c>
      <c r="L41" s="63" t="e" cm="1">
        <f t="array" ref="L41">INDEX($T$21:$T$31,_xlfn.XMATCH(E41,$T$21:$T$31,1))-E41</f>
        <v>#N/A</v>
      </c>
      <c r="M41" s="63" t="e" cm="1">
        <f t="array" ref="M41">INDEX($T$38:$T$48,_xlfn.XMATCH(E41,$T$38:$T$48,1))-E41</f>
        <v>#N/A</v>
      </c>
      <c r="O41" s="131" t="s">
        <v>67</v>
      </c>
      <c r="P41" s="125" t="s">
        <v>52</v>
      </c>
      <c r="Q41" s="126" t="s">
        <v>37</v>
      </c>
      <c r="S41" s="23">
        <v>2</v>
      </c>
      <c r="T41" s="48">
        <f>T42+P39</f>
        <v>68</v>
      </c>
      <c r="U41" s="33">
        <f>COUNTIF(H6:H1048576,2)</f>
        <v>8</v>
      </c>
      <c r="V41" s="82">
        <f>U41/U49</f>
        <v>0.2857142857142857</v>
      </c>
      <c r="W41" s="221"/>
      <c r="X41" s="233"/>
      <c r="Y41" s="133">
        <f t="shared" si="5"/>
        <v>0.75555555555555554</v>
      </c>
    </row>
    <row r="42" spans="1:25" ht="13.5" thickBot="1">
      <c r="A42" s="113" t="e">
        <f>'2a.Detailpunkte'!D40</f>
        <v>#N/A</v>
      </c>
      <c r="B42" s="113">
        <f>'2a.Detailpunkte'!E40</f>
        <v>0</v>
      </c>
      <c r="C42" s="113">
        <f>'2a.Detailpunkte'!F40</f>
        <v>0</v>
      </c>
      <c r="D42" s="114" t="str">
        <f>IF(Gesamtpunkte[[#This Row],[Versuch]]=0,"",Gesamtpunkte[[#This Row],[Versuch]])</f>
        <v/>
      </c>
      <c r="E42" s="115" t="e" cm="1">
        <f t="array" ref="E42">INDEX(Gesamtpunkte[[Matr.-Nr.]:[Gesamtpunkte ]],_xlfn.XMATCH('3. Notenszenarien'!A42,Gesamtpunkte[Matr.-Nr.],0),5)</f>
        <v>#N/A</v>
      </c>
      <c r="F42" s="115" t="e" cm="1">
        <f t="array" ref="F42">INDEX($S$4:$S$14,_xlfn.XMATCH(E42,$T$4:$T$14,-1),1)</f>
        <v>#N/A</v>
      </c>
      <c r="G42" s="115" t="e" cm="1">
        <f t="array" ref="G42">INDEX($S$21:$S$31,_xlfn.XMATCH(E42,$T$21:$T$31,-1),1)</f>
        <v>#N/A</v>
      </c>
      <c r="H42" s="115" t="e" cm="1">
        <f t="array" ref="H42">INDEX($S$38:$S$48,_xlfn.XMATCH(E42,$T$38:$T$48,-1),1)</f>
        <v>#N/A</v>
      </c>
      <c r="I42" s="116" t="str">
        <f t="shared" si="2"/>
        <v/>
      </c>
      <c r="J42" s="106" t="str">
        <f t="shared" si="3"/>
        <v/>
      </c>
      <c r="K42" s="63" t="e" cm="1">
        <f t="array" ref="K42">INDEX($T$4:$T$14,_xlfn.XMATCH(E42,$T$4:$T$14,1))-E42</f>
        <v>#N/A</v>
      </c>
      <c r="L42" s="63" t="e" cm="1">
        <f t="array" ref="L42">INDEX($T$21:$T$31,_xlfn.XMATCH(E42,$T$21:$T$31,1))-E42</f>
        <v>#N/A</v>
      </c>
      <c r="M42" s="63" t="e" cm="1">
        <f t="array" ref="M42">INDEX($T$38:$T$48,_xlfn.XMATCH(E42,$T$38:$T$48,1))-E42</f>
        <v>#N/A</v>
      </c>
      <c r="O42" s="127" t="s">
        <v>57</v>
      </c>
      <c r="P42" s="115" cm="1">
        <f t="array" ref="P42">MAX(IF(ISNUMBER($E$6:$E$1048576),$E$6:$E$1048576))</f>
        <v>87</v>
      </c>
      <c r="Q42" s="128" cm="1">
        <f t="array" ref="Q42">INDEX($S$38:$S$48,_xlfn.XMATCH(P42,$T$38:$T$48,-1))</f>
        <v>1</v>
      </c>
      <c r="S42" s="24">
        <v>2.2999999999999998</v>
      </c>
      <c r="T42" s="49">
        <f>T43+P39</f>
        <v>62.5</v>
      </c>
      <c r="U42" s="34">
        <f>COUNTIF(H6:H1048576,2.3)</f>
        <v>1</v>
      </c>
      <c r="V42" s="83">
        <f>U42/U49</f>
        <v>3.5714285714285712E-2</v>
      </c>
      <c r="W42" s="222"/>
      <c r="X42" s="234"/>
      <c r="Y42" s="133">
        <f t="shared" si="5"/>
        <v>0.69444444444444442</v>
      </c>
    </row>
    <row r="43" spans="1:25" ht="13.5" thickBot="1">
      <c r="A43" s="113" t="e">
        <f>'2a.Detailpunkte'!D41</f>
        <v>#N/A</v>
      </c>
      <c r="B43" s="113">
        <f>'2a.Detailpunkte'!E41</f>
        <v>0</v>
      </c>
      <c r="C43" s="113">
        <f>'2a.Detailpunkte'!F41</f>
        <v>0</v>
      </c>
      <c r="D43" s="114" t="str">
        <f>IF(Gesamtpunkte[[#This Row],[Versuch]]=0,"",Gesamtpunkte[[#This Row],[Versuch]])</f>
        <v/>
      </c>
      <c r="E43" s="115" t="e" cm="1">
        <f t="array" ref="E43">INDEX(Gesamtpunkte[[Matr.-Nr.]:[Gesamtpunkte ]],_xlfn.XMATCH('3. Notenszenarien'!A43,Gesamtpunkte[Matr.-Nr.],0),5)</f>
        <v>#N/A</v>
      </c>
      <c r="F43" s="115" t="e" cm="1">
        <f t="array" ref="F43">INDEX($S$4:$S$14,_xlfn.XMATCH(E43,$T$4:$T$14,-1),1)</f>
        <v>#N/A</v>
      </c>
      <c r="G43" s="115" t="e" cm="1">
        <f t="array" ref="G43">INDEX($S$21:$S$31,_xlfn.XMATCH(E43,$T$21:$T$31,-1),1)</f>
        <v>#N/A</v>
      </c>
      <c r="H43" s="115" t="e" cm="1">
        <f t="array" ref="H43">INDEX($S$38:$S$48,_xlfn.XMATCH(E43,$T$38:$T$48,-1),1)</f>
        <v>#N/A</v>
      </c>
      <c r="I43" s="116" t="str">
        <f t="shared" si="2"/>
        <v/>
      </c>
      <c r="J43" s="106" t="str">
        <f t="shared" si="3"/>
        <v/>
      </c>
      <c r="K43" s="63" t="e" cm="1">
        <f t="array" ref="K43">INDEX($T$4:$T$14,_xlfn.XMATCH(E43,$T$4:$T$14,1))-E43</f>
        <v>#N/A</v>
      </c>
      <c r="L43" s="63" t="e" cm="1">
        <f t="array" ref="L43">INDEX($T$21:$T$31,_xlfn.XMATCH(E43,$T$21:$T$31,1))-E43</f>
        <v>#N/A</v>
      </c>
      <c r="M43" s="63" t="e" cm="1">
        <f t="array" ref="M43">INDEX($T$38:$T$48,_xlfn.XMATCH(E43,$T$38:$T$48,1))-E43</f>
        <v>#N/A</v>
      </c>
      <c r="N43" s="132"/>
      <c r="O43" s="138" t="s">
        <v>78</v>
      </c>
      <c r="P43" s="139" cm="1">
        <f t="array" ref="P43">AVERAGE(IF(ISNUMBER($E$6:$E$1048576),$E$6:$E$1048576))</f>
        <v>75.517857142857139</v>
      </c>
      <c r="Q43" s="140" cm="1">
        <f t="array" ref="Q43">INDEX($S$38:$S$48,_xlfn.XMATCH(P43,$T$38:$T$48,-1))</f>
        <v>1.7</v>
      </c>
      <c r="S43" s="19">
        <v>2.7</v>
      </c>
      <c r="T43" s="50">
        <f>T44+P39</f>
        <v>57</v>
      </c>
      <c r="U43" s="35">
        <f>COUNTIF(H6:H1048576,2.7)</f>
        <v>1</v>
      </c>
      <c r="V43" s="84">
        <f>U43/U49</f>
        <v>3.5714285714285712E-2</v>
      </c>
      <c r="W43" s="223">
        <f>SUM(U43:U45)</f>
        <v>1</v>
      </c>
      <c r="X43" s="235">
        <f>W43/W49</f>
        <v>3.5714285714285712E-2</v>
      </c>
      <c r="Y43" s="133">
        <f t="shared" si="5"/>
        <v>0.6333333333333333</v>
      </c>
    </row>
    <row r="44" spans="1:25" ht="13.5" thickBot="1">
      <c r="A44" s="113" t="e">
        <f>'2a.Detailpunkte'!D42</f>
        <v>#N/A</v>
      </c>
      <c r="B44" s="113">
        <f>'2a.Detailpunkte'!E42</f>
        <v>0</v>
      </c>
      <c r="C44" s="113">
        <f>'2a.Detailpunkte'!F42</f>
        <v>0</v>
      </c>
      <c r="D44" s="114" t="str">
        <f>IF(Gesamtpunkte[[#This Row],[Versuch]]=0,"",Gesamtpunkte[[#This Row],[Versuch]])</f>
        <v/>
      </c>
      <c r="E44" s="115" t="e" cm="1">
        <f t="array" ref="E44">INDEX(Gesamtpunkte[[Matr.-Nr.]:[Gesamtpunkte ]],_xlfn.XMATCH('3. Notenszenarien'!A44,Gesamtpunkte[Matr.-Nr.],0),5)</f>
        <v>#N/A</v>
      </c>
      <c r="F44" s="115" t="e" cm="1">
        <f t="array" ref="F44">INDEX($S$4:$S$14,_xlfn.XMATCH(E44,$T$4:$T$14,-1),1)</f>
        <v>#N/A</v>
      </c>
      <c r="G44" s="115" t="e" cm="1">
        <f t="array" ref="G44">INDEX($S$21:$S$31,_xlfn.XMATCH(E44,$T$21:$T$31,-1),1)</f>
        <v>#N/A</v>
      </c>
      <c r="H44" s="115" t="e" cm="1">
        <f t="array" ref="H44">INDEX($S$38:$S$48,_xlfn.XMATCH(E44,$T$38:$T$48,-1),1)</f>
        <v>#N/A</v>
      </c>
      <c r="I44" s="116" t="str">
        <f t="shared" si="2"/>
        <v/>
      </c>
      <c r="J44" s="106" t="str">
        <f t="shared" si="3"/>
        <v/>
      </c>
      <c r="K44" s="63" t="e" cm="1">
        <f t="array" ref="K44">INDEX($T$4:$T$14,_xlfn.XMATCH(E44,$T$4:$T$14,1))-E44</f>
        <v>#N/A</v>
      </c>
      <c r="L44" s="63" t="e" cm="1">
        <f t="array" ref="L44">INDEX($T$21:$T$31,_xlfn.XMATCH(E44,$T$21:$T$31,1))-E44</f>
        <v>#N/A</v>
      </c>
      <c r="M44" s="63" t="e" cm="1">
        <f t="array" ref="M44">INDEX($T$38:$T$48,_xlfn.XMATCH(E44,$T$38:$T$48,1))-E44</f>
        <v>#N/A</v>
      </c>
      <c r="O44" s="141" t="s">
        <v>79</v>
      </c>
      <c r="P44" s="129" cm="1">
        <f t="array" ref="P44">MEDIAN(IF(ISNUMBER($E$6:$E$1048576),$E$6:$E$1048576))</f>
        <v>75.75</v>
      </c>
      <c r="Q44" s="130" cm="1">
        <f t="array" ref="Q44">INDEX($S$38:$S$48,_xlfn.XMATCH(P44,$T$38:$T$48,-1))</f>
        <v>1.7</v>
      </c>
      <c r="S44" s="20">
        <v>3</v>
      </c>
      <c r="T44" s="51">
        <f>T45+P39</f>
        <v>51.5</v>
      </c>
      <c r="U44" s="36">
        <f>COUNTIF(H6:H1048576,3)</f>
        <v>0</v>
      </c>
      <c r="V44" s="85">
        <f>U44/U49</f>
        <v>0</v>
      </c>
      <c r="W44" s="224"/>
      <c r="X44" s="236"/>
      <c r="Y44" s="133">
        <f t="shared" si="5"/>
        <v>0.57222222222222219</v>
      </c>
    </row>
    <row r="45" spans="1:25" ht="13.5" thickBot="1">
      <c r="A45" s="113" t="e">
        <f>'2a.Detailpunkte'!D43</f>
        <v>#N/A</v>
      </c>
      <c r="B45" s="113">
        <f>'2a.Detailpunkte'!E43</f>
        <v>0</v>
      </c>
      <c r="C45" s="113">
        <f>'2a.Detailpunkte'!F43</f>
        <v>0</v>
      </c>
      <c r="D45" s="114" t="str">
        <f>IF(Gesamtpunkte[[#This Row],[Versuch]]=0,"",Gesamtpunkte[[#This Row],[Versuch]])</f>
        <v/>
      </c>
      <c r="E45" s="115" t="e" cm="1">
        <f t="array" ref="E45">INDEX(Gesamtpunkte[[Matr.-Nr.]:[Gesamtpunkte ]],_xlfn.XMATCH('3. Notenszenarien'!A45,Gesamtpunkte[Matr.-Nr.],0),5)</f>
        <v>#N/A</v>
      </c>
      <c r="F45" s="115" t="e" cm="1">
        <f t="array" ref="F45">INDEX($S$4:$S$14,_xlfn.XMATCH(E45,$T$4:$T$14,-1),1)</f>
        <v>#N/A</v>
      </c>
      <c r="G45" s="115" t="e" cm="1">
        <f t="array" ref="G45">INDEX($S$21:$S$31,_xlfn.XMATCH(E45,$T$21:$T$31,-1),1)</f>
        <v>#N/A</v>
      </c>
      <c r="H45" s="115" t="e" cm="1">
        <f t="array" ref="H45">INDEX($S$38:$S$48,_xlfn.XMATCH(E45,$T$38:$T$48,-1),1)</f>
        <v>#N/A</v>
      </c>
      <c r="I45" s="116" t="str">
        <f t="shared" si="2"/>
        <v/>
      </c>
      <c r="J45" s="106" t="str">
        <f t="shared" si="3"/>
        <v/>
      </c>
      <c r="K45" s="63" t="e" cm="1">
        <f t="array" ref="K45">INDEX($T$4:$T$14,_xlfn.XMATCH(E45,$T$4:$T$14,1))-E45</f>
        <v>#N/A</v>
      </c>
      <c r="L45" s="63" t="e" cm="1">
        <f t="array" ref="L45">INDEX($T$21:$T$31,_xlfn.XMATCH(E45,$T$21:$T$31,1))-E45</f>
        <v>#N/A</v>
      </c>
      <c r="M45" s="63" t="e" cm="1">
        <f t="array" ref="M45">INDEX($T$38:$T$48,_xlfn.XMATCH(E45,$T$38:$T$48,1))-E45</f>
        <v>#N/A</v>
      </c>
      <c r="O45" s="154" t="s">
        <v>80</v>
      </c>
      <c r="P45" s="155" t="s">
        <v>22</v>
      </c>
      <c r="Q45" s="158" cm="1">
        <f t="array" ref="Q45">AVERAGE(IF(ISNUMBER(H6:H350),H6:H350))</f>
        <v>1.7214285714285715</v>
      </c>
      <c r="S45" s="21">
        <v>3.3</v>
      </c>
      <c r="T45" s="52">
        <f>T46+P39</f>
        <v>46</v>
      </c>
      <c r="U45" s="37">
        <f>COUNTIF(H6:H1048576,3.3)</f>
        <v>0</v>
      </c>
      <c r="V45" s="86">
        <f>U45/U49</f>
        <v>0</v>
      </c>
      <c r="W45" s="225"/>
      <c r="X45" s="237"/>
      <c r="Y45" s="133">
        <f t="shared" si="5"/>
        <v>0.51111111111111107</v>
      </c>
    </row>
    <row r="46" spans="1:25" ht="13.5" thickBot="1">
      <c r="A46" s="113" t="e">
        <f>'2a.Detailpunkte'!D44</f>
        <v>#N/A</v>
      </c>
      <c r="B46" s="113">
        <f>'2a.Detailpunkte'!E44</f>
        <v>0</v>
      </c>
      <c r="C46" s="113">
        <f>'2a.Detailpunkte'!F44</f>
        <v>0</v>
      </c>
      <c r="D46" s="114" t="str">
        <f>IF(Gesamtpunkte[[#This Row],[Versuch]]=0,"",Gesamtpunkte[[#This Row],[Versuch]])</f>
        <v/>
      </c>
      <c r="E46" s="115" t="e" cm="1">
        <f t="array" ref="E46">INDEX(Gesamtpunkte[[Matr.-Nr.]:[Gesamtpunkte ]],_xlfn.XMATCH('3. Notenszenarien'!A46,Gesamtpunkte[Matr.-Nr.],0),5)</f>
        <v>#N/A</v>
      </c>
      <c r="F46" s="115" t="e" cm="1">
        <f t="array" ref="F46">INDEX($S$4:$S$14,_xlfn.XMATCH(E46,$T$4:$T$14,-1),1)</f>
        <v>#N/A</v>
      </c>
      <c r="G46" s="115" t="e" cm="1">
        <f t="array" ref="G46">INDEX($S$21:$S$31,_xlfn.XMATCH(E46,$T$21:$T$31,-1),1)</f>
        <v>#N/A</v>
      </c>
      <c r="H46" s="115" t="e" cm="1">
        <f t="array" ref="H46">INDEX($S$38:$S$48,_xlfn.XMATCH(E46,$T$38:$T$48,-1),1)</f>
        <v>#N/A</v>
      </c>
      <c r="I46" s="116" t="str">
        <f t="shared" si="2"/>
        <v/>
      </c>
      <c r="J46" s="106" t="str">
        <f t="shared" si="3"/>
        <v/>
      </c>
      <c r="K46" s="63" t="e" cm="1">
        <f t="array" ref="K46">INDEX($T$4:$T$14,_xlfn.XMATCH(E46,$T$4:$T$14,1))-E46</f>
        <v>#N/A</v>
      </c>
      <c r="L46" s="63" t="e" cm="1">
        <f t="array" ref="L46">INDEX($T$21:$T$31,_xlfn.XMATCH(E46,$T$21:$T$31,1))-E46</f>
        <v>#N/A</v>
      </c>
      <c r="M46" s="63" t="e" cm="1">
        <f t="array" ref="M46">INDEX($T$38:$T$48,_xlfn.XMATCH(E46,$T$38:$T$48,1))-E46</f>
        <v>#N/A</v>
      </c>
      <c r="O46" s="156" t="s">
        <v>81</v>
      </c>
      <c r="P46" s="157" t="s">
        <v>22</v>
      </c>
      <c r="Q46" s="159" cm="1">
        <f t="array" ref="Q46">MEDIAN(IF(ISNUMBER(H6:H350),H6:H350))</f>
        <v>1.7</v>
      </c>
      <c r="S46" s="17">
        <v>3.7</v>
      </c>
      <c r="T46" s="53">
        <f>T47+P39</f>
        <v>40.5</v>
      </c>
      <c r="U46" s="38">
        <f>COUNTIF(H6:H1048576,3.7)</f>
        <v>0</v>
      </c>
      <c r="V46" s="87">
        <f>U46/U49</f>
        <v>0</v>
      </c>
      <c r="W46" s="226">
        <f>SUM(U46:U47)</f>
        <v>0</v>
      </c>
      <c r="X46" s="228">
        <f>W46/W49</f>
        <v>0</v>
      </c>
      <c r="Y46" s="133">
        <f t="shared" si="5"/>
        <v>0.45</v>
      </c>
    </row>
    <row r="47" spans="1:25" ht="13.5" thickBot="1">
      <c r="A47" s="113" t="e">
        <f>'2a.Detailpunkte'!D45</f>
        <v>#N/A</v>
      </c>
      <c r="B47" s="113">
        <f>'2a.Detailpunkte'!E45</f>
        <v>0</v>
      </c>
      <c r="C47" s="113">
        <f>'2a.Detailpunkte'!F45</f>
        <v>0</v>
      </c>
      <c r="D47" s="114" t="str">
        <f>IF(Gesamtpunkte[[#This Row],[Versuch]]=0,"",Gesamtpunkte[[#This Row],[Versuch]])</f>
        <v/>
      </c>
      <c r="E47" s="115" t="e" cm="1">
        <f t="array" ref="E47">INDEX(Gesamtpunkte[[Matr.-Nr.]:[Gesamtpunkte ]],_xlfn.XMATCH('3. Notenszenarien'!A47,Gesamtpunkte[Matr.-Nr.],0),5)</f>
        <v>#N/A</v>
      </c>
      <c r="F47" s="115" t="e" cm="1">
        <f t="array" ref="F47">INDEX($S$4:$S$14,_xlfn.XMATCH(E47,$T$4:$T$14,-1),1)</f>
        <v>#N/A</v>
      </c>
      <c r="G47" s="115" t="e" cm="1">
        <f t="array" ref="G47">INDEX($S$21:$S$31,_xlfn.XMATCH(E47,$T$21:$T$31,-1),1)</f>
        <v>#N/A</v>
      </c>
      <c r="H47" s="115" t="e" cm="1">
        <f t="array" ref="H47">INDEX($S$38:$S$48,_xlfn.XMATCH(E47,$T$38:$T$48,-1),1)</f>
        <v>#N/A</v>
      </c>
      <c r="I47" s="116" t="str">
        <f t="shared" si="2"/>
        <v/>
      </c>
      <c r="J47" s="106" t="str">
        <f t="shared" si="3"/>
        <v/>
      </c>
      <c r="K47" s="63" t="e" cm="1">
        <f t="array" ref="K47">INDEX($T$4:$T$14,_xlfn.XMATCH(E47,$T$4:$T$14,1))-E47</f>
        <v>#N/A</v>
      </c>
      <c r="L47" s="63" t="e" cm="1">
        <f t="array" ref="L47">INDEX($T$21:$T$31,_xlfn.XMATCH(E47,$T$21:$T$31,1))-E47</f>
        <v>#N/A</v>
      </c>
      <c r="M47" s="63" t="e" cm="1">
        <f t="array" ref="M47">INDEX($T$38:$T$48,_xlfn.XMATCH(E47,$T$38:$T$48,1))-E47</f>
        <v>#N/A</v>
      </c>
      <c r="S47" s="18">
        <v>4</v>
      </c>
      <c r="T47" s="54">
        <f>P38</f>
        <v>35</v>
      </c>
      <c r="U47" s="39">
        <f>COUNTIF(H6:H1048576,4)</f>
        <v>0</v>
      </c>
      <c r="V47" s="88">
        <f>U47/U49</f>
        <v>0</v>
      </c>
      <c r="W47" s="227"/>
      <c r="X47" s="229"/>
      <c r="Y47" s="133">
        <f t="shared" si="5"/>
        <v>0.3888888888888889</v>
      </c>
    </row>
    <row r="48" spans="1:25" ht="13.5" thickBot="1">
      <c r="A48" s="113" t="e">
        <f>'2a.Detailpunkte'!D46</f>
        <v>#N/A</v>
      </c>
      <c r="B48" s="113">
        <f>'2a.Detailpunkte'!E46</f>
        <v>0</v>
      </c>
      <c r="C48" s="113">
        <f>'2a.Detailpunkte'!F46</f>
        <v>0</v>
      </c>
      <c r="D48" s="114"/>
      <c r="E48" s="115" t="e" cm="1">
        <f t="array" ref="E48">INDEX(Gesamtpunkte[[Matr.-Nr.]:[Gesamtpunkte ]],_xlfn.XMATCH('3. Notenszenarien'!A48,Gesamtpunkte[Matr.-Nr.],0),5)</f>
        <v>#N/A</v>
      </c>
      <c r="F48" s="115" t="e" cm="1">
        <f t="array" ref="F48">INDEX($S$4:$S$14,_xlfn.XMATCH(E48,$T$4:$T$14,-1),1)</f>
        <v>#N/A</v>
      </c>
      <c r="G48" s="115" t="e" cm="1">
        <f t="array" ref="G48">INDEX($S$21:$S$31,_xlfn.XMATCH(E48,$T$21:$T$31,-1),1)</f>
        <v>#N/A</v>
      </c>
      <c r="H48" s="115" t="e" cm="1">
        <f t="array" ref="H48">INDEX($S$38:$S$48,_xlfn.XMATCH(E48,$T$38:$T$48,-1),1)</f>
        <v>#N/A</v>
      </c>
      <c r="I48" s="116" t="str">
        <f t="shared" si="2"/>
        <v/>
      </c>
      <c r="J48" s="106" t="str">
        <f t="shared" si="3"/>
        <v/>
      </c>
      <c r="K48" s="63" t="e" cm="1">
        <f t="array" ref="K48">INDEX($T$4:$T$14,_xlfn.XMATCH(E48,$T$4:$T$14,1))-E48</f>
        <v>#N/A</v>
      </c>
      <c r="L48" s="63" t="e" cm="1">
        <f t="array" ref="L48">INDEX($T$21:$T$31,_xlfn.XMATCH(E48,$T$21:$T$31,1))-E48</f>
        <v>#N/A</v>
      </c>
      <c r="M48" s="63" t="e" cm="1">
        <f t="array" ref="M48">INDEX($T$38:$T$48,_xlfn.XMATCH(E48,$T$38:$T$48,1))-E48</f>
        <v>#N/A</v>
      </c>
      <c r="S48" s="16">
        <v>5</v>
      </c>
      <c r="T48" s="55">
        <v>0</v>
      </c>
      <c r="U48" s="40">
        <f>COUNTIF(H6:H1048576,5)</f>
        <v>0</v>
      </c>
      <c r="V48" s="89">
        <f>U48/U49</f>
        <v>0</v>
      </c>
      <c r="W48" s="40">
        <f>U48</f>
        <v>0</v>
      </c>
      <c r="X48" s="56">
        <f>W48/W49</f>
        <v>0</v>
      </c>
      <c r="Y48" s="133">
        <f t="shared" si="5"/>
        <v>0</v>
      </c>
    </row>
    <row r="49" spans="1:24" ht="13.5" thickBot="1">
      <c r="A49" s="113" t="e">
        <f>'2a.Detailpunkte'!D47</f>
        <v>#N/A</v>
      </c>
      <c r="B49" s="113">
        <f>'2a.Detailpunkte'!E47</f>
        <v>0</v>
      </c>
      <c r="C49" s="113">
        <f>'2a.Detailpunkte'!F47</f>
        <v>0</v>
      </c>
      <c r="D49" s="114" t="str">
        <f>IF(Gesamtpunkte[[#This Row],[Versuch]]=0,"",Gesamtpunkte[[#This Row],[Versuch]])</f>
        <v/>
      </c>
      <c r="E49" s="115" t="e" cm="1">
        <f t="array" ref="E49">INDEX(Gesamtpunkte[[Matr.-Nr.]:[Gesamtpunkte ]],_xlfn.XMATCH('3. Notenszenarien'!A49,Gesamtpunkte[Matr.-Nr.],0),5)</f>
        <v>#N/A</v>
      </c>
      <c r="F49" s="115" t="e" cm="1">
        <f t="array" ref="F49">INDEX($S$4:$S$14,_xlfn.XMATCH(E49,$T$4:$T$14,-1),1)</f>
        <v>#N/A</v>
      </c>
      <c r="G49" s="115" t="e" cm="1">
        <f t="array" ref="G49">INDEX($S$21:$S$31,_xlfn.XMATCH(E49,$T$21:$T$31,-1),1)</f>
        <v>#N/A</v>
      </c>
      <c r="H49" s="115" t="e" cm="1">
        <f t="array" ref="H49">INDEX($S$38:$S$48,_xlfn.XMATCH(E49,$T$38:$T$48,-1),1)</f>
        <v>#N/A</v>
      </c>
      <c r="I49" s="116" t="str">
        <f t="shared" si="2"/>
        <v/>
      </c>
      <c r="J49" s="106" t="str">
        <f t="shared" si="3"/>
        <v/>
      </c>
      <c r="K49" s="63" t="e" cm="1">
        <f t="array" ref="K49">INDEX($T$4:$T$14,_xlfn.XMATCH(E49,$T$4:$T$14,1))-E49</f>
        <v>#N/A</v>
      </c>
      <c r="L49" s="63" t="e" cm="1">
        <f t="array" ref="L49">INDEX($T$21:$T$31,_xlfn.XMATCH(E49,$T$21:$T$31,1))-E49</f>
        <v>#N/A</v>
      </c>
      <c r="M49" s="63" t="e" cm="1">
        <f t="array" ref="M49">INDEX($T$38:$T$48,_xlfn.XMATCH(E49,$T$38:$T$48,1))-E49</f>
        <v>#N/A</v>
      </c>
      <c r="N49" s="132"/>
      <c r="S49" s="2"/>
      <c r="U49" s="41">
        <f>SUM(U38:U48)</f>
        <v>28</v>
      </c>
      <c r="V49" s="42">
        <f>SUM(V38:V48)</f>
        <v>0.99999999999999989</v>
      </c>
      <c r="W49" s="43">
        <f>W38+W40+W43+W46+W48</f>
        <v>28</v>
      </c>
      <c r="X49" s="57">
        <f>X38+X40+X43+X46+X48</f>
        <v>1</v>
      </c>
    </row>
    <row r="50" spans="1:24" ht="13.5" thickBot="1">
      <c r="A50" s="113" t="e">
        <f>'2a.Detailpunkte'!D48</f>
        <v>#N/A</v>
      </c>
      <c r="B50" s="113">
        <f>'2a.Detailpunkte'!E48</f>
        <v>0</v>
      </c>
      <c r="C50" s="113">
        <f>'2a.Detailpunkte'!F48</f>
        <v>0</v>
      </c>
      <c r="D50" s="114" t="str">
        <f>IF(Gesamtpunkte[[#This Row],[Versuch]]=0,"",Gesamtpunkte[[#This Row],[Versuch]])</f>
        <v/>
      </c>
      <c r="E50" s="115" t="e" cm="1">
        <f t="array" ref="E50">INDEX(Gesamtpunkte[[Matr.-Nr.]:[Gesamtpunkte ]],_xlfn.XMATCH('3. Notenszenarien'!A50,Gesamtpunkte[Matr.-Nr.],0),5)</f>
        <v>#N/A</v>
      </c>
      <c r="F50" s="115" t="e" cm="1">
        <f t="array" ref="F50">INDEX($S$4:$S$14,_xlfn.XMATCH(E50,$T$4:$T$14,-1),1)</f>
        <v>#N/A</v>
      </c>
      <c r="G50" s="115" t="e" cm="1">
        <f t="array" ref="G50">INDEX($S$21:$S$31,_xlfn.XMATCH(E50,$T$21:$T$31,-1),1)</f>
        <v>#N/A</v>
      </c>
      <c r="H50" s="115" t="e" cm="1">
        <f t="array" ref="H50">INDEX($S$38:$S$48,_xlfn.XMATCH(E50,$T$38:$T$48,-1),1)</f>
        <v>#N/A</v>
      </c>
      <c r="I50" s="116" t="str">
        <f t="shared" si="2"/>
        <v/>
      </c>
      <c r="J50" s="106" t="str">
        <f t="shared" si="3"/>
        <v/>
      </c>
      <c r="K50" s="63" t="e" cm="1">
        <f t="array" ref="K50">INDEX($T$4:$T$14,_xlfn.XMATCH(E50,$T$4:$T$14,1))-E50</f>
        <v>#N/A</v>
      </c>
      <c r="L50" s="63" t="e" cm="1">
        <f t="array" ref="L50">INDEX($T$21:$T$31,_xlfn.XMATCH(E50,$T$21:$T$31,1))-E50</f>
        <v>#N/A</v>
      </c>
      <c r="M50" s="63" t="e" cm="1">
        <f t="array" ref="M50">INDEX($T$38:$T$48,_xlfn.XMATCH(E50,$T$38:$T$48,1))-E50</f>
        <v>#N/A</v>
      </c>
    </row>
    <row r="51" spans="1:24" ht="13.5" thickBot="1">
      <c r="A51" s="113" t="e">
        <f>'2a.Detailpunkte'!D49</f>
        <v>#N/A</v>
      </c>
      <c r="B51" s="113">
        <f>'2a.Detailpunkte'!E49</f>
        <v>0</v>
      </c>
      <c r="C51" s="113">
        <f>'2a.Detailpunkte'!F49</f>
        <v>0</v>
      </c>
      <c r="D51" s="114" t="str">
        <f>IF(Gesamtpunkte[[#This Row],[Versuch]]=0,"",Gesamtpunkte[[#This Row],[Versuch]])</f>
        <v/>
      </c>
      <c r="E51" s="115" t="e" cm="1">
        <f t="array" ref="E51">INDEX(Gesamtpunkte[[Matr.-Nr.]:[Gesamtpunkte ]],_xlfn.XMATCH('3. Notenszenarien'!A51,Gesamtpunkte[Matr.-Nr.],0),5)</f>
        <v>#N/A</v>
      </c>
      <c r="F51" s="115" t="e" cm="1">
        <f t="array" ref="F51">INDEX($S$4:$S$14,_xlfn.XMATCH(E51,$T$4:$T$14,-1),1)</f>
        <v>#N/A</v>
      </c>
      <c r="G51" s="115" t="e" cm="1">
        <f t="array" ref="G51">INDEX($S$21:$S$31,_xlfn.XMATCH(E51,$T$21:$T$31,-1),1)</f>
        <v>#N/A</v>
      </c>
      <c r="H51" s="115" t="e" cm="1">
        <f t="array" ref="H51">INDEX($S$38:$S$48,_xlfn.XMATCH(E51,$T$38:$T$48,-1),1)</f>
        <v>#N/A</v>
      </c>
      <c r="I51" s="116" t="str">
        <f t="shared" si="2"/>
        <v/>
      </c>
      <c r="J51" s="106" t="str">
        <f t="shared" si="3"/>
        <v/>
      </c>
      <c r="K51" s="63" t="e" cm="1">
        <f t="array" ref="K51">INDEX($T$4:$T$14,_xlfn.XMATCH(E51,$T$4:$T$14,1))-E51</f>
        <v>#N/A</v>
      </c>
      <c r="L51" s="63" t="e" cm="1">
        <f t="array" ref="L51">INDEX($T$21:$T$31,_xlfn.XMATCH(E51,$T$21:$T$31,1))-E51</f>
        <v>#N/A</v>
      </c>
      <c r="M51" s="63" t="e" cm="1">
        <f t="array" ref="M51">INDEX($T$38:$T$48,_xlfn.XMATCH(E51,$T$38:$T$48,1))-E51</f>
        <v>#N/A</v>
      </c>
    </row>
    <row r="52" spans="1:24" ht="13.5" thickBot="1">
      <c r="A52" s="113" t="e">
        <f>'2a.Detailpunkte'!D50</f>
        <v>#N/A</v>
      </c>
      <c r="B52" s="113">
        <f>'2a.Detailpunkte'!E50</f>
        <v>0</v>
      </c>
      <c r="C52" s="113">
        <f>'2a.Detailpunkte'!F50</f>
        <v>0</v>
      </c>
      <c r="D52" s="114" t="str">
        <f>IF(Gesamtpunkte[[#This Row],[Versuch]]=0,"",Gesamtpunkte[[#This Row],[Versuch]])</f>
        <v/>
      </c>
      <c r="E52" s="115" t="e" cm="1">
        <f t="array" ref="E52">INDEX(Gesamtpunkte[[Matr.-Nr.]:[Gesamtpunkte ]],_xlfn.XMATCH('3. Notenszenarien'!A52,Gesamtpunkte[Matr.-Nr.],0),5)</f>
        <v>#N/A</v>
      </c>
      <c r="F52" s="115" t="e" cm="1">
        <f t="array" ref="F52">INDEX($S$4:$S$14,_xlfn.XMATCH(E52,$T$4:$T$14,-1),1)</f>
        <v>#N/A</v>
      </c>
      <c r="G52" s="115" t="e" cm="1">
        <f t="array" ref="G52">INDEX($S$21:$S$31,_xlfn.XMATCH(E52,$T$21:$T$31,-1),1)</f>
        <v>#N/A</v>
      </c>
      <c r="H52" s="115" t="e" cm="1">
        <f t="array" ref="H52">INDEX($S$38:$S$48,_xlfn.XMATCH(E52,$T$38:$T$48,-1),1)</f>
        <v>#N/A</v>
      </c>
      <c r="I52" s="116" t="str">
        <f t="shared" si="2"/>
        <v/>
      </c>
      <c r="J52" s="106" t="str">
        <f t="shared" si="3"/>
        <v/>
      </c>
      <c r="K52" s="63" t="e" cm="1">
        <f t="array" ref="K52">INDEX($T$4:$T$14,_xlfn.XMATCH(E52,$T$4:$T$14,1))-E52</f>
        <v>#N/A</v>
      </c>
      <c r="L52" s="63" t="e" cm="1">
        <f t="array" ref="L52">INDEX($T$21:$T$31,_xlfn.XMATCH(E52,$T$21:$T$31,1))-E52</f>
        <v>#N/A</v>
      </c>
      <c r="M52" s="63" t="e" cm="1">
        <f t="array" ref="M52">INDEX($T$38:$T$48,_xlfn.XMATCH(E52,$T$38:$T$48,1))-E52</f>
        <v>#N/A</v>
      </c>
    </row>
    <row r="53" spans="1:24" ht="13.5" thickBot="1">
      <c r="A53" s="113" t="e">
        <f>'2a.Detailpunkte'!D51</f>
        <v>#N/A</v>
      </c>
      <c r="B53" s="113">
        <f>'2a.Detailpunkte'!E51</f>
        <v>0</v>
      </c>
      <c r="C53" s="113">
        <f>'2a.Detailpunkte'!F51</f>
        <v>0</v>
      </c>
      <c r="D53" s="114" t="str">
        <f>IF(Gesamtpunkte[[#This Row],[Versuch]]=0,"",Gesamtpunkte[[#This Row],[Versuch]])</f>
        <v/>
      </c>
      <c r="E53" s="115" t="e" cm="1">
        <f t="array" ref="E53">INDEX(Gesamtpunkte[[Matr.-Nr.]:[Gesamtpunkte ]],_xlfn.XMATCH('3. Notenszenarien'!A53,Gesamtpunkte[Matr.-Nr.],0),5)</f>
        <v>#N/A</v>
      </c>
      <c r="F53" s="115" t="e" cm="1">
        <f t="array" ref="F53">INDEX($S$4:$S$14,_xlfn.XMATCH(E53,$T$4:$T$14,-1),1)</f>
        <v>#N/A</v>
      </c>
      <c r="G53" s="115" t="e" cm="1">
        <f t="array" ref="G53">INDEX($S$21:$S$31,_xlfn.XMATCH(E53,$T$21:$T$31,-1),1)</f>
        <v>#N/A</v>
      </c>
      <c r="H53" s="115" t="e" cm="1">
        <f t="array" ref="H53">INDEX($S$38:$S$48,_xlfn.XMATCH(E53,$T$38:$T$48,-1),1)</f>
        <v>#N/A</v>
      </c>
      <c r="I53" s="116" t="str">
        <f t="shared" si="2"/>
        <v/>
      </c>
      <c r="J53" s="106" t="str">
        <f t="shared" si="3"/>
        <v/>
      </c>
      <c r="K53" s="63" t="e" cm="1">
        <f t="array" ref="K53">INDEX($T$4:$T$14,_xlfn.XMATCH(E53,$T$4:$T$14,1))-E53</f>
        <v>#N/A</v>
      </c>
      <c r="L53" s="63" t="e" cm="1">
        <f t="array" ref="L53">INDEX($T$21:$T$31,_xlfn.XMATCH(E53,$T$21:$T$31,1))-E53</f>
        <v>#N/A</v>
      </c>
      <c r="M53" s="63" t="e" cm="1">
        <f t="array" ref="M53">INDEX($T$38:$T$48,_xlfn.XMATCH(E53,$T$38:$T$48,1))-E53</f>
        <v>#N/A</v>
      </c>
    </row>
    <row r="54" spans="1:24" ht="13.5" thickBot="1">
      <c r="A54" s="113" t="e">
        <f>'2a.Detailpunkte'!D52</f>
        <v>#N/A</v>
      </c>
      <c r="B54" s="113">
        <f>'2a.Detailpunkte'!E52</f>
        <v>0</v>
      </c>
      <c r="C54" s="113">
        <f>'2a.Detailpunkte'!F52</f>
        <v>0</v>
      </c>
      <c r="D54" s="114" t="str">
        <f>IF(Gesamtpunkte[[#This Row],[Versuch]]=0,"",Gesamtpunkte[[#This Row],[Versuch]])</f>
        <v/>
      </c>
      <c r="E54" s="115" t="e" cm="1">
        <f t="array" ref="E54">INDEX(Gesamtpunkte[[Matr.-Nr.]:[Gesamtpunkte ]],_xlfn.XMATCH('3. Notenszenarien'!A54,Gesamtpunkte[Matr.-Nr.],0),5)</f>
        <v>#N/A</v>
      </c>
      <c r="F54" s="115" t="e" cm="1">
        <f t="array" ref="F54">INDEX($S$4:$S$14,_xlfn.XMATCH(E54,$T$4:$T$14,-1),1)</f>
        <v>#N/A</v>
      </c>
      <c r="G54" s="115" t="e" cm="1">
        <f t="array" ref="G54">INDEX($S$21:$S$31,_xlfn.XMATCH(E54,$T$21:$T$31,-1),1)</f>
        <v>#N/A</v>
      </c>
      <c r="H54" s="115" t="e" cm="1">
        <f t="array" ref="H54">INDEX($S$38:$S$48,_xlfn.XMATCH(E54,$T$38:$T$48,-1),1)</f>
        <v>#N/A</v>
      </c>
      <c r="I54" s="116" t="str">
        <f t="shared" si="2"/>
        <v/>
      </c>
      <c r="J54" s="106" t="str">
        <f t="shared" si="3"/>
        <v/>
      </c>
      <c r="K54" s="63" t="e" cm="1">
        <f t="array" ref="K54">INDEX($T$4:$T$14,_xlfn.XMATCH(E54,$T$4:$T$14,1))-E54</f>
        <v>#N/A</v>
      </c>
      <c r="L54" s="63" t="e" cm="1">
        <f t="array" ref="L54">INDEX($T$21:$T$31,_xlfn.XMATCH(E54,$T$21:$T$31,1))-E54</f>
        <v>#N/A</v>
      </c>
      <c r="M54" s="63" t="e" cm="1">
        <f t="array" ref="M54">INDEX($T$38:$T$48,_xlfn.XMATCH(E54,$T$38:$T$48,1))-E54</f>
        <v>#N/A</v>
      </c>
      <c r="N54" s="132"/>
    </row>
    <row r="55" spans="1:24" ht="13.5" thickBot="1">
      <c r="A55" s="113" t="e">
        <f>'2a.Detailpunkte'!D53</f>
        <v>#N/A</v>
      </c>
      <c r="B55" s="113">
        <f>'2a.Detailpunkte'!E53</f>
        <v>0</v>
      </c>
      <c r="C55" s="113">
        <f>'2a.Detailpunkte'!F53</f>
        <v>0</v>
      </c>
      <c r="D55" s="114" t="str">
        <f>IF(Gesamtpunkte[[#This Row],[Versuch]]=0,"",Gesamtpunkte[[#This Row],[Versuch]])</f>
        <v/>
      </c>
      <c r="E55" s="115" t="e" cm="1">
        <f t="array" ref="E55">INDEX(Gesamtpunkte[[Matr.-Nr.]:[Gesamtpunkte ]],_xlfn.XMATCH('3. Notenszenarien'!A55,Gesamtpunkte[Matr.-Nr.],0),5)</f>
        <v>#N/A</v>
      </c>
      <c r="F55" s="115" t="e" cm="1">
        <f t="array" ref="F55">INDEX($S$4:$S$14,_xlfn.XMATCH(E55,$T$4:$T$14,-1),1)</f>
        <v>#N/A</v>
      </c>
      <c r="G55" s="115" t="e" cm="1">
        <f t="array" ref="G55">INDEX($S$21:$S$31,_xlfn.XMATCH(E55,$T$21:$T$31,-1),1)</f>
        <v>#N/A</v>
      </c>
      <c r="H55" s="115" t="e" cm="1">
        <f t="array" ref="H55">INDEX($S$38:$S$48,_xlfn.XMATCH(E55,$T$38:$T$48,-1),1)</f>
        <v>#N/A</v>
      </c>
      <c r="I55" s="116" t="str">
        <f t="shared" si="2"/>
        <v/>
      </c>
      <c r="J55" s="106" t="str">
        <f t="shared" si="3"/>
        <v/>
      </c>
      <c r="K55" s="63" t="e" cm="1">
        <f t="array" ref="K55">INDEX($T$4:$T$14,_xlfn.XMATCH(E55,$T$4:$T$14,1))-E55</f>
        <v>#N/A</v>
      </c>
      <c r="L55" s="63" t="e" cm="1">
        <f t="array" ref="L55">INDEX($T$21:$T$31,_xlfn.XMATCH(E55,$T$21:$T$31,1))-E55</f>
        <v>#N/A</v>
      </c>
      <c r="M55" s="63" t="e" cm="1">
        <f t="array" ref="M55">INDEX($T$38:$T$48,_xlfn.XMATCH(E55,$T$38:$T$48,1))-E55</f>
        <v>#N/A</v>
      </c>
    </row>
    <row r="56" spans="1:24" ht="13.5" thickBot="1">
      <c r="A56" s="113" t="e">
        <f>'2a.Detailpunkte'!D54</f>
        <v>#N/A</v>
      </c>
      <c r="B56" s="113">
        <f>'2a.Detailpunkte'!E54</f>
        <v>0</v>
      </c>
      <c r="C56" s="113">
        <f>'2a.Detailpunkte'!F54</f>
        <v>0</v>
      </c>
      <c r="D56" s="114" t="str">
        <f>IF(Gesamtpunkte[[#This Row],[Versuch]]=0,"",Gesamtpunkte[[#This Row],[Versuch]])</f>
        <v/>
      </c>
      <c r="E56" s="115" t="e" cm="1">
        <f t="array" ref="E56">INDEX(Gesamtpunkte[[Matr.-Nr.]:[Gesamtpunkte ]],_xlfn.XMATCH('3. Notenszenarien'!A56,Gesamtpunkte[Matr.-Nr.],0),5)</f>
        <v>#N/A</v>
      </c>
      <c r="F56" s="115" t="e" cm="1">
        <f t="array" ref="F56">INDEX($S$4:$S$14,_xlfn.XMATCH(E56,$T$4:$T$14,-1),1)</f>
        <v>#N/A</v>
      </c>
      <c r="G56" s="115" t="e" cm="1">
        <f t="array" ref="G56">INDEX($S$21:$S$31,_xlfn.XMATCH(E56,$T$21:$T$31,-1),1)</f>
        <v>#N/A</v>
      </c>
      <c r="H56" s="115" t="e" cm="1">
        <f t="array" ref="H56">INDEX($S$38:$S$48,_xlfn.XMATCH(E56,$T$38:$T$48,-1),1)</f>
        <v>#N/A</v>
      </c>
      <c r="I56" s="116" t="str">
        <f t="shared" si="2"/>
        <v/>
      </c>
      <c r="J56" s="106" t="str">
        <f t="shared" si="3"/>
        <v/>
      </c>
      <c r="K56" s="63" t="e" cm="1">
        <f t="array" ref="K56">INDEX($T$4:$T$14,_xlfn.XMATCH(E56,$T$4:$T$14,1))-E56</f>
        <v>#N/A</v>
      </c>
      <c r="L56" s="63" t="e" cm="1">
        <f t="array" ref="L56">INDEX($T$21:$T$31,_xlfn.XMATCH(E56,$T$21:$T$31,1))-E56</f>
        <v>#N/A</v>
      </c>
      <c r="M56" s="63" t="e" cm="1">
        <f t="array" ref="M56">INDEX($T$38:$T$48,_xlfn.XMATCH(E56,$T$38:$T$48,1))-E56</f>
        <v>#N/A</v>
      </c>
    </row>
    <row r="57" spans="1:24" ht="13.5" thickBot="1">
      <c r="A57" s="113" t="e">
        <f>'2a.Detailpunkte'!D55</f>
        <v>#N/A</v>
      </c>
      <c r="B57" s="113">
        <f>'2a.Detailpunkte'!E55</f>
        <v>0</v>
      </c>
      <c r="C57" s="113">
        <f>'2a.Detailpunkte'!F55</f>
        <v>0</v>
      </c>
      <c r="D57" s="114" t="str">
        <f>IF(Gesamtpunkte[[#This Row],[Versuch]]=0,"",Gesamtpunkte[[#This Row],[Versuch]])</f>
        <v/>
      </c>
      <c r="E57" s="115" t="e" cm="1">
        <f t="array" ref="E57">INDEX(Gesamtpunkte[[Matr.-Nr.]:[Gesamtpunkte ]],_xlfn.XMATCH('3. Notenszenarien'!A57,Gesamtpunkte[Matr.-Nr.],0),5)</f>
        <v>#N/A</v>
      </c>
      <c r="F57" s="115" t="e" cm="1">
        <f t="array" ref="F57">INDEX($S$4:$S$14,_xlfn.XMATCH(E57,$T$4:$T$14,-1),1)</f>
        <v>#N/A</v>
      </c>
      <c r="G57" s="115" t="e" cm="1">
        <f t="array" ref="G57">INDEX($S$21:$S$31,_xlfn.XMATCH(E57,$T$21:$T$31,-1),1)</f>
        <v>#N/A</v>
      </c>
      <c r="H57" s="115" t="e" cm="1">
        <f t="array" ref="H57">INDEX($S$38:$S$48,_xlfn.XMATCH(E57,$T$38:$T$48,-1),1)</f>
        <v>#N/A</v>
      </c>
      <c r="I57" s="116" t="str">
        <f t="shared" si="2"/>
        <v/>
      </c>
      <c r="J57" s="106" t="str">
        <f t="shared" si="3"/>
        <v/>
      </c>
      <c r="K57" s="63" t="e" cm="1">
        <f t="array" ref="K57">INDEX($T$4:$T$14,_xlfn.XMATCH(E57,$T$4:$T$14,1))-E57</f>
        <v>#N/A</v>
      </c>
      <c r="L57" s="63" t="e" cm="1">
        <f t="array" ref="L57">INDEX($T$21:$T$31,_xlfn.XMATCH(E57,$T$21:$T$31,1))-E57</f>
        <v>#N/A</v>
      </c>
      <c r="M57" s="63" t="e" cm="1">
        <f t="array" ref="M57">INDEX($T$38:$T$48,_xlfn.XMATCH(E57,$T$38:$T$48,1))-E57</f>
        <v>#N/A</v>
      </c>
    </row>
    <row r="58" spans="1:24" ht="13.5" thickBot="1">
      <c r="A58" s="113" t="e">
        <f>'2a.Detailpunkte'!D56</f>
        <v>#N/A</v>
      </c>
      <c r="B58" s="113">
        <f>'2a.Detailpunkte'!E56</f>
        <v>0</v>
      </c>
      <c r="C58" s="113">
        <f>'2a.Detailpunkte'!F56</f>
        <v>0</v>
      </c>
      <c r="D58" s="114" t="str">
        <f>IF(Gesamtpunkte[[#This Row],[Versuch]]=0,"",Gesamtpunkte[[#This Row],[Versuch]])</f>
        <v/>
      </c>
      <c r="E58" s="115" t="e" cm="1">
        <f t="array" ref="E58">INDEX(Gesamtpunkte[[Matr.-Nr.]:[Gesamtpunkte ]],_xlfn.XMATCH('3. Notenszenarien'!A58,Gesamtpunkte[Matr.-Nr.],0),5)</f>
        <v>#N/A</v>
      </c>
      <c r="F58" s="115" t="e" cm="1">
        <f t="array" ref="F58">INDEX($S$4:$S$14,_xlfn.XMATCH(E58,$T$4:$T$14,-1),1)</f>
        <v>#N/A</v>
      </c>
      <c r="G58" s="115" t="e" cm="1">
        <f t="array" ref="G58">INDEX($S$21:$S$31,_xlfn.XMATCH(E58,$T$21:$T$31,-1),1)</f>
        <v>#N/A</v>
      </c>
      <c r="H58" s="115" t="e" cm="1">
        <f t="array" ref="H58">INDEX($S$38:$S$48,_xlfn.XMATCH(E58,$T$38:$T$48,-1),1)</f>
        <v>#N/A</v>
      </c>
      <c r="I58" s="116" t="str">
        <f t="shared" si="2"/>
        <v/>
      </c>
      <c r="J58" s="106" t="str">
        <f t="shared" si="3"/>
        <v/>
      </c>
      <c r="K58" s="63" t="e" cm="1">
        <f t="array" ref="K58">INDEX($T$4:$T$14,_xlfn.XMATCH(E58,$T$4:$T$14,1))-E58</f>
        <v>#N/A</v>
      </c>
      <c r="L58" s="63" t="e" cm="1">
        <f t="array" ref="L58">INDEX($T$21:$T$31,_xlfn.XMATCH(E58,$T$21:$T$31,1))-E58</f>
        <v>#N/A</v>
      </c>
      <c r="M58" s="63" t="e" cm="1">
        <f t="array" ref="M58">INDEX($T$38:$T$48,_xlfn.XMATCH(E58,$T$38:$T$48,1))-E58</f>
        <v>#N/A</v>
      </c>
    </row>
    <row r="59" spans="1:24" ht="13.5" thickBot="1">
      <c r="A59" s="113" t="e">
        <f>'2a.Detailpunkte'!D57</f>
        <v>#N/A</v>
      </c>
      <c r="B59" s="113">
        <f>'2a.Detailpunkte'!E57</f>
        <v>0</v>
      </c>
      <c r="C59" s="113">
        <f>'2a.Detailpunkte'!F57</f>
        <v>0</v>
      </c>
      <c r="D59" s="114" t="str">
        <f>IF(Gesamtpunkte[[#This Row],[Versuch]]=0,"",Gesamtpunkte[[#This Row],[Versuch]])</f>
        <v/>
      </c>
      <c r="E59" s="115" t="e" cm="1">
        <f t="array" ref="E59">INDEX(Gesamtpunkte[[Matr.-Nr.]:[Gesamtpunkte ]],_xlfn.XMATCH('3. Notenszenarien'!A59,Gesamtpunkte[Matr.-Nr.],0),5)</f>
        <v>#N/A</v>
      </c>
      <c r="F59" s="115" t="e" cm="1">
        <f t="array" ref="F59">INDEX($S$4:$S$14,_xlfn.XMATCH(E59,$T$4:$T$14,-1),1)</f>
        <v>#N/A</v>
      </c>
      <c r="G59" s="115" t="e" cm="1">
        <f t="array" ref="G59">INDEX($S$21:$S$31,_xlfn.XMATCH(E59,$T$21:$T$31,-1),1)</f>
        <v>#N/A</v>
      </c>
      <c r="H59" s="115" t="e" cm="1">
        <f t="array" ref="H59">INDEX($S$38:$S$48,_xlfn.XMATCH(E59,$T$38:$T$48,-1),1)</f>
        <v>#N/A</v>
      </c>
      <c r="I59" s="116" t="str">
        <f t="shared" si="2"/>
        <v/>
      </c>
      <c r="J59" s="106" t="str">
        <f t="shared" si="3"/>
        <v/>
      </c>
      <c r="K59" s="63" t="e" cm="1">
        <f t="array" ref="K59">INDEX($T$4:$T$14,_xlfn.XMATCH(E59,$T$4:$T$14,1))-E59</f>
        <v>#N/A</v>
      </c>
      <c r="L59" s="63" t="e" cm="1">
        <f t="array" ref="L59">INDEX($T$21:$T$31,_xlfn.XMATCH(E59,$T$21:$T$31,1))-E59</f>
        <v>#N/A</v>
      </c>
      <c r="M59" s="63" t="e" cm="1">
        <f t="array" ref="M59">INDEX($T$38:$T$48,_xlfn.XMATCH(E59,$T$38:$T$48,1))-E59</f>
        <v>#N/A</v>
      </c>
    </row>
    <row r="60" spans="1:24" ht="13.5" thickBot="1">
      <c r="A60" s="113" t="e">
        <f>'2a.Detailpunkte'!D58</f>
        <v>#N/A</v>
      </c>
      <c r="B60" s="113">
        <f>'2a.Detailpunkte'!E58</f>
        <v>0</v>
      </c>
      <c r="C60" s="113">
        <f>'2a.Detailpunkte'!F58</f>
        <v>0</v>
      </c>
      <c r="D60" s="114" t="str">
        <f>IF(Gesamtpunkte[[#This Row],[Versuch]]=0,"",Gesamtpunkte[[#This Row],[Versuch]])</f>
        <v/>
      </c>
      <c r="E60" s="115" t="e" cm="1">
        <f t="array" ref="E60">INDEX(Gesamtpunkte[[Matr.-Nr.]:[Gesamtpunkte ]],_xlfn.XMATCH('3. Notenszenarien'!A60,Gesamtpunkte[Matr.-Nr.],0),5)</f>
        <v>#N/A</v>
      </c>
      <c r="F60" s="115" t="e" cm="1">
        <f t="array" ref="F60">INDEX($S$4:$S$14,_xlfn.XMATCH(E60,$T$4:$T$14,-1),1)</f>
        <v>#N/A</v>
      </c>
      <c r="G60" s="115" t="e" cm="1">
        <f t="array" ref="G60">INDEX($S$21:$S$31,_xlfn.XMATCH(E60,$T$21:$T$31,-1),1)</f>
        <v>#N/A</v>
      </c>
      <c r="H60" s="115" t="e" cm="1">
        <f t="array" ref="H60">INDEX($S$38:$S$48,_xlfn.XMATCH(E60,$T$38:$T$48,-1),1)</f>
        <v>#N/A</v>
      </c>
      <c r="I60" s="116" t="str">
        <f t="shared" si="2"/>
        <v/>
      </c>
      <c r="J60" s="106" t="str">
        <f t="shared" si="3"/>
        <v/>
      </c>
      <c r="K60" s="63" t="e" cm="1">
        <f t="array" ref="K60">INDEX($T$4:$T$14,_xlfn.XMATCH(E60,$T$4:$T$14,1))-E60</f>
        <v>#N/A</v>
      </c>
      <c r="L60" s="63" t="e" cm="1">
        <f t="array" ref="L60">INDEX($T$21:$T$31,_xlfn.XMATCH(E60,$T$21:$T$31,1))-E60</f>
        <v>#N/A</v>
      </c>
      <c r="M60" s="63" t="e" cm="1">
        <f t="array" ref="M60">INDEX($T$38:$T$48,_xlfn.XMATCH(E60,$T$38:$T$48,1))-E60</f>
        <v>#N/A</v>
      </c>
    </row>
    <row r="61" spans="1:24" ht="13.5" thickBot="1">
      <c r="A61" s="113" t="e">
        <f>'2a.Detailpunkte'!D59</f>
        <v>#N/A</v>
      </c>
      <c r="B61" s="113">
        <f>'2a.Detailpunkte'!E59</f>
        <v>0</v>
      </c>
      <c r="C61" s="113">
        <f>'2a.Detailpunkte'!F59</f>
        <v>0</v>
      </c>
      <c r="D61" s="114" t="str">
        <f>IF(Gesamtpunkte[[#This Row],[Versuch]]=0,"",Gesamtpunkte[[#This Row],[Versuch]])</f>
        <v/>
      </c>
      <c r="E61" s="115" t="e" cm="1">
        <f t="array" ref="E61">INDEX(Gesamtpunkte[[Matr.-Nr.]:[Gesamtpunkte ]],_xlfn.XMATCH('3. Notenszenarien'!A61,Gesamtpunkte[Matr.-Nr.],0),5)</f>
        <v>#N/A</v>
      </c>
      <c r="F61" s="115" t="e" cm="1">
        <f t="array" ref="F61">INDEX($S$4:$S$14,_xlfn.XMATCH(E61,$T$4:$T$14,-1),1)</f>
        <v>#N/A</v>
      </c>
      <c r="G61" s="115" t="e" cm="1">
        <f t="array" ref="G61">INDEX($S$21:$S$31,_xlfn.XMATCH(E61,$T$21:$T$31,-1),1)</f>
        <v>#N/A</v>
      </c>
      <c r="H61" s="115" t="e" cm="1">
        <f t="array" ref="H61">INDEX($S$38:$S$48,_xlfn.XMATCH(E61,$T$38:$T$48,-1),1)</f>
        <v>#N/A</v>
      </c>
      <c r="I61" s="116" t="str">
        <f t="shared" si="2"/>
        <v/>
      </c>
      <c r="J61" s="106" t="str">
        <f t="shared" si="3"/>
        <v/>
      </c>
      <c r="K61" s="63" t="e" cm="1">
        <f t="array" ref="K61">INDEX($T$4:$T$14,_xlfn.XMATCH(E61,$T$4:$T$14,1))-E61</f>
        <v>#N/A</v>
      </c>
      <c r="L61" s="63" t="e" cm="1">
        <f t="array" ref="L61">INDEX($T$21:$T$31,_xlfn.XMATCH(E61,$T$21:$T$31,1))-E61</f>
        <v>#N/A</v>
      </c>
      <c r="M61" s="63" t="e" cm="1">
        <f t="array" ref="M61">INDEX($T$38:$T$48,_xlfn.XMATCH(E61,$T$38:$T$48,1))-E61</f>
        <v>#N/A</v>
      </c>
    </row>
    <row r="62" spans="1:24" ht="13.5" thickBot="1">
      <c r="A62" s="113" t="e">
        <f>'2a.Detailpunkte'!D60</f>
        <v>#N/A</v>
      </c>
      <c r="B62" s="113">
        <f>'2a.Detailpunkte'!E60</f>
        <v>0</v>
      </c>
      <c r="C62" s="113">
        <f>'2a.Detailpunkte'!F60</f>
        <v>0</v>
      </c>
      <c r="D62" s="114"/>
      <c r="E62" s="115" t="e" cm="1">
        <f t="array" ref="E62">INDEX(Gesamtpunkte[[Matr.-Nr.]:[Gesamtpunkte ]],_xlfn.XMATCH('3. Notenszenarien'!A62,Gesamtpunkte[Matr.-Nr.],0),5)</f>
        <v>#N/A</v>
      </c>
      <c r="F62" s="115" t="e" cm="1">
        <f t="array" ref="F62">INDEX($S$4:$S$14,_xlfn.XMATCH(E62,$T$4:$T$14,-1),1)</f>
        <v>#N/A</v>
      </c>
      <c r="G62" s="115" t="e" cm="1">
        <f t="array" ref="G62">INDEX($S$21:$S$31,_xlfn.XMATCH(E62,$T$21:$T$31,-1),1)</f>
        <v>#N/A</v>
      </c>
      <c r="H62" s="115" t="e" cm="1">
        <f t="array" ref="H62">INDEX($S$38:$S$48,_xlfn.XMATCH(E62,$T$38:$T$48,-1),1)</f>
        <v>#N/A</v>
      </c>
      <c r="I62" s="116" t="str">
        <f t="shared" si="2"/>
        <v/>
      </c>
      <c r="J62" s="106" t="str">
        <f t="shared" si="3"/>
        <v/>
      </c>
      <c r="K62" s="63" t="e" cm="1">
        <f t="array" ref="K62">INDEX($T$4:$T$14,_xlfn.XMATCH(E62,$T$4:$T$14,1))-E62</f>
        <v>#N/A</v>
      </c>
      <c r="L62" s="63" t="e" cm="1">
        <f t="array" ref="L62">INDEX($T$21:$T$31,_xlfn.XMATCH(E62,$T$21:$T$31,1))-E62</f>
        <v>#N/A</v>
      </c>
      <c r="M62" s="63" t="e" cm="1">
        <f t="array" ref="M62">INDEX($T$38:$T$48,_xlfn.XMATCH(E62,$T$38:$T$48,1))-E62</f>
        <v>#N/A</v>
      </c>
      <c r="N62" s="132"/>
    </row>
    <row r="63" spans="1:24" ht="13.5" thickBot="1">
      <c r="A63" s="113" t="e">
        <f>'2a.Detailpunkte'!D61</f>
        <v>#N/A</v>
      </c>
      <c r="B63" s="113">
        <f>'2a.Detailpunkte'!E61</f>
        <v>0</v>
      </c>
      <c r="C63" s="113">
        <f>'2a.Detailpunkte'!F61</f>
        <v>0</v>
      </c>
      <c r="D63" s="114" t="str">
        <f>IF(Gesamtpunkte[[#This Row],[Versuch]]=0,"",Gesamtpunkte[[#This Row],[Versuch]])</f>
        <v/>
      </c>
      <c r="E63" s="115" t="e" cm="1">
        <f t="array" ref="E63">INDEX(Gesamtpunkte[[Matr.-Nr.]:[Gesamtpunkte ]],_xlfn.XMATCH('3. Notenszenarien'!A63,Gesamtpunkte[Matr.-Nr.],0),5)</f>
        <v>#N/A</v>
      </c>
      <c r="F63" s="115" t="e" cm="1">
        <f t="array" ref="F63">INDEX($S$4:$S$14,_xlfn.XMATCH(E63,$T$4:$T$14,-1),1)</f>
        <v>#N/A</v>
      </c>
      <c r="G63" s="115" t="e" cm="1">
        <f t="array" ref="G63">INDEX($S$21:$S$31,_xlfn.XMATCH(E63,$T$21:$T$31,-1),1)</f>
        <v>#N/A</v>
      </c>
      <c r="H63" s="115" t="e" cm="1">
        <f t="array" ref="H63">INDEX($S$38:$S$48,_xlfn.XMATCH(E63,$T$38:$T$48,-1),1)</f>
        <v>#N/A</v>
      </c>
      <c r="I63" s="116" t="str">
        <f t="shared" si="2"/>
        <v/>
      </c>
      <c r="J63" s="106" t="str">
        <f t="shared" si="3"/>
        <v/>
      </c>
      <c r="K63" s="63" t="e" cm="1">
        <f t="array" ref="K63">INDEX($T$4:$T$14,_xlfn.XMATCH(E63,$T$4:$T$14,1))-E63</f>
        <v>#N/A</v>
      </c>
      <c r="L63" s="63" t="e" cm="1">
        <f t="array" ref="L63">INDEX($T$21:$T$31,_xlfn.XMATCH(E63,$T$21:$T$31,1))-E63</f>
        <v>#N/A</v>
      </c>
      <c r="M63" s="63" t="e" cm="1">
        <f t="array" ref="M63">INDEX($T$38:$T$48,_xlfn.XMATCH(E63,$T$38:$T$48,1))-E63</f>
        <v>#N/A</v>
      </c>
    </row>
    <row r="64" spans="1:24" ht="13.5" thickBot="1">
      <c r="A64" s="113" t="e">
        <f>'2a.Detailpunkte'!D62</f>
        <v>#N/A</v>
      </c>
      <c r="B64" s="113">
        <f>'2a.Detailpunkte'!E62</f>
        <v>0</v>
      </c>
      <c r="C64" s="113">
        <f>'2a.Detailpunkte'!F62</f>
        <v>0</v>
      </c>
      <c r="D64" s="114" t="str">
        <f>IF(Gesamtpunkte[[#This Row],[Versuch]]=0,"",Gesamtpunkte[[#This Row],[Versuch]])</f>
        <v/>
      </c>
      <c r="E64" s="115" t="e" cm="1">
        <f t="array" ref="E64">INDEX(Gesamtpunkte[[Matr.-Nr.]:[Gesamtpunkte ]],_xlfn.XMATCH('3. Notenszenarien'!A64,Gesamtpunkte[Matr.-Nr.],0),5)</f>
        <v>#N/A</v>
      </c>
      <c r="F64" s="115" t="e" cm="1">
        <f t="array" ref="F64">INDEX($S$4:$S$14,_xlfn.XMATCH(E64,$T$4:$T$14,-1),1)</f>
        <v>#N/A</v>
      </c>
      <c r="G64" s="115" t="e" cm="1">
        <f t="array" ref="G64">INDEX($S$21:$S$31,_xlfn.XMATCH(E64,$T$21:$T$31,-1),1)</f>
        <v>#N/A</v>
      </c>
      <c r="H64" s="115" t="e" cm="1">
        <f t="array" ref="H64">INDEX($S$38:$S$48,_xlfn.XMATCH(E64,$T$38:$T$48,-1),1)</f>
        <v>#N/A</v>
      </c>
      <c r="I64" s="116" t="str">
        <f t="shared" si="2"/>
        <v/>
      </c>
      <c r="J64" s="106" t="str">
        <f t="shared" si="3"/>
        <v/>
      </c>
      <c r="K64" s="63" t="e" cm="1">
        <f t="array" ref="K64">INDEX($T$4:$T$14,_xlfn.XMATCH(E64,$T$4:$T$14,1))-E64</f>
        <v>#N/A</v>
      </c>
      <c r="L64" s="63" t="e" cm="1">
        <f t="array" ref="L64">INDEX($T$21:$T$31,_xlfn.XMATCH(E64,$T$21:$T$31,1))-E64</f>
        <v>#N/A</v>
      </c>
      <c r="M64" s="63" t="e" cm="1">
        <f t="array" ref="M64">INDEX($T$38:$T$48,_xlfn.XMATCH(E64,$T$38:$T$48,1))-E64</f>
        <v>#N/A</v>
      </c>
    </row>
    <row r="65" spans="1:13" ht="13.5" thickBot="1">
      <c r="A65" s="113" t="e">
        <f>'2a.Detailpunkte'!D63</f>
        <v>#N/A</v>
      </c>
      <c r="B65" s="113">
        <f>'2a.Detailpunkte'!E63</f>
        <v>0</v>
      </c>
      <c r="C65" s="113">
        <f>'2a.Detailpunkte'!F63</f>
        <v>0</v>
      </c>
      <c r="D65" s="114" t="str">
        <f>IF(Gesamtpunkte[[#This Row],[Versuch]]=0,"",Gesamtpunkte[[#This Row],[Versuch]])</f>
        <v/>
      </c>
      <c r="E65" s="115" t="e" cm="1">
        <f t="array" ref="E65">INDEX(Gesamtpunkte[[Matr.-Nr.]:[Gesamtpunkte ]],_xlfn.XMATCH('3. Notenszenarien'!A65,Gesamtpunkte[Matr.-Nr.],0),5)</f>
        <v>#N/A</v>
      </c>
      <c r="F65" s="115" t="e" cm="1">
        <f t="array" ref="F65">INDEX($S$4:$S$14,_xlfn.XMATCH(E65,$T$4:$T$14,-1),1)</f>
        <v>#N/A</v>
      </c>
      <c r="G65" s="115" t="e" cm="1">
        <f t="array" ref="G65">INDEX($S$21:$S$31,_xlfn.XMATCH(E65,$T$21:$T$31,-1),1)</f>
        <v>#N/A</v>
      </c>
      <c r="H65" s="115" t="e" cm="1">
        <f t="array" ref="H65">INDEX($S$38:$S$48,_xlfn.XMATCH(E65,$T$38:$T$48,-1),1)</f>
        <v>#N/A</v>
      </c>
      <c r="I65" s="116" t="str">
        <f t="shared" si="2"/>
        <v/>
      </c>
      <c r="J65" s="106" t="str">
        <f t="shared" si="3"/>
        <v/>
      </c>
      <c r="K65" s="63" t="e" cm="1">
        <f t="array" ref="K65">INDEX($T$4:$T$14,_xlfn.XMATCH(E65,$T$4:$T$14,1))-E65</f>
        <v>#N/A</v>
      </c>
      <c r="L65" s="63" t="e" cm="1">
        <f t="array" ref="L65">INDEX($T$21:$T$31,_xlfn.XMATCH(E65,$T$21:$T$31,1))-E65</f>
        <v>#N/A</v>
      </c>
      <c r="M65" s="63" t="e" cm="1">
        <f t="array" ref="M65">INDEX($T$38:$T$48,_xlfn.XMATCH(E65,$T$38:$T$48,1))-E65</f>
        <v>#N/A</v>
      </c>
    </row>
    <row r="66" spans="1:13" ht="13.5" thickBot="1">
      <c r="A66" s="113" t="e">
        <f>'2a.Detailpunkte'!D64</f>
        <v>#N/A</v>
      </c>
      <c r="B66" s="113">
        <f>'2a.Detailpunkte'!E64</f>
        <v>0</v>
      </c>
      <c r="C66" s="113">
        <f>'2a.Detailpunkte'!F64</f>
        <v>0</v>
      </c>
      <c r="D66" s="114" t="str">
        <f>IF(Gesamtpunkte[[#This Row],[Versuch]]=0,"",Gesamtpunkte[[#This Row],[Versuch]])</f>
        <v/>
      </c>
      <c r="E66" s="115" t="e" cm="1">
        <f t="array" ref="E66">INDEX(Gesamtpunkte[[Matr.-Nr.]:[Gesamtpunkte ]],_xlfn.XMATCH('3. Notenszenarien'!A66,Gesamtpunkte[Matr.-Nr.],0),5)</f>
        <v>#N/A</v>
      </c>
      <c r="F66" s="115" t="e" cm="1">
        <f t="array" ref="F66">INDEX($S$4:$S$14,_xlfn.XMATCH(E66,$T$4:$T$14,-1),1)</f>
        <v>#N/A</v>
      </c>
      <c r="G66" s="115" t="e" cm="1">
        <f t="array" ref="G66">INDEX($S$21:$S$31,_xlfn.XMATCH(E66,$T$21:$T$31,-1),1)</f>
        <v>#N/A</v>
      </c>
      <c r="H66" s="115" t="e" cm="1">
        <f t="array" ref="H66">INDEX($S$38:$S$48,_xlfn.XMATCH(E66,$T$38:$T$48,-1),1)</f>
        <v>#N/A</v>
      </c>
      <c r="I66" s="116" t="str">
        <f t="shared" si="2"/>
        <v/>
      </c>
      <c r="J66" s="106" t="str">
        <f t="shared" si="3"/>
        <v/>
      </c>
      <c r="K66" s="63" t="e" cm="1">
        <f t="array" ref="K66">INDEX($T$4:$T$14,_xlfn.XMATCH(E66,$T$4:$T$14,1))-E66</f>
        <v>#N/A</v>
      </c>
      <c r="L66" s="63" t="e" cm="1">
        <f t="array" ref="L66">INDEX($T$21:$T$31,_xlfn.XMATCH(E66,$T$21:$T$31,1))-E66</f>
        <v>#N/A</v>
      </c>
      <c r="M66" s="63" t="e" cm="1">
        <f t="array" ref="M66">INDEX($T$38:$T$48,_xlfn.XMATCH(E66,$T$38:$T$48,1))-E66</f>
        <v>#N/A</v>
      </c>
    </row>
    <row r="67" spans="1:13" ht="13.5" thickBot="1">
      <c r="A67" s="113" t="e">
        <f>'2a.Detailpunkte'!D65</f>
        <v>#N/A</v>
      </c>
      <c r="B67" s="113">
        <f>'2a.Detailpunkte'!E65</f>
        <v>0</v>
      </c>
      <c r="C67" s="113">
        <f>'2a.Detailpunkte'!F65</f>
        <v>0</v>
      </c>
      <c r="D67" s="114" t="str">
        <f>IF(Gesamtpunkte[[#This Row],[Versuch]]=0,"",Gesamtpunkte[[#This Row],[Versuch]])</f>
        <v/>
      </c>
      <c r="E67" s="115" t="e" cm="1">
        <f t="array" ref="E67">INDEX(Gesamtpunkte[[Matr.-Nr.]:[Gesamtpunkte ]],_xlfn.XMATCH('3. Notenszenarien'!A67,Gesamtpunkte[Matr.-Nr.],0),5)</f>
        <v>#N/A</v>
      </c>
      <c r="F67" s="115" t="e" cm="1">
        <f t="array" ref="F67">INDEX($S$4:$S$14,_xlfn.XMATCH(E67,$T$4:$T$14,-1),1)</f>
        <v>#N/A</v>
      </c>
      <c r="G67" s="115" t="e" cm="1">
        <f t="array" ref="G67">INDEX($S$21:$S$31,_xlfn.XMATCH(E67,$T$21:$T$31,-1),1)</f>
        <v>#N/A</v>
      </c>
      <c r="H67" s="115" t="e" cm="1">
        <f t="array" ref="H67">INDEX($S$38:$S$48,_xlfn.XMATCH(E67,$T$38:$T$48,-1),1)</f>
        <v>#N/A</v>
      </c>
      <c r="I67" s="116" t="str">
        <f t="shared" si="2"/>
        <v/>
      </c>
      <c r="J67" s="106" t="str">
        <f t="shared" si="3"/>
        <v/>
      </c>
      <c r="K67" s="63" t="e" cm="1">
        <f t="array" ref="K67">INDEX($T$4:$T$14,_xlfn.XMATCH(E67,$T$4:$T$14,1))-E67</f>
        <v>#N/A</v>
      </c>
      <c r="L67" s="63" t="e" cm="1">
        <f t="array" ref="L67">INDEX($T$21:$T$31,_xlfn.XMATCH(E67,$T$21:$T$31,1))-E67</f>
        <v>#N/A</v>
      </c>
      <c r="M67" s="63" t="e" cm="1">
        <f t="array" ref="M67">INDEX($T$38:$T$48,_xlfn.XMATCH(E67,$T$38:$T$48,1))-E67</f>
        <v>#N/A</v>
      </c>
    </row>
    <row r="68" spans="1:13" ht="13.5" thickBot="1">
      <c r="A68" s="113" t="e">
        <f>'2a.Detailpunkte'!D66</f>
        <v>#N/A</v>
      </c>
      <c r="B68" s="113">
        <f>'2a.Detailpunkte'!E66</f>
        <v>0</v>
      </c>
      <c r="C68" s="113">
        <f>'2a.Detailpunkte'!F66</f>
        <v>0</v>
      </c>
      <c r="D68" s="114" t="str">
        <f>IF(Gesamtpunkte[[#This Row],[Versuch]]=0,"",Gesamtpunkte[[#This Row],[Versuch]])</f>
        <v/>
      </c>
      <c r="E68" s="115" t="e" cm="1">
        <f t="array" ref="E68">INDEX(Gesamtpunkte[[Matr.-Nr.]:[Gesamtpunkte ]],_xlfn.XMATCH('3. Notenszenarien'!A68,Gesamtpunkte[Matr.-Nr.],0),5)</f>
        <v>#N/A</v>
      </c>
      <c r="F68" s="115" t="e" cm="1">
        <f t="array" ref="F68">INDEX($S$4:$S$14,_xlfn.XMATCH(E68,$T$4:$T$14,-1),1)</f>
        <v>#N/A</v>
      </c>
      <c r="G68" s="115" t="e" cm="1">
        <f t="array" ref="G68">INDEX($S$21:$S$31,_xlfn.XMATCH(E68,$T$21:$T$31,-1),1)</f>
        <v>#N/A</v>
      </c>
      <c r="H68" s="115" t="e" cm="1">
        <f t="array" ref="H68">INDEX($S$38:$S$48,_xlfn.XMATCH(E68,$T$38:$T$48,-1),1)</f>
        <v>#N/A</v>
      </c>
      <c r="I68" s="116" t="str">
        <f t="shared" si="2"/>
        <v/>
      </c>
      <c r="J68" s="106" t="str">
        <f t="shared" si="3"/>
        <v/>
      </c>
      <c r="K68" s="63" t="e" cm="1">
        <f t="array" ref="K68">INDEX($T$4:$T$14,_xlfn.XMATCH(E68,$T$4:$T$14,1))-E68</f>
        <v>#N/A</v>
      </c>
      <c r="L68" s="63" t="e" cm="1">
        <f t="array" ref="L68">INDEX($T$21:$T$31,_xlfn.XMATCH(E68,$T$21:$T$31,1))-E68</f>
        <v>#N/A</v>
      </c>
      <c r="M68" s="63" t="e" cm="1">
        <f t="array" ref="M68">INDEX($T$38:$T$48,_xlfn.XMATCH(E68,$T$38:$T$48,1))-E68</f>
        <v>#N/A</v>
      </c>
    </row>
    <row r="69" spans="1:13" ht="13.5" thickBot="1">
      <c r="A69" s="113" t="e">
        <f>'2a.Detailpunkte'!D67</f>
        <v>#N/A</v>
      </c>
      <c r="B69" s="113">
        <f>'2a.Detailpunkte'!E67</f>
        <v>0</v>
      </c>
      <c r="C69" s="113">
        <f>'2a.Detailpunkte'!F67</f>
        <v>0</v>
      </c>
      <c r="D69" s="114"/>
      <c r="E69" s="115" t="e" cm="1">
        <f t="array" ref="E69">INDEX(Gesamtpunkte[[Matr.-Nr.]:[Gesamtpunkte ]],_xlfn.XMATCH('3. Notenszenarien'!A69,Gesamtpunkte[Matr.-Nr.],0),5)</f>
        <v>#N/A</v>
      </c>
      <c r="F69" s="115" t="e" cm="1">
        <f t="array" ref="F69">INDEX($S$4:$S$14,_xlfn.XMATCH(E69,$T$4:$T$14,-1),1)</f>
        <v>#N/A</v>
      </c>
      <c r="G69" s="115" t="e" cm="1">
        <f t="array" ref="G69">INDEX($S$21:$S$31,_xlfn.XMATCH(E69,$T$21:$T$31,-1),1)</f>
        <v>#N/A</v>
      </c>
      <c r="H69" s="115" t="e" cm="1">
        <f t="array" ref="H69">INDEX($S$38:$S$48,_xlfn.XMATCH(E69,$T$38:$T$48,-1),1)</f>
        <v>#N/A</v>
      </c>
      <c r="I69" s="116" t="str">
        <f t="shared" si="2"/>
        <v/>
      </c>
      <c r="J69" s="106" t="str">
        <f t="shared" si="3"/>
        <v/>
      </c>
      <c r="K69" s="63" t="e" cm="1">
        <f t="array" ref="K69">INDEX($T$4:$T$14,_xlfn.XMATCH(E69,$T$4:$T$14,1))-E69</f>
        <v>#N/A</v>
      </c>
      <c r="L69" s="63" t="e" cm="1">
        <f t="array" ref="L69">INDEX($T$21:$T$31,_xlfn.XMATCH(E69,$T$21:$T$31,1))-E69</f>
        <v>#N/A</v>
      </c>
      <c r="M69" s="63" t="e" cm="1">
        <f t="array" ref="M69">INDEX($T$38:$T$48,_xlfn.XMATCH(E69,$T$38:$T$48,1))-E69</f>
        <v>#N/A</v>
      </c>
    </row>
    <row r="70" spans="1:13" ht="13.5" thickBot="1">
      <c r="A70" s="113" t="e">
        <f>'2a.Detailpunkte'!D68</f>
        <v>#N/A</v>
      </c>
      <c r="B70" s="113">
        <f>'2a.Detailpunkte'!E68</f>
        <v>0</v>
      </c>
      <c r="C70" s="113">
        <f>'2a.Detailpunkte'!F68</f>
        <v>0</v>
      </c>
      <c r="D70" s="114" t="str">
        <f>IF(Gesamtpunkte[[#This Row],[Versuch]]=0,"",Gesamtpunkte[[#This Row],[Versuch]])</f>
        <v/>
      </c>
      <c r="E70" s="115" t="e" cm="1">
        <f t="array" ref="E70">INDEX(Gesamtpunkte[[Matr.-Nr.]:[Gesamtpunkte ]],_xlfn.XMATCH('3. Notenszenarien'!A70,Gesamtpunkte[Matr.-Nr.],0),5)</f>
        <v>#N/A</v>
      </c>
      <c r="F70" s="115" t="e" cm="1">
        <f t="array" ref="F70">INDEX($S$4:$S$14,_xlfn.XMATCH(E70,$T$4:$T$14,-1),1)</f>
        <v>#N/A</v>
      </c>
      <c r="G70" s="115" t="e" cm="1">
        <f t="array" ref="G70">INDEX($S$21:$S$31,_xlfn.XMATCH(E70,$T$21:$T$31,-1),1)</f>
        <v>#N/A</v>
      </c>
      <c r="H70" s="115" t="e" cm="1">
        <f t="array" ref="H70">INDEX($S$38:$S$48,_xlfn.XMATCH(E70,$T$38:$T$48,-1),1)</f>
        <v>#N/A</v>
      </c>
      <c r="I70" s="116" t="str">
        <f t="shared" ref="I70:I133" si="6">IF(ISNUMBER(A70),INDEX(F70:H70,1,MATCH($I$5,$F$4:$H$4)),"")</f>
        <v/>
      </c>
      <c r="J70" s="106" t="str">
        <f t="shared" si="3"/>
        <v/>
      </c>
      <c r="K70" s="63" t="e" cm="1">
        <f t="array" ref="K70">INDEX($T$4:$T$14,_xlfn.XMATCH(E70,$T$4:$T$14,1))-E70</f>
        <v>#N/A</v>
      </c>
      <c r="L70" s="63" t="e" cm="1">
        <f t="array" ref="L70">INDEX($T$21:$T$31,_xlfn.XMATCH(E70,$T$21:$T$31,1))-E70</f>
        <v>#N/A</v>
      </c>
      <c r="M70" s="63" t="e" cm="1">
        <f t="array" ref="M70">INDEX($T$38:$T$48,_xlfn.XMATCH(E70,$T$38:$T$48,1))-E70</f>
        <v>#N/A</v>
      </c>
    </row>
    <row r="71" spans="1:13" ht="13.5" thickBot="1">
      <c r="A71" s="113" t="e">
        <f>'2a.Detailpunkte'!D69</f>
        <v>#N/A</v>
      </c>
      <c r="B71" s="113">
        <f>'2a.Detailpunkte'!E69</f>
        <v>0</v>
      </c>
      <c r="C71" s="113">
        <f>'2a.Detailpunkte'!F69</f>
        <v>0</v>
      </c>
      <c r="D71" s="114" t="str">
        <f>IF(Gesamtpunkte[[#This Row],[Versuch]]=0,"",Gesamtpunkte[[#This Row],[Versuch]])</f>
        <v/>
      </c>
      <c r="E71" s="115" t="e" cm="1">
        <f t="array" ref="E71">INDEX(Gesamtpunkte[[Matr.-Nr.]:[Gesamtpunkte ]],_xlfn.XMATCH('3. Notenszenarien'!A71,Gesamtpunkte[Matr.-Nr.],0),5)</f>
        <v>#N/A</v>
      </c>
      <c r="F71" s="115" t="e" cm="1">
        <f t="array" ref="F71">INDEX($S$4:$S$14,_xlfn.XMATCH(E71,$T$4:$T$14,-1),1)</f>
        <v>#N/A</v>
      </c>
      <c r="G71" s="115" t="e" cm="1">
        <f t="array" ref="G71">INDEX($S$21:$S$31,_xlfn.XMATCH(E71,$T$21:$T$31,-1),1)</f>
        <v>#N/A</v>
      </c>
      <c r="H71" s="115" t="e" cm="1">
        <f t="array" ref="H71">INDEX($S$38:$S$48,_xlfn.XMATCH(E71,$T$38:$T$48,-1),1)</f>
        <v>#N/A</v>
      </c>
      <c r="I71" s="116" t="str">
        <f t="shared" si="6"/>
        <v/>
      </c>
      <c r="J71" s="106" t="str">
        <f t="shared" si="3"/>
        <v/>
      </c>
      <c r="K71" s="63" t="e" cm="1">
        <f t="array" ref="K71">INDEX($T$4:$T$14,_xlfn.XMATCH(E71,$T$4:$T$14,1))-E71</f>
        <v>#N/A</v>
      </c>
      <c r="L71" s="63" t="e" cm="1">
        <f t="array" ref="L71">INDEX($T$21:$T$31,_xlfn.XMATCH(E71,$T$21:$T$31,1))-E71</f>
        <v>#N/A</v>
      </c>
      <c r="M71" s="63" t="e" cm="1">
        <f t="array" ref="M71">INDEX($T$38:$T$48,_xlfn.XMATCH(E71,$T$38:$T$48,1))-E71</f>
        <v>#N/A</v>
      </c>
    </row>
    <row r="72" spans="1:13" ht="13.5" thickBot="1">
      <c r="A72" s="113" t="e">
        <f>'2a.Detailpunkte'!D70</f>
        <v>#N/A</v>
      </c>
      <c r="B72" s="113">
        <f>'2a.Detailpunkte'!E70</f>
        <v>0</v>
      </c>
      <c r="C72" s="113">
        <f>'2a.Detailpunkte'!F70</f>
        <v>0</v>
      </c>
      <c r="D72" s="114" t="str">
        <f>IF(Gesamtpunkte[[#This Row],[Versuch]]=0,"",Gesamtpunkte[[#This Row],[Versuch]])</f>
        <v/>
      </c>
      <c r="E72" s="115" t="e" cm="1">
        <f t="array" ref="E72">INDEX(Gesamtpunkte[[Matr.-Nr.]:[Gesamtpunkte ]],_xlfn.XMATCH('3. Notenszenarien'!A72,Gesamtpunkte[Matr.-Nr.],0),5)</f>
        <v>#N/A</v>
      </c>
      <c r="F72" s="115" t="e" cm="1">
        <f t="array" ref="F72">INDEX($S$4:$S$14,_xlfn.XMATCH(E72,$T$4:$T$14,-1),1)</f>
        <v>#N/A</v>
      </c>
      <c r="G72" s="115" t="e" cm="1">
        <f t="array" ref="G72">INDEX($S$21:$S$31,_xlfn.XMATCH(E72,$T$21:$T$31,-1),1)</f>
        <v>#N/A</v>
      </c>
      <c r="H72" s="115" t="e" cm="1">
        <f t="array" ref="H72">INDEX($S$38:$S$48,_xlfn.XMATCH(E72,$T$38:$T$48,-1),1)</f>
        <v>#N/A</v>
      </c>
      <c r="I72" s="116" t="str">
        <f t="shared" si="6"/>
        <v/>
      </c>
      <c r="J72" s="106" t="str">
        <f t="shared" ref="J72:J135" si="7">IF(ISNUMBER(A72),INDEX(K72:M72,1,MATCH($I$5,$K$4:$M$4)),"")</f>
        <v/>
      </c>
      <c r="K72" s="63" t="e" cm="1">
        <f t="array" ref="K72">INDEX($T$4:$T$14,_xlfn.XMATCH(E72,$T$4:$T$14,1))-E72</f>
        <v>#N/A</v>
      </c>
      <c r="L72" s="63" t="e" cm="1">
        <f t="array" ref="L72">INDEX($T$21:$T$31,_xlfn.XMATCH(E72,$T$21:$T$31,1))-E72</f>
        <v>#N/A</v>
      </c>
      <c r="M72" s="63" t="e" cm="1">
        <f t="array" ref="M72">INDEX($T$38:$T$48,_xlfn.XMATCH(E72,$T$38:$T$48,1))-E72</f>
        <v>#N/A</v>
      </c>
    </row>
    <row r="73" spans="1:13" ht="13.5" thickBot="1">
      <c r="A73" s="113" t="e">
        <f>'2a.Detailpunkte'!D71</f>
        <v>#N/A</v>
      </c>
      <c r="B73" s="113">
        <f>'2a.Detailpunkte'!E71</f>
        <v>0</v>
      </c>
      <c r="C73" s="113">
        <f>'2a.Detailpunkte'!F71</f>
        <v>0</v>
      </c>
      <c r="D73" s="114" t="str">
        <f>IF(Gesamtpunkte[[#This Row],[Versuch]]=0,"",Gesamtpunkte[[#This Row],[Versuch]])</f>
        <v/>
      </c>
      <c r="E73" s="115" t="e" cm="1">
        <f t="array" ref="E73">INDEX(Gesamtpunkte[[Matr.-Nr.]:[Gesamtpunkte ]],_xlfn.XMATCH('3. Notenszenarien'!A73,Gesamtpunkte[Matr.-Nr.],0),5)</f>
        <v>#N/A</v>
      </c>
      <c r="F73" s="115" t="e" cm="1">
        <f t="array" ref="F73">INDEX($S$4:$S$14,_xlfn.XMATCH(E73,$T$4:$T$14,-1),1)</f>
        <v>#N/A</v>
      </c>
      <c r="G73" s="115" t="e" cm="1">
        <f t="array" ref="G73">INDEX($S$21:$S$31,_xlfn.XMATCH(E73,$T$21:$T$31,-1),1)</f>
        <v>#N/A</v>
      </c>
      <c r="H73" s="115" t="e" cm="1">
        <f t="array" ref="H73">INDEX($S$38:$S$48,_xlfn.XMATCH(E73,$T$38:$T$48,-1),1)</f>
        <v>#N/A</v>
      </c>
      <c r="I73" s="116" t="str">
        <f t="shared" si="6"/>
        <v/>
      </c>
      <c r="J73" s="106" t="str">
        <f t="shared" si="7"/>
        <v/>
      </c>
      <c r="K73" s="63" t="e" cm="1">
        <f t="array" ref="K73">INDEX($T$4:$T$14,_xlfn.XMATCH(E73,$T$4:$T$14,1))-E73</f>
        <v>#N/A</v>
      </c>
      <c r="L73" s="63" t="e" cm="1">
        <f t="array" ref="L73">INDEX($T$21:$T$31,_xlfn.XMATCH(E73,$T$21:$T$31,1))-E73</f>
        <v>#N/A</v>
      </c>
      <c r="M73" s="63" t="e" cm="1">
        <f t="array" ref="M73">INDEX($T$38:$T$48,_xlfn.XMATCH(E73,$T$38:$T$48,1))-E73</f>
        <v>#N/A</v>
      </c>
    </row>
    <row r="74" spans="1:13" ht="13.5" thickBot="1">
      <c r="A74" s="113" t="e">
        <f>'2a.Detailpunkte'!D72</f>
        <v>#N/A</v>
      </c>
      <c r="B74" s="113">
        <f>'2a.Detailpunkte'!E72</f>
        <v>0</v>
      </c>
      <c r="C74" s="113">
        <f>'2a.Detailpunkte'!F72</f>
        <v>0</v>
      </c>
      <c r="D74" s="114" t="str">
        <f>IF(Gesamtpunkte[[#This Row],[Versuch]]=0,"",Gesamtpunkte[[#This Row],[Versuch]])</f>
        <v/>
      </c>
      <c r="E74" s="115" t="e" cm="1">
        <f t="array" ref="E74">INDEX(Gesamtpunkte[[Matr.-Nr.]:[Gesamtpunkte ]],_xlfn.XMATCH('3. Notenszenarien'!A74,Gesamtpunkte[Matr.-Nr.],0),5)</f>
        <v>#N/A</v>
      </c>
      <c r="F74" s="115" t="e" cm="1">
        <f t="array" ref="F74">INDEX($S$4:$S$14,_xlfn.XMATCH(E74,$T$4:$T$14,-1),1)</f>
        <v>#N/A</v>
      </c>
      <c r="G74" s="115" t="e" cm="1">
        <f t="array" ref="G74">INDEX($S$21:$S$31,_xlfn.XMATCH(E74,$T$21:$T$31,-1),1)</f>
        <v>#N/A</v>
      </c>
      <c r="H74" s="115" t="e" cm="1">
        <f t="array" ref="H74">INDEX($S$38:$S$48,_xlfn.XMATCH(E74,$T$38:$T$48,-1),1)</f>
        <v>#N/A</v>
      </c>
      <c r="I74" s="116" t="str">
        <f t="shared" si="6"/>
        <v/>
      </c>
      <c r="J74" s="106" t="str">
        <f t="shared" si="7"/>
        <v/>
      </c>
      <c r="K74" s="63" t="e" cm="1">
        <f t="array" ref="K74">INDEX($T$4:$T$14,_xlfn.XMATCH(E74,$T$4:$T$14,1))-E74</f>
        <v>#N/A</v>
      </c>
      <c r="L74" s="63" t="e" cm="1">
        <f t="array" ref="L74">INDEX($T$21:$T$31,_xlfn.XMATCH(E74,$T$21:$T$31,1))-E74</f>
        <v>#N/A</v>
      </c>
      <c r="M74" s="63" t="e" cm="1">
        <f t="array" ref="M74">INDEX($T$38:$T$48,_xlfn.XMATCH(E74,$T$38:$T$48,1))-E74</f>
        <v>#N/A</v>
      </c>
    </row>
    <row r="75" spans="1:13" ht="13.5" thickBot="1">
      <c r="A75" s="113" t="e">
        <f>'2a.Detailpunkte'!D73</f>
        <v>#N/A</v>
      </c>
      <c r="B75" s="113">
        <f>'2a.Detailpunkte'!E73</f>
        <v>0</v>
      </c>
      <c r="C75" s="113">
        <f>'2a.Detailpunkte'!F73</f>
        <v>0</v>
      </c>
      <c r="D75" s="114" t="str">
        <f>IF(Gesamtpunkte[[#This Row],[Versuch]]=0,"",Gesamtpunkte[[#This Row],[Versuch]])</f>
        <v/>
      </c>
      <c r="E75" s="115" t="e" cm="1">
        <f t="array" ref="E75">INDEX(Gesamtpunkte[[Matr.-Nr.]:[Gesamtpunkte ]],_xlfn.XMATCH('3. Notenszenarien'!A75,Gesamtpunkte[Matr.-Nr.],0),5)</f>
        <v>#N/A</v>
      </c>
      <c r="F75" s="115" t="e" cm="1">
        <f t="array" ref="F75">INDEX($S$4:$S$14,_xlfn.XMATCH(E75,$T$4:$T$14,-1),1)</f>
        <v>#N/A</v>
      </c>
      <c r="G75" s="115" t="e" cm="1">
        <f t="array" ref="G75">INDEX($S$21:$S$31,_xlfn.XMATCH(E75,$T$21:$T$31,-1),1)</f>
        <v>#N/A</v>
      </c>
      <c r="H75" s="115" t="e" cm="1">
        <f t="array" ref="H75">INDEX($S$38:$S$48,_xlfn.XMATCH(E75,$T$38:$T$48,-1),1)</f>
        <v>#N/A</v>
      </c>
      <c r="I75" s="116" t="str">
        <f t="shared" si="6"/>
        <v/>
      </c>
      <c r="J75" s="106" t="str">
        <f t="shared" si="7"/>
        <v/>
      </c>
      <c r="K75" s="63" t="e" cm="1">
        <f t="array" ref="K75">INDEX($T$4:$T$14,_xlfn.XMATCH(E75,$T$4:$T$14,1))-E75</f>
        <v>#N/A</v>
      </c>
      <c r="L75" s="63" t="e" cm="1">
        <f t="array" ref="L75">INDEX($T$21:$T$31,_xlfn.XMATCH(E75,$T$21:$T$31,1))-E75</f>
        <v>#N/A</v>
      </c>
      <c r="M75" s="63" t="e" cm="1">
        <f t="array" ref="M75">INDEX($T$38:$T$48,_xlfn.XMATCH(E75,$T$38:$T$48,1))-E75</f>
        <v>#N/A</v>
      </c>
    </row>
    <row r="76" spans="1:13" ht="13.5" thickBot="1">
      <c r="A76" s="113" t="e">
        <f>'2a.Detailpunkte'!D74</f>
        <v>#N/A</v>
      </c>
      <c r="B76" s="113">
        <f>'2a.Detailpunkte'!E74</f>
        <v>0</v>
      </c>
      <c r="C76" s="113">
        <f>'2a.Detailpunkte'!F74</f>
        <v>0</v>
      </c>
      <c r="D76" s="114" t="str">
        <f>IF(Gesamtpunkte[[#This Row],[Versuch]]=0,"",Gesamtpunkte[[#This Row],[Versuch]])</f>
        <v/>
      </c>
      <c r="E76" s="115" t="e" cm="1">
        <f t="array" ref="E76">INDEX(Gesamtpunkte[[Matr.-Nr.]:[Gesamtpunkte ]],_xlfn.XMATCH('3. Notenszenarien'!A76,Gesamtpunkte[Matr.-Nr.],0),5)</f>
        <v>#N/A</v>
      </c>
      <c r="F76" s="115" t="e" cm="1">
        <f t="array" ref="F76">INDEX($S$4:$S$14,_xlfn.XMATCH(E76,$T$4:$T$14,-1),1)</f>
        <v>#N/A</v>
      </c>
      <c r="G76" s="115" t="e" cm="1">
        <f t="array" ref="G76">INDEX($S$21:$S$31,_xlfn.XMATCH(E76,$T$21:$T$31,-1),1)</f>
        <v>#N/A</v>
      </c>
      <c r="H76" s="115" t="e" cm="1">
        <f t="array" ref="H76">INDEX($S$38:$S$48,_xlfn.XMATCH(E76,$T$38:$T$48,-1),1)</f>
        <v>#N/A</v>
      </c>
      <c r="I76" s="116" t="str">
        <f t="shared" si="6"/>
        <v/>
      </c>
      <c r="J76" s="106" t="str">
        <f t="shared" si="7"/>
        <v/>
      </c>
      <c r="K76" s="63" t="e" cm="1">
        <f t="array" ref="K76">INDEX($T$4:$T$14,_xlfn.XMATCH(E76,$T$4:$T$14,1))-E76</f>
        <v>#N/A</v>
      </c>
      <c r="L76" s="63" t="e" cm="1">
        <f t="array" ref="L76">INDEX($T$21:$T$31,_xlfn.XMATCH(E76,$T$21:$T$31,1))-E76</f>
        <v>#N/A</v>
      </c>
      <c r="M76" s="63" t="e" cm="1">
        <f t="array" ref="M76">INDEX($T$38:$T$48,_xlfn.XMATCH(E76,$T$38:$T$48,1))-E76</f>
        <v>#N/A</v>
      </c>
    </row>
    <row r="77" spans="1:13" ht="13.5" thickBot="1">
      <c r="A77" s="113" t="e">
        <f>'2a.Detailpunkte'!D75</f>
        <v>#N/A</v>
      </c>
      <c r="B77" s="113">
        <f>'2a.Detailpunkte'!E75</f>
        <v>0</v>
      </c>
      <c r="C77" s="113">
        <f>'2a.Detailpunkte'!F75</f>
        <v>0</v>
      </c>
      <c r="D77" s="114"/>
      <c r="E77" s="115" t="e" cm="1">
        <f t="array" ref="E77">INDEX(Gesamtpunkte[[Matr.-Nr.]:[Gesamtpunkte ]],_xlfn.XMATCH('3. Notenszenarien'!A77,Gesamtpunkte[Matr.-Nr.],0),5)</f>
        <v>#N/A</v>
      </c>
      <c r="F77" s="115" t="e" cm="1">
        <f t="array" ref="F77">INDEX($S$4:$S$14,_xlfn.XMATCH(E77,$T$4:$T$14,-1),1)</f>
        <v>#N/A</v>
      </c>
      <c r="G77" s="115" t="e" cm="1">
        <f t="array" ref="G77">INDEX($S$21:$S$31,_xlfn.XMATCH(E77,$T$21:$T$31,-1),1)</f>
        <v>#N/A</v>
      </c>
      <c r="H77" s="115" t="e" cm="1">
        <f t="array" ref="H77">INDEX($S$38:$S$48,_xlfn.XMATCH(E77,$T$38:$T$48,-1),1)</f>
        <v>#N/A</v>
      </c>
      <c r="I77" s="116" t="str">
        <f t="shared" si="6"/>
        <v/>
      </c>
      <c r="J77" s="106" t="str">
        <f t="shared" si="7"/>
        <v/>
      </c>
      <c r="K77" s="63" t="e" cm="1">
        <f t="array" ref="K77">INDEX($T$4:$T$14,_xlfn.XMATCH(E77,$T$4:$T$14,1))-E77</f>
        <v>#N/A</v>
      </c>
      <c r="L77" s="63" t="e" cm="1">
        <f t="array" ref="L77">INDEX($T$21:$T$31,_xlfn.XMATCH(E77,$T$21:$T$31,1))-E77</f>
        <v>#N/A</v>
      </c>
      <c r="M77" s="63" t="e" cm="1">
        <f t="array" ref="M77">INDEX($T$38:$T$48,_xlfn.XMATCH(E77,$T$38:$T$48,1))-E77</f>
        <v>#N/A</v>
      </c>
    </row>
    <row r="78" spans="1:13" ht="13.5" thickBot="1">
      <c r="A78" s="113" t="e">
        <f>'2a.Detailpunkte'!D76</f>
        <v>#N/A</v>
      </c>
      <c r="B78" s="113">
        <f>'2a.Detailpunkte'!E76</f>
        <v>0</v>
      </c>
      <c r="C78" s="113">
        <f>'2a.Detailpunkte'!F76</f>
        <v>0</v>
      </c>
      <c r="D78" s="114" t="str">
        <f>IF(Gesamtpunkte[[#This Row],[Versuch]]=0,"",Gesamtpunkte[[#This Row],[Versuch]])</f>
        <v/>
      </c>
      <c r="E78" s="115" t="e" cm="1">
        <f t="array" ref="E78">INDEX(Gesamtpunkte[[Matr.-Nr.]:[Gesamtpunkte ]],_xlfn.XMATCH('3. Notenszenarien'!A78,Gesamtpunkte[Matr.-Nr.],0),5)</f>
        <v>#N/A</v>
      </c>
      <c r="F78" s="115" t="e" cm="1">
        <f t="array" ref="F78">INDEX($S$4:$S$14,_xlfn.XMATCH(E78,$T$4:$T$14,-1),1)</f>
        <v>#N/A</v>
      </c>
      <c r="G78" s="115" t="e" cm="1">
        <f t="array" ref="G78">INDEX($S$21:$S$31,_xlfn.XMATCH(E78,$T$21:$T$31,-1),1)</f>
        <v>#N/A</v>
      </c>
      <c r="H78" s="115" t="e" cm="1">
        <f t="array" ref="H78">INDEX($S$38:$S$48,_xlfn.XMATCH(E78,$T$38:$T$48,-1),1)</f>
        <v>#N/A</v>
      </c>
      <c r="I78" s="116" t="str">
        <f t="shared" si="6"/>
        <v/>
      </c>
      <c r="J78" s="106" t="str">
        <f t="shared" si="7"/>
        <v/>
      </c>
      <c r="K78" s="63" t="e" cm="1">
        <f t="array" ref="K78">INDEX($T$4:$T$14,_xlfn.XMATCH(E78,$T$4:$T$14,1))-E78</f>
        <v>#N/A</v>
      </c>
      <c r="L78" s="63" t="e" cm="1">
        <f t="array" ref="L78">INDEX($T$21:$T$31,_xlfn.XMATCH(E78,$T$21:$T$31,1))-E78</f>
        <v>#N/A</v>
      </c>
      <c r="M78" s="63" t="e" cm="1">
        <f t="array" ref="M78">INDEX($T$38:$T$48,_xlfn.XMATCH(E78,$T$38:$T$48,1))-E78</f>
        <v>#N/A</v>
      </c>
    </row>
    <row r="79" spans="1:13" ht="13.5" thickBot="1">
      <c r="A79" s="113" t="e">
        <f>'2a.Detailpunkte'!D77</f>
        <v>#N/A</v>
      </c>
      <c r="B79" s="113">
        <f>'2a.Detailpunkte'!E77</f>
        <v>0</v>
      </c>
      <c r="C79" s="113">
        <f>'2a.Detailpunkte'!F77</f>
        <v>0</v>
      </c>
      <c r="D79" s="114" t="str">
        <f>IF(Gesamtpunkte[[#This Row],[Versuch]]=0,"",Gesamtpunkte[[#This Row],[Versuch]])</f>
        <v/>
      </c>
      <c r="E79" s="115" t="e" cm="1">
        <f t="array" ref="E79">INDEX(Gesamtpunkte[[Matr.-Nr.]:[Gesamtpunkte ]],_xlfn.XMATCH('3. Notenszenarien'!A79,Gesamtpunkte[Matr.-Nr.],0),5)</f>
        <v>#N/A</v>
      </c>
      <c r="F79" s="115" t="e" cm="1">
        <f t="array" ref="F79">INDEX($S$4:$S$14,_xlfn.XMATCH(E79,$T$4:$T$14,-1),1)</f>
        <v>#N/A</v>
      </c>
      <c r="G79" s="115" t="e" cm="1">
        <f t="array" ref="G79">INDEX($S$21:$S$31,_xlfn.XMATCH(E79,$T$21:$T$31,-1),1)</f>
        <v>#N/A</v>
      </c>
      <c r="H79" s="115" t="e" cm="1">
        <f t="array" ref="H79">INDEX($S$38:$S$48,_xlfn.XMATCH(E79,$T$38:$T$48,-1),1)</f>
        <v>#N/A</v>
      </c>
      <c r="I79" s="116" t="str">
        <f t="shared" si="6"/>
        <v/>
      </c>
      <c r="J79" s="106" t="str">
        <f t="shared" si="7"/>
        <v/>
      </c>
      <c r="K79" s="63" t="e" cm="1">
        <f t="array" ref="K79">INDEX($T$4:$T$14,_xlfn.XMATCH(E79,$T$4:$T$14,1))-E79</f>
        <v>#N/A</v>
      </c>
      <c r="L79" s="63" t="e" cm="1">
        <f t="array" ref="L79">INDEX($T$21:$T$31,_xlfn.XMATCH(E79,$T$21:$T$31,1))-E79</f>
        <v>#N/A</v>
      </c>
      <c r="M79" s="63" t="e" cm="1">
        <f t="array" ref="M79">INDEX($T$38:$T$48,_xlfn.XMATCH(E79,$T$38:$T$48,1))-E79</f>
        <v>#N/A</v>
      </c>
    </row>
    <row r="80" spans="1:13" ht="13.5" thickBot="1">
      <c r="A80" s="113" t="e">
        <f>'2a.Detailpunkte'!D78</f>
        <v>#N/A</v>
      </c>
      <c r="B80" s="113">
        <f>'2a.Detailpunkte'!E78</f>
        <v>0</v>
      </c>
      <c r="C80" s="113">
        <f>'2a.Detailpunkte'!F78</f>
        <v>0</v>
      </c>
      <c r="D80" s="114" t="str">
        <f>IF(Gesamtpunkte[[#This Row],[Versuch]]=0,"",Gesamtpunkte[[#This Row],[Versuch]])</f>
        <v/>
      </c>
      <c r="E80" s="115" t="e" cm="1">
        <f t="array" ref="E80">INDEX(Gesamtpunkte[[Matr.-Nr.]:[Gesamtpunkte ]],_xlfn.XMATCH('3. Notenszenarien'!A80,Gesamtpunkte[Matr.-Nr.],0),5)</f>
        <v>#N/A</v>
      </c>
      <c r="F80" s="115" t="e" cm="1">
        <f t="array" ref="F80">INDEX($S$4:$S$14,_xlfn.XMATCH(E80,$T$4:$T$14,-1),1)</f>
        <v>#N/A</v>
      </c>
      <c r="G80" s="115" t="e" cm="1">
        <f t="array" ref="G80">INDEX($S$21:$S$31,_xlfn.XMATCH(E80,$T$21:$T$31,-1),1)</f>
        <v>#N/A</v>
      </c>
      <c r="H80" s="115" t="e" cm="1">
        <f t="array" ref="H80">INDEX($S$38:$S$48,_xlfn.XMATCH(E80,$T$38:$T$48,-1),1)</f>
        <v>#N/A</v>
      </c>
      <c r="I80" s="116" t="str">
        <f t="shared" si="6"/>
        <v/>
      </c>
      <c r="J80" s="106" t="str">
        <f t="shared" si="7"/>
        <v/>
      </c>
      <c r="K80" s="63" t="e" cm="1">
        <f t="array" ref="K80">INDEX($T$4:$T$14,_xlfn.XMATCH(E80,$T$4:$T$14,1))-E80</f>
        <v>#N/A</v>
      </c>
      <c r="L80" s="63" t="e" cm="1">
        <f t="array" ref="L80">INDEX($T$21:$T$31,_xlfn.XMATCH(E80,$T$21:$T$31,1))-E80</f>
        <v>#N/A</v>
      </c>
      <c r="M80" s="63" t="e" cm="1">
        <f t="array" ref="M80">INDEX($T$38:$T$48,_xlfn.XMATCH(E80,$T$38:$T$48,1))-E80</f>
        <v>#N/A</v>
      </c>
    </row>
    <row r="81" spans="1:13" ht="13.5" thickBot="1">
      <c r="A81" s="113" t="e">
        <f>'2a.Detailpunkte'!D79</f>
        <v>#N/A</v>
      </c>
      <c r="B81" s="113">
        <f>'2a.Detailpunkte'!E79</f>
        <v>0</v>
      </c>
      <c r="C81" s="113">
        <f>'2a.Detailpunkte'!F79</f>
        <v>0</v>
      </c>
      <c r="D81" s="114" t="str">
        <f>IF(Gesamtpunkte[[#This Row],[Versuch]]=0,"",Gesamtpunkte[[#This Row],[Versuch]])</f>
        <v/>
      </c>
      <c r="E81" s="115" t="e" cm="1">
        <f t="array" ref="E81">INDEX(Gesamtpunkte[[Matr.-Nr.]:[Gesamtpunkte ]],_xlfn.XMATCH('3. Notenszenarien'!A81,Gesamtpunkte[Matr.-Nr.],0),5)</f>
        <v>#N/A</v>
      </c>
      <c r="F81" s="115" t="e" cm="1">
        <f t="array" ref="F81">INDEX($S$4:$S$14,_xlfn.XMATCH(E81,$T$4:$T$14,-1),1)</f>
        <v>#N/A</v>
      </c>
      <c r="G81" s="115" t="e" cm="1">
        <f t="array" ref="G81">INDEX($S$21:$S$31,_xlfn.XMATCH(E81,$T$21:$T$31,-1),1)</f>
        <v>#N/A</v>
      </c>
      <c r="H81" s="115" t="e" cm="1">
        <f t="array" ref="H81">INDEX($S$38:$S$48,_xlfn.XMATCH(E81,$T$38:$T$48,-1),1)</f>
        <v>#N/A</v>
      </c>
      <c r="I81" s="116" t="str">
        <f t="shared" si="6"/>
        <v/>
      </c>
      <c r="J81" s="106" t="str">
        <f t="shared" si="7"/>
        <v/>
      </c>
      <c r="K81" s="63" t="e" cm="1">
        <f t="array" ref="K81">INDEX($T$4:$T$14,_xlfn.XMATCH(E81,$T$4:$T$14,1))-E81</f>
        <v>#N/A</v>
      </c>
      <c r="L81" s="63" t="e" cm="1">
        <f t="array" ref="L81">INDEX($T$21:$T$31,_xlfn.XMATCH(E81,$T$21:$T$31,1))-E81</f>
        <v>#N/A</v>
      </c>
      <c r="M81" s="63" t="e" cm="1">
        <f t="array" ref="M81">INDEX($T$38:$T$48,_xlfn.XMATCH(E81,$T$38:$T$48,1))-E81</f>
        <v>#N/A</v>
      </c>
    </row>
    <row r="82" spans="1:13" ht="13.5" thickBot="1">
      <c r="A82" s="113" t="e">
        <f>'2a.Detailpunkte'!D80</f>
        <v>#N/A</v>
      </c>
      <c r="B82" s="113">
        <f>'2a.Detailpunkte'!E80</f>
        <v>0</v>
      </c>
      <c r="C82" s="113">
        <f>'2a.Detailpunkte'!F80</f>
        <v>0</v>
      </c>
      <c r="D82" s="114"/>
      <c r="E82" s="115" t="e" cm="1">
        <f t="array" ref="E82">INDEX(Gesamtpunkte[[Matr.-Nr.]:[Gesamtpunkte ]],_xlfn.XMATCH('3. Notenszenarien'!A82,Gesamtpunkte[Matr.-Nr.],0),5)</f>
        <v>#N/A</v>
      </c>
      <c r="F82" s="115" t="e" cm="1">
        <f t="array" ref="F82">INDEX($S$4:$S$14,_xlfn.XMATCH(E82,$T$4:$T$14,-1),1)</f>
        <v>#N/A</v>
      </c>
      <c r="G82" s="115" t="e" cm="1">
        <f t="array" ref="G82">INDEX($S$21:$S$31,_xlfn.XMATCH(E82,$T$21:$T$31,-1),1)</f>
        <v>#N/A</v>
      </c>
      <c r="H82" s="115" t="e" cm="1">
        <f t="array" ref="H82">INDEX($S$38:$S$48,_xlfn.XMATCH(E82,$T$38:$T$48,-1),1)</f>
        <v>#N/A</v>
      </c>
      <c r="I82" s="116" t="str">
        <f t="shared" si="6"/>
        <v/>
      </c>
      <c r="J82" s="106" t="str">
        <f t="shared" si="7"/>
        <v/>
      </c>
      <c r="K82" s="63" t="e" cm="1">
        <f t="array" ref="K82">INDEX($T$4:$T$14,_xlfn.XMATCH(E82,$T$4:$T$14,1))-E82</f>
        <v>#N/A</v>
      </c>
      <c r="L82" s="63" t="e" cm="1">
        <f t="array" ref="L82">INDEX($T$21:$T$31,_xlfn.XMATCH(E82,$T$21:$T$31,1))-E82</f>
        <v>#N/A</v>
      </c>
      <c r="M82" s="63" t="e" cm="1">
        <f t="array" ref="M82">INDEX($T$38:$T$48,_xlfn.XMATCH(E82,$T$38:$T$48,1))-E82</f>
        <v>#N/A</v>
      </c>
    </row>
    <row r="83" spans="1:13" ht="13.5" thickBot="1">
      <c r="A83" s="113" t="e">
        <f>'2a.Detailpunkte'!D81</f>
        <v>#N/A</v>
      </c>
      <c r="B83" s="113">
        <f>'2a.Detailpunkte'!E81</f>
        <v>0</v>
      </c>
      <c r="C83" s="113">
        <f>'2a.Detailpunkte'!F81</f>
        <v>0</v>
      </c>
      <c r="D83" s="114" t="str">
        <f>IF(Gesamtpunkte[[#This Row],[Versuch]]=0,"",Gesamtpunkte[[#This Row],[Versuch]])</f>
        <v/>
      </c>
      <c r="E83" s="115" t="e" cm="1">
        <f t="array" ref="E83">INDEX(Gesamtpunkte[[Matr.-Nr.]:[Gesamtpunkte ]],_xlfn.XMATCH('3. Notenszenarien'!A83,Gesamtpunkte[Matr.-Nr.],0),5)</f>
        <v>#N/A</v>
      </c>
      <c r="F83" s="115" t="e" cm="1">
        <f t="array" ref="F83">INDEX($S$4:$S$14,_xlfn.XMATCH(E83,$T$4:$T$14,-1),1)</f>
        <v>#N/A</v>
      </c>
      <c r="G83" s="115" t="e" cm="1">
        <f t="array" ref="G83">INDEX($S$21:$S$31,_xlfn.XMATCH(E83,$T$21:$T$31,-1),1)</f>
        <v>#N/A</v>
      </c>
      <c r="H83" s="115" t="e" cm="1">
        <f t="array" ref="H83">INDEX($S$38:$S$48,_xlfn.XMATCH(E83,$T$38:$T$48,-1),1)</f>
        <v>#N/A</v>
      </c>
      <c r="I83" s="116" t="str">
        <f t="shared" si="6"/>
        <v/>
      </c>
      <c r="J83" s="106" t="str">
        <f t="shared" si="7"/>
        <v/>
      </c>
      <c r="K83" s="63" t="e" cm="1">
        <f t="array" ref="K83">INDEX($T$4:$T$14,_xlfn.XMATCH(E83,$T$4:$T$14,1))-E83</f>
        <v>#N/A</v>
      </c>
      <c r="L83" s="63" t="e" cm="1">
        <f t="array" ref="L83">INDEX($T$21:$T$31,_xlfn.XMATCH(E83,$T$21:$T$31,1))-E83</f>
        <v>#N/A</v>
      </c>
      <c r="M83" s="63" t="e" cm="1">
        <f t="array" ref="M83">INDEX($T$38:$T$48,_xlfn.XMATCH(E83,$T$38:$T$48,1))-E83</f>
        <v>#N/A</v>
      </c>
    </row>
    <row r="84" spans="1:13" ht="13.5" thickBot="1">
      <c r="A84" s="113" t="e">
        <f>'2a.Detailpunkte'!D82</f>
        <v>#N/A</v>
      </c>
      <c r="B84" s="113">
        <f>'2a.Detailpunkte'!E82</f>
        <v>0</v>
      </c>
      <c r="C84" s="113">
        <f>'2a.Detailpunkte'!F82</f>
        <v>0</v>
      </c>
      <c r="D84" s="114" t="str">
        <f>IF(Gesamtpunkte[[#This Row],[Versuch]]=0,"",Gesamtpunkte[[#This Row],[Versuch]])</f>
        <v/>
      </c>
      <c r="E84" s="115" t="e" cm="1">
        <f t="array" ref="E84">INDEX(Gesamtpunkte[[Matr.-Nr.]:[Gesamtpunkte ]],_xlfn.XMATCH('3. Notenszenarien'!A84,Gesamtpunkte[Matr.-Nr.],0),5)</f>
        <v>#N/A</v>
      </c>
      <c r="F84" s="115" t="e" cm="1">
        <f t="array" ref="F84">INDEX($S$4:$S$14,_xlfn.XMATCH(E84,$T$4:$T$14,-1),1)</f>
        <v>#N/A</v>
      </c>
      <c r="G84" s="115" t="e" cm="1">
        <f t="array" ref="G84">INDEX($S$21:$S$31,_xlfn.XMATCH(E84,$T$21:$T$31,-1),1)</f>
        <v>#N/A</v>
      </c>
      <c r="H84" s="115" t="e" cm="1">
        <f t="array" ref="H84">INDEX($S$38:$S$48,_xlfn.XMATCH(E84,$T$38:$T$48,-1),1)</f>
        <v>#N/A</v>
      </c>
      <c r="I84" s="116" t="str">
        <f t="shared" si="6"/>
        <v/>
      </c>
      <c r="J84" s="106" t="str">
        <f t="shared" si="7"/>
        <v/>
      </c>
      <c r="K84" s="63" t="e" cm="1">
        <f t="array" ref="K84">INDEX($T$4:$T$14,_xlfn.XMATCH(E84,$T$4:$T$14,1))-E84</f>
        <v>#N/A</v>
      </c>
      <c r="L84" s="63" t="e" cm="1">
        <f t="array" ref="L84">INDEX($T$21:$T$31,_xlfn.XMATCH(E84,$T$21:$T$31,1))-E84</f>
        <v>#N/A</v>
      </c>
      <c r="M84" s="63" t="e" cm="1">
        <f t="array" ref="M84">INDEX($T$38:$T$48,_xlfn.XMATCH(E84,$T$38:$T$48,1))-E84</f>
        <v>#N/A</v>
      </c>
    </row>
    <row r="85" spans="1:13" ht="13.5" thickBot="1">
      <c r="A85" s="113" t="e">
        <f>'2a.Detailpunkte'!D83</f>
        <v>#N/A</v>
      </c>
      <c r="B85" s="113">
        <f>'2a.Detailpunkte'!E83</f>
        <v>0</v>
      </c>
      <c r="C85" s="113">
        <f>'2a.Detailpunkte'!F83</f>
        <v>0</v>
      </c>
      <c r="D85" s="114" t="str">
        <f>IF(Gesamtpunkte[[#This Row],[Versuch]]=0,"",Gesamtpunkte[[#This Row],[Versuch]])</f>
        <v/>
      </c>
      <c r="E85" s="115" t="e" cm="1">
        <f t="array" ref="E85">INDEX(Gesamtpunkte[[Matr.-Nr.]:[Gesamtpunkte ]],_xlfn.XMATCH('3. Notenszenarien'!A85,Gesamtpunkte[Matr.-Nr.],0),5)</f>
        <v>#N/A</v>
      </c>
      <c r="F85" s="115" t="e" cm="1">
        <f t="array" ref="F85">INDEX($S$4:$S$14,_xlfn.XMATCH(E85,$T$4:$T$14,-1),1)</f>
        <v>#N/A</v>
      </c>
      <c r="G85" s="115" t="e" cm="1">
        <f t="array" ref="G85">INDEX($S$21:$S$31,_xlfn.XMATCH(E85,$T$21:$T$31,-1),1)</f>
        <v>#N/A</v>
      </c>
      <c r="H85" s="115" t="e" cm="1">
        <f t="array" ref="H85">INDEX($S$38:$S$48,_xlfn.XMATCH(E85,$T$38:$T$48,-1),1)</f>
        <v>#N/A</v>
      </c>
      <c r="I85" s="116" t="str">
        <f t="shared" si="6"/>
        <v/>
      </c>
      <c r="J85" s="106" t="str">
        <f t="shared" si="7"/>
        <v/>
      </c>
      <c r="K85" s="63" t="e" cm="1">
        <f t="array" ref="K85">INDEX($T$4:$T$14,_xlfn.XMATCH(E85,$T$4:$T$14,1))-E85</f>
        <v>#N/A</v>
      </c>
      <c r="L85" s="63" t="e" cm="1">
        <f t="array" ref="L85">INDEX($T$21:$T$31,_xlfn.XMATCH(E85,$T$21:$T$31,1))-E85</f>
        <v>#N/A</v>
      </c>
      <c r="M85" s="63" t="e" cm="1">
        <f t="array" ref="M85">INDEX($T$38:$T$48,_xlfn.XMATCH(E85,$T$38:$T$48,1))-E85</f>
        <v>#N/A</v>
      </c>
    </row>
    <row r="86" spans="1:13" ht="13.5" thickBot="1">
      <c r="A86" s="113" t="e">
        <f>'2a.Detailpunkte'!D84</f>
        <v>#N/A</v>
      </c>
      <c r="B86" s="113">
        <f>'2a.Detailpunkte'!E84</f>
        <v>0</v>
      </c>
      <c r="C86" s="113">
        <f>'2a.Detailpunkte'!F84</f>
        <v>0</v>
      </c>
      <c r="D86" s="114" t="str">
        <f>IF(Gesamtpunkte[[#This Row],[Versuch]]=0,"",Gesamtpunkte[[#This Row],[Versuch]])</f>
        <v/>
      </c>
      <c r="E86" s="115" t="e" cm="1">
        <f t="array" ref="E86">INDEX(Gesamtpunkte[[Matr.-Nr.]:[Gesamtpunkte ]],_xlfn.XMATCH('3. Notenszenarien'!A86,Gesamtpunkte[Matr.-Nr.],0),5)</f>
        <v>#N/A</v>
      </c>
      <c r="F86" s="115" t="e" cm="1">
        <f t="array" ref="F86">INDEX($S$4:$S$14,_xlfn.XMATCH(E86,$T$4:$T$14,-1),1)</f>
        <v>#N/A</v>
      </c>
      <c r="G86" s="115" t="e" cm="1">
        <f t="array" ref="G86">INDEX($S$21:$S$31,_xlfn.XMATCH(E86,$T$21:$T$31,-1),1)</f>
        <v>#N/A</v>
      </c>
      <c r="H86" s="115" t="e" cm="1">
        <f t="array" ref="H86">INDEX($S$38:$S$48,_xlfn.XMATCH(E86,$T$38:$T$48,-1),1)</f>
        <v>#N/A</v>
      </c>
      <c r="I86" s="116" t="str">
        <f t="shared" si="6"/>
        <v/>
      </c>
      <c r="J86" s="106" t="str">
        <f t="shared" si="7"/>
        <v/>
      </c>
      <c r="K86" s="63" t="e" cm="1">
        <f t="array" ref="K86">INDEX($T$4:$T$14,_xlfn.XMATCH(E86,$T$4:$T$14,1))-E86</f>
        <v>#N/A</v>
      </c>
      <c r="L86" s="63" t="e" cm="1">
        <f t="array" ref="L86">INDEX($T$21:$T$31,_xlfn.XMATCH(E86,$T$21:$T$31,1))-E86</f>
        <v>#N/A</v>
      </c>
      <c r="M86" s="63" t="e" cm="1">
        <f t="array" ref="M86">INDEX($T$38:$T$48,_xlfn.XMATCH(E86,$T$38:$T$48,1))-E86</f>
        <v>#N/A</v>
      </c>
    </row>
    <row r="87" spans="1:13" ht="13.5" thickBot="1">
      <c r="A87" s="113" t="e">
        <f>'2a.Detailpunkte'!D85</f>
        <v>#N/A</v>
      </c>
      <c r="B87" s="113">
        <f>'2a.Detailpunkte'!E85</f>
        <v>0</v>
      </c>
      <c r="C87" s="113">
        <f>'2a.Detailpunkte'!F85</f>
        <v>0</v>
      </c>
      <c r="D87" s="114" t="str">
        <f>IF(Gesamtpunkte[[#This Row],[Versuch]]=0,"",Gesamtpunkte[[#This Row],[Versuch]])</f>
        <v/>
      </c>
      <c r="E87" s="115" t="e" cm="1">
        <f t="array" ref="E87">INDEX(Gesamtpunkte[[Matr.-Nr.]:[Gesamtpunkte ]],_xlfn.XMATCH('3. Notenszenarien'!A87,Gesamtpunkte[Matr.-Nr.],0),5)</f>
        <v>#N/A</v>
      </c>
      <c r="F87" s="115" t="e" cm="1">
        <f t="array" ref="F87">INDEX($S$4:$S$14,_xlfn.XMATCH(E87,$T$4:$T$14,-1),1)</f>
        <v>#N/A</v>
      </c>
      <c r="G87" s="115" t="e" cm="1">
        <f t="array" ref="G87">INDEX($S$21:$S$31,_xlfn.XMATCH(E87,$T$21:$T$31,-1),1)</f>
        <v>#N/A</v>
      </c>
      <c r="H87" s="115" t="e" cm="1">
        <f t="array" ref="H87">INDEX($S$38:$S$48,_xlfn.XMATCH(E87,$T$38:$T$48,-1),1)</f>
        <v>#N/A</v>
      </c>
      <c r="I87" s="116" t="str">
        <f t="shared" si="6"/>
        <v/>
      </c>
      <c r="J87" s="106" t="str">
        <f t="shared" si="7"/>
        <v/>
      </c>
      <c r="K87" s="63" t="e" cm="1">
        <f t="array" ref="K87">INDEX($T$4:$T$14,_xlfn.XMATCH(E87,$T$4:$T$14,1))-E87</f>
        <v>#N/A</v>
      </c>
      <c r="L87" s="63" t="e" cm="1">
        <f t="array" ref="L87">INDEX($T$21:$T$31,_xlfn.XMATCH(E87,$T$21:$T$31,1))-E87</f>
        <v>#N/A</v>
      </c>
      <c r="M87" s="63" t="e" cm="1">
        <f t="array" ref="M87">INDEX($T$38:$T$48,_xlfn.XMATCH(E87,$T$38:$T$48,1))-E87</f>
        <v>#N/A</v>
      </c>
    </row>
    <row r="88" spans="1:13" ht="13.5" thickBot="1">
      <c r="A88" s="113" t="e">
        <f>'2a.Detailpunkte'!D86</f>
        <v>#N/A</v>
      </c>
      <c r="B88" s="113">
        <f>'2a.Detailpunkte'!E86</f>
        <v>0</v>
      </c>
      <c r="C88" s="113">
        <f>'2a.Detailpunkte'!F86</f>
        <v>0</v>
      </c>
      <c r="D88" s="114"/>
      <c r="E88" s="115" t="e" cm="1">
        <f t="array" ref="E88">INDEX(Gesamtpunkte[[Matr.-Nr.]:[Gesamtpunkte ]],_xlfn.XMATCH('3. Notenszenarien'!A88,Gesamtpunkte[Matr.-Nr.],0),5)</f>
        <v>#N/A</v>
      </c>
      <c r="F88" s="115" t="e" cm="1">
        <f t="array" ref="F88">INDEX($S$4:$S$14,_xlfn.XMATCH(E88,$T$4:$T$14,-1),1)</f>
        <v>#N/A</v>
      </c>
      <c r="G88" s="115" t="e" cm="1">
        <f t="array" ref="G88">INDEX($S$21:$S$31,_xlfn.XMATCH(E88,$T$21:$T$31,-1),1)</f>
        <v>#N/A</v>
      </c>
      <c r="H88" s="115" t="e" cm="1">
        <f t="array" ref="H88">INDEX($S$38:$S$48,_xlfn.XMATCH(E88,$T$38:$T$48,-1),1)</f>
        <v>#N/A</v>
      </c>
      <c r="I88" s="116" t="str">
        <f t="shared" si="6"/>
        <v/>
      </c>
      <c r="J88" s="106" t="str">
        <f t="shared" si="7"/>
        <v/>
      </c>
      <c r="K88" s="63" t="e" cm="1">
        <f t="array" ref="K88">INDEX($T$4:$T$14,_xlfn.XMATCH(E88,$T$4:$T$14,1))-E88</f>
        <v>#N/A</v>
      </c>
      <c r="L88" s="63" t="e" cm="1">
        <f t="array" ref="L88">INDEX($T$21:$T$31,_xlfn.XMATCH(E88,$T$21:$T$31,1))-E88</f>
        <v>#N/A</v>
      </c>
      <c r="M88" s="63" t="e" cm="1">
        <f t="array" ref="M88">INDEX($T$38:$T$48,_xlfn.XMATCH(E88,$T$38:$T$48,1))-E88</f>
        <v>#N/A</v>
      </c>
    </row>
    <row r="89" spans="1:13" ht="13.5" thickBot="1">
      <c r="A89" s="113" t="e">
        <f>'2a.Detailpunkte'!D87</f>
        <v>#N/A</v>
      </c>
      <c r="B89" s="113">
        <f>'2a.Detailpunkte'!E87</f>
        <v>0</v>
      </c>
      <c r="C89" s="113">
        <f>'2a.Detailpunkte'!F87</f>
        <v>0</v>
      </c>
      <c r="D89" s="114" t="str">
        <f>IF(Gesamtpunkte[[#This Row],[Versuch]]=0,"",Gesamtpunkte[[#This Row],[Versuch]])</f>
        <v/>
      </c>
      <c r="E89" s="115" t="e" cm="1">
        <f t="array" ref="E89">INDEX(Gesamtpunkte[[Matr.-Nr.]:[Gesamtpunkte ]],_xlfn.XMATCH('3. Notenszenarien'!A89,Gesamtpunkte[Matr.-Nr.],0),5)</f>
        <v>#N/A</v>
      </c>
      <c r="F89" s="115" t="e" cm="1">
        <f t="array" ref="F89">INDEX($S$4:$S$14,_xlfn.XMATCH(E89,$T$4:$T$14,-1),1)</f>
        <v>#N/A</v>
      </c>
      <c r="G89" s="115" t="e" cm="1">
        <f t="array" ref="G89">INDEX($S$21:$S$31,_xlfn.XMATCH(E89,$T$21:$T$31,-1),1)</f>
        <v>#N/A</v>
      </c>
      <c r="H89" s="115" t="e" cm="1">
        <f t="array" ref="H89">INDEX($S$38:$S$48,_xlfn.XMATCH(E89,$T$38:$T$48,-1),1)</f>
        <v>#N/A</v>
      </c>
      <c r="I89" s="116" t="str">
        <f t="shared" si="6"/>
        <v/>
      </c>
      <c r="J89" s="106" t="str">
        <f t="shared" si="7"/>
        <v/>
      </c>
      <c r="K89" s="63" t="e" cm="1">
        <f t="array" ref="K89">INDEX($T$4:$T$14,_xlfn.XMATCH(E89,$T$4:$T$14,1))-E89</f>
        <v>#N/A</v>
      </c>
      <c r="L89" s="63" t="e" cm="1">
        <f t="array" ref="L89">INDEX($T$21:$T$31,_xlfn.XMATCH(E89,$T$21:$T$31,1))-E89</f>
        <v>#N/A</v>
      </c>
      <c r="M89" s="63" t="e" cm="1">
        <f t="array" ref="M89">INDEX($T$38:$T$48,_xlfn.XMATCH(E89,$T$38:$T$48,1))-E89</f>
        <v>#N/A</v>
      </c>
    </row>
    <row r="90" spans="1:13" ht="13.5" thickBot="1">
      <c r="A90" s="113" t="e">
        <f>'2a.Detailpunkte'!D88</f>
        <v>#N/A</v>
      </c>
      <c r="B90" s="113">
        <f>'2a.Detailpunkte'!E88</f>
        <v>0</v>
      </c>
      <c r="C90" s="113">
        <f>'2a.Detailpunkte'!F88</f>
        <v>0</v>
      </c>
      <c r="D90" s="114" t="str">
        <f>IF(Gesamtpunkte[[#This Row],[Versuch]]=0,"",Gesamtpunkte[[#This Row],[Versuch]])</f>
        <v/>
      </c>
      <c r="E90" s="115" t="e" cm="1">
        <f t="array" ref="E90">INDEX(Gesamtpunkte[[Matr.-Nr.]:[Gesamtpunkte ]],_xlfn.XMATCH('3. Notenszenarien'!A90,Gesamtpunkte[Matr.-Nr.],0),5)</f>
        <v>#N/A</v>
      </c>
      <c r="F90" s="115" t="e" cm="1">
        <f t="array" ref="F90">INDEX($S$4:$S$14,_xlfn.XMATCH(E90,$T$4:$T$14,-1),1)</f>
        <v>#N/A</v>
      </c>
      <c r="G90" s="115" t="e" cm="1">
        <f t="array" ref="G90">INDEX($S$21:$S$31,_xlfn.XMATCH(E90,$T$21:$T$31,-1),1)</f>
        <v>#N/A</v>
      </c>
      <c r="H90" s="115" t="e" cm="1">
        <f t="array" ref="H90">INDEX($S$38:$S$48,_xlfn.XMATCH(E90,$T$38:$T$48,-1),1)</f>
        <v>#N/A</v>
      </c>
      <c r="I90" s="116" t="str">
        <f t="shared" si="6"/>
        <v/>
      </c>
      <c r="J90" s="106" t="str">
        <f t="shared" si="7"/>
        <v/>
      </c>
      <c r="K90" s="63" t="e" cm="1">
        <f t="array" ref="K90">INDEX($T$4:$T$14,_xlfn.XMATCH(E90,$T$4:$T$14,1))-E90</f>
        <v>#N/A</v>
      </c>
      <c r="L90" s="63" t="e" cm="1">
        <f t="array" ref="L90">INDEX($T$21:$T$31,_xlfn.XMATCH(E90,$T$21:$T$31,1))-E90</f>
        <v>#N/A</v>
      </c>
      <c r="M90" s="63" t="e" cm="1">
        <f t="array" ref="M90">INDEX($T$38:$T$48,_xlfn.XMATCH(E90,$T$38:$T$48,1))-E90</f>
        <v>#N/A</v>
      </c>
    </row>
    <row r="91" spans="1:13" ht="13.5" thickBot="1">
      <c r="A91" s="113" t="e">
        <f>'2a.Detailpunkte'!D89</f>
        <v>#N/A</v>
      </c>
      <c r="B91" s="113">
        <f>'2a.Detailpunkte'!E89</f>
        <v>0</v>
      </c>
      <c r="C91" s="113">
        <f>'2a.Detailpunkte'!F89</f>
        <v>0</v>
      </c>
      <c r="D91" s="114" t="str">
        <f>IF(Gesamtpunkte[[#This Row],[Versuch]]=0,"",Gesamtpunkte[[#This Row],[Versuch]])</f>
        <v/>
      </c>
      <c r="E91" s="115" t="e" cm="1">
        <f t="array" ref="E91">INDEX(Gesamtpunkte[[Matr.-Nr.]:[Gesamtpunkte ]],_xlfn.XMATCH('3. Notenszenarien'!A91,Gesamtpunkte[Matr.-Nr.],0),5)</f>
        <v>#N/A</v>
      </c>
      <c r="F91" s="115" t="e" cm="1">
        <f t="array" ref="F91">INDEX($S$4:$S$14,_xlfn.XMATCH(E91,$T$4:$T$14,-1),1)</f>
        <v>#N/A</v>
      </c>
      <c r="G91" s="115" t="e" cm="1">
        <f t="array" ref="G91">INDEX($S$21:$S$31,_xlfn.XMATCH(E91,$T$21:$T$31,-1),1)</f>
        <v>#N/A</v>
      </c>
      <c r="H91" s="115" t="e" cm="1">
        <f t="array" ref="H91">INDEX($S$38:$S$48,_xlfn.XMATCH(E91,$T$38:$T$48,-1),1)</f>
        <v>#N/A</v>
      </c>
      <c r="I91" s="116" t="str">
        <f t="shared" si="6"/>
        <v/>
      </c>
      <c r="J91" s="106" t="str">
        <f t="shared" si="7"/>
        <v/>
      </c>
      <c r="K91" s="63" t="e" cm="1">
        <f t="array" ref="K91">INDEX($T$4:$T$14,_xlfn.XMATCH(E91,$T$4:$T$14,1))-E91</f>
        <v>#N/A</v>
      </c>
      <c r="L91" s="63" t="e" cm="1">
        <f t="array" ref="L91">INDEX($T$21:$T$31,_xlfn.XMATCH(E91,$T$21:$T$31,1))-E91</f>
        <v>#N/A</v>
      </c>
      <c r="M91" s="63" t="e" cm="1">
        <f t="array" ref="M91">INDEX($T$38:$T$48,_xlfn.XMATCH(E91,$T$38:$T$48,1))-E91</f>
        <v>#N/A</v>
      </c>
    </row>
    <row r="92" spans="1:13" ht="13.5" thickBot="1">
      <c r="A92" s="113" t="e">
        <f>'2a.Detailpunkte'!D90</f>
        <v>#N/A</v>
      </c>
      <c r="B92" s="113">
        <f>'2a.Detailpunkte'!E90</f>
        <v>0</v>
      </c>
      <c r="C92" s="113">
        <f>'2a.Detailpunkte'!F90</f>
        <v>0</v>
      </c>
      <c r="D92" s="114"/>
      <c r="E92" s="115" t="e" cm="1">
        <f t="array" ref="E92">INDEX(Gesamtpunkte[[Matr.-Nr.]:[Gesamtpunkte ]],_xlfn.XMATCH('3. Notenszenarien'!A92,Gesamtpunkte[Matr.-Nr.],0),5)</f>
        <v>#N/A</v>
      </c>
      <c r="F92" s="115" t="e" cm="1">
        <f t="array" ref="F92">INDEX($S$4:$S$14,_xlfn.XMATCH(E92,$T$4:$T$14,-1),1)</f>
        <v>#N/A</v>
      </c>
      <c r="G92" s="115" t="e" cm="1">
        <f t="array" ref="G92">INDEX($S$21:$S$31,_xlfn.XMATCH(E92,$T$21:$T$31,-1),1)</f>
        <v>#N/A</v>
      </c>
      <c r="H92" s="115" t="e" cm="1">
        <f t="array" ref="H92">INDEX($S$38:$S$48,_xlfn.XMATCH(E92,$T$38:$T$48,-1),1)</f>
        <v>#N/A</v>
      </c>
      <c r="I92" s="116" t="str">
        <f t="shared" si="6"/>
        <v/>
      </c>
      <c r="J92" s="106" t="str">
        <f t="shared" si="7"/>
        <v/>
      </c>
      <c r="K92" s="63" t="e" cm="1">
        <f t="array" ref="K92">INDEX($T$4:$T$14,_xlfn.XMATCH(E92,$T$4:$T$14,1))-E92</f>
        <v>#N/A</v>
      </c>
      <c r="L92" s="63" t="e" cm="1">
        <f t="array" ref="L92">INDEX($T$21:$T$31,_xlfn.XMATCH(E92,$T$21:$T$31,1))-E92</f>
        <v>#N/A</v>
      </c>
      <c r="M92" s="63" t="e" cm="1">
        <f t="array" ref="M92">INDEX($T$38:$T$48,_xlfn.XMATCH(E92,$T$38:$T$48,1))-E92</f>
        <v>#N/A</v>
      </c>
    </row>
    <row r="93" spans="1:13" ht="13.5" thickBot="1">
      <c r="A93" s="113" t="e">
        <f>'2a.Detailpunkte'!D91</f>
        <v>#N/A</v>
      </c>
      <c r="B93" s="113">
        <f>'2a.Detailpunkte'!E91</f>
        <v>0</v>
      </c>
      <c r="C93" s="113">
        <f>'2a.Detailpunkte'!F91</f>
        <v>0</v>
      </c>
      <c r="D93" s="114" t="str">
        <f>IF(Gesamtpunkte[[#This Row],[Versuch]]=0,"",Gesamtpunkte[[#This Row],[Versuch]])</f>
        <v/>
      </c>
      <c r="E93" s="115" t="e" cm="1">
        <f t="array" ref="E93">INDEX(Gesamtpunkte[[Matr.-Nr.]:[Gesamtpunkte ]],_xlfn.XMATCH('3. Notenszenarien'!A93,Gesamtpunkte[Matr.-Nr.],0),5)</f>
        <v>#N/A</v>
      </c>
      <c r="F93" s="115" t="e" cm="1">
        <f t="array" ref="F93">INDEX($S$4:$S$14,_xlfn.XMATCH(E93,$T$4:$T$14,-1),1)</f>
        <v>#N/A</v>
      </c>
      <c r="G93" s="115" t="e" cm="1">
        <f t="array" ref="G93">INDEX($S$21:$S$31,_xlfn.XMATCH(E93,$T$21:$T$31,-1),1)</f>
        <v>#N/A</v>
      </c>
      <c r="H93" s="115" t="e" cm="1">
        <f t="array" ref="H93">INDEX($S$38:$S$48,_xlfn.XMATCH(E93,$T$38:$T$48,-1),1)</f>
        <v>#N/A</v>
      </c>
      <c r="I93" s="116" t="str">
        <f t="shared" si="6"/>
        <v/>
      </c>
      <c r="J93" s="106" t="str">
        <f t="shared" si="7"/>
        <v/>
      </c>
      <c r="K93" s="63" t="e" cm="1">
        <f t="array" ref="K93">INDEX($T$4:$T$14,_xlfn.XMATCH(E93,$T$4:$T$14,1))-E93</f>
        <v>#N/A</v>
      </c>
      <c r="L93" s="63" t="e" cm="1">
        <f t="array" ref="L93">INDEX($T$21:$T$31,_xlfn.XMATCH(E93,$T$21:$T$31,1))-E93</f>
        <v>#N/A</v>
      </c>
      <c r="M93" s="63" t="e" cm="1">
        <f t="array" ref="M93">INDEX($T$38:$T$48,_xlfn.XMATCH(E93,$T$38:$T$48,1))-E93</f>
        <v>#N/A</v>
      </c>
    </row>
    <row r="94" spans="1:13" ht="13.5" thickBot="1">
      <c r="A94" s="113" t="e">
        <f>'2a.Detailpunkte'!D92</f>
        <v>#N/A</v>
      </c>
      <c r="B94" s="113">
        <f>'2a.Detailpunkte'!E92</f>
        <v>0</v>
      </c>
      <c r="C94" s="113">
        <f>'2a.Detailpunkte'!F92</f>
        <v>0</v>
      </c>
      <c r="D94" s="114"/>
      <c r="E94" s="115" t="e" cm="1">
        <f t="array" ref="E94">INDEX(Gesamtpunkte[[Matr.-Nr.]:[Gesamtpunkte ]],_xlfn.XMATCH('3. Notenszenarien'!A94,Gesamtpunkte[Matr.-Nr.],0),5)</f>
        <v>#N/A</v>
      </c>
      <c r="F94" s="115" t="e" cm="1">
        <f t="array" ref="F94">INDEX($S$4:$S$14,_xlfn.XMATCH(E94,$T$4:$T$14,-1),1)</f>
        <v>#N/A</v>
      </c>
      <c r="G94" s="115" t="e" cm="1">
        <f t="array" ref="G94">INDEX($S$21:$S$31,_xlfn.XMATCH(E94,$T$21:$T$31,-1),1)</f>
        <v>#N/A</v>
      </c>
      <c r="H94" s="115" t="e" cm="1">
        <f t="array" ref="H94">INDEX($S$38:$S$48,_xlfn.XMATCH(E94,$T$38:$T$48,-1),1)</f>
        <v>#N/A</v>
      </c>
      <c r="I94" s="116" t="str">
        <f t="shared" si="6"/>
        <v/>
      </c>
      <c r="J94" s="106" t="str">
        <f t="shared" si="7"/>
        <v/>
      </c>
      <c r="K94" s="63" t="e" cm="1">
        <f t="array" ref="K94">INDEX($T$4:$T$14,_xlfn.XMATCH(E94,$T$4:$T$14,1))-E94</f>
        <v>#N/A</v>
      </c>
      <c r="L94" s="63" t="e" cm="1">
        <f t="array" ref="L94">INDEX($T$21:$T$31,_xlfn.XMATCH(E94,$T$21:$T$31,1))-E94</f>
        <v>#N/A</v>
      </c>
      <c r="M94" s="63" t="e" cm="1">
        <f t="array" ref="M94">INDEX($T$38:$T$48,_xlfn.XMATCH(E94,$T$38:$T$48,1))-E94</f>
        <v>#N/A</v>
      </c>
    </row>
    <row r="95" spans="1:13" ht="13.5" thickBot="1">
      <c r="A95" s="113" t="e">
        <f>'2a.Detailpunkte'!D93</f>
        <v>#N/A</v>
      </c>
      <c r="B95" s="113">
        <f>'2a.Detailpunkte'!E93</f>
        <v>0</v>
      </c>
      <c r="C95" s="113">
        <f>'2a.Detailpunkte'!F93</f>
        <v>0</v>
      </c>
      <c r="D95" s="114" t="str">
        <f>IF(Gesamtpunkte[[#This Row],[Versuch]]=0,"",Gesamtpunkte[[#This Row],[Versuch]])</f>
        <v/>
      </c>
      <c r="E95" s="115" t="e" cm="1">
        <f t="array" ref="E95">INDEX(Gesamtpunkte[[Matr.-Nr.]:[Gesamtpunkte ]],_xlfn.XMATCH('3. Notenszenarien'!A95,Gesamtpunkte[Matr.-Nr.],0),5)</f>
        <v>#N/A</v>
      </c>
      <c r="F95" s="115" t="e" cm="1">
        <f t="array" ref="F95">INDEX($S$4:$S$14,_xlfn.XMATCH(E95,$T$4:$T$14,-1),1)</f>
        <v>#N/A</v>
      </c>
      <c r="G95" s="115" t="e" cm="1">
        <f t="array" ref="G95">INDEX($S$21:$S$31,_xlfn.XMATCH(E95,$T$21:$T$31,-1),1)</f>
        <v>#N/A</v>
      </c>
      <c r="H95" s="115" t="e" cm="1">
        <f t="array" ref="H95">INDEX($S$38:$S$48,_xlfn.XMATCH(E95,$T$38:$T$48,-1),1)</f>
        <v>#N/A</v>
      </c>
      <c r="I95" s="116" t="str">
        <f t="shared" si="6"/>
        <v/>
      </c>
      <c r="J95" s="106" t="str">
        <f t="shared" si="7"/>
        <v/>
      </c>
      <c r="K95" s="63" t="e" cm="1">
        <f t="array" ref="K95">INDEX($T$4:$T$14,_xlfn.XMATCH(E95,$T$4:$T$14,1))-E95</f>
        <v>#N/A</v>
      </c>
      <c r="L95" s="63" t="e" cm="1">
        <f t="array" ref="L95">INDEX($T$21:$T$31,_xlfn.XMATCH(E95,$T$21:$T$31,1))-E95</f>
        <v>#N/A</v>
      </c>
      <c r="M95" s="63" t="e" cm="1">
        <f t="array" ref="M95">INDEX($T$38:$T$48,_xlfn.XMATCH(E95,$T$38:$T$48,1))-E95</f>
        <v>#N/A</v>
      </c>
    </row>
    <row r="96" spans="1:13" ht="13.5" thickBot="1">
      <c r="A96" s="113" t="e">
        <f>'2a.Detailpunkte'!D94</f>
        <v>#N/A</v>
      </c>
      <c r="B96" s="113">
        <f>'2a.Detailpunkte'!E94</f>
        <v>0</v>
      </c>
      <c r="C96" s="113">
        <f>'2a.Detailpunkte'!F94</f>
        <v>0</v>
      </c>
      <c r="D96" s="114" t="str">
        <f>IF(Gesamtpunkte[[#This Row],[Versuch]]=0,"",Gesamtpunkte[[#This Row],[Versuch]])</f>
        <v/>
      </c>
      <c r="E96" s="115" t="e" cm="1">
        <f t="array" ref="E96">INDEX(Gesamtpunkte[[Matr.-Nr.]:[Gesamtpunkte ]],_xlfn.XMATCH('3. Notenszenarien'!A96,Gesamtpunkte[Matr.-Nr.],0),5)</f>
        <v>#N/A</v>
      </c>
      <c r="F96" s="115" t="e" cm="1">
        <f t="array" ref="F96">INDEX($S$4:$S$14,_xlfn.XMATCH(E96,$T$4:$T$14,-1),1)</f>
        <v>#N/A</v>
      </c>
      <c r="G96" s="115" t="e" cm="1">
        <f t="array" ref="G96">INDEX($S$21:$S$31,_xlfn.XMATCH(E96,$T$21:$T$31,-1),1)</f>
        <v>#N/A</v>
      </c>
      <c r="H96" s="115" t="e" cm="1">
        <f t="array" ref="H96">INDEX($S$38:$S$48,_xlfn.XMATCH(E96,$T$38:$T$48,-1),1)</f>
        <v>#N/A</v>
      </c>
      <c r="I96" s="116" t="str">
        <f t="shared" si="6"/>
        <v/>
      </c>
      <c r="J96" s="106" t="str">
        <f t="shared" si="7"/>
        <v/>
      </c>
      <c r="K96" s="63" t="e" cm="1">
        <f t="array" ref="K96">INDEX($T$4:$T$14,_xlfn.XMATCH(E96,$T$4:$T$14,1))-E96</f>
        <v>#N/A</v>
      </c>
      <c r="L96" s="63" t="e" cm="1">
        <f t="array" ref="L96">INDEX($T$21:$T$31,_xlfn.XMATCH(E96,$T$21:$T$31,1))-E96</f>
        <v>#N/A</v>
      </c>
      <c r="M96" s="63" t="e" cm="1">
        <f t="array" ref="M96">INDEX($T$38:$T$48,_xlfn.XMATCH(E96,$T$38:$T$48,1))-E96</f>
        <v>#N/A</v>
      </c>
    </row>
    <row r="97" spans="1:13" ht="13.5" thickBot="1">
      <c r="A97" s="113" t="e">
        <f>'2a.Detailpunkte'!D95</f>
        <v>#N/A</v>
      </c>
      <c r="B97" s="113">
        <f>'2a.Detailpunkte'!E95</f>
        <v>0</v>
      </c>
      <c r="C97" s="113">
        <f>'2a.Detailpunkte'!F95</f>
        <v>0</v>
      </c>
      <c r="D97" s="114" t="str">
        <f>IF(Gesamtpunkte[[#This Row],[Versuch]]=0,"",Gesamtpunkte[[#This Row],[Versuch]])</f>
        <v/>
      </c>
      <c r="E97" s="115" t="e" cm="1">
        <f t="array" ref="E97">INDEX(Gesamtpunkte[[Matr.-Nr.]:[Gesamtpunkte ]],_xlfn.XMATCH('3. Notenszenarien'!A97,Gesamtpunkte[Matr.-Nr.],0),5)</f>
        <v>#N/A</v>
      </c>
      <c r="F97" s="115" t="e" cm="1">
        <f t="array" ref="F97">INDEX($S$4:$S$14,_xlfn.XMATCH(E97,$T$4:$T$14,-1),1)</f>
        <v>#N/A</v>
      </c>
      <c r="G97" s="115" t="e" cm="1">
        <f t="array" ref="G97">INDEX($S$21:$S$31,_xlfn.XMATCH(E97,$T$21:$T$31,-1),1)</f>
        <v>#N/A</v>
      </c>
      <c r="H97" s="115" t="e" cm="1">
        <f t="array" ref="H97">INDEX($S$38:$S$48,_xlfn.XMATCH(E97,$T$38:$T$48,-1),1)</f>
        <v>#N/A</v>
      </c>
      <c r="I97" s="116" t="str">
        <f t="shared" si="6"/>
        <v/>
      </c>
      <c r="J97" s="106" t="str">
        <f t="shared" si="7"/>
        <v/>
      </c>
      <c r="K97" s="63" t="e" cm="1">
        <f t="array" ref="K97">INDEX($T$4:$T$14,_xlfn.XMATCH(E97,$T$4:$T$14,1))-E97</f>
        <v>#N/A</v>
      </c>
      <c r="L97" s="63" t="e" cm="1">
        <f t="array" ref="L97">INDEX($T$21:$T$31,_xlfn.XMATCH(E97,$T$21:$T$31,1))-E97</f>
        <v>#N/A</v>
      </c>
      <c r="M97" s="63" t="e" cm="1">
        <f t="array" ref="M97">INDEX($T$38:$T$48,_xlfn.XMATCH(E97,$T$38:$T$48,1))-E97</f>
        <v>#N/A</v>
      </c>
    </row>
    <row r="98" spans="1:13" ht="13.5" thickBot="1">
      <c r="A98" s="113" t="e">
        <f>'2a.Detailpunkte'!D96</f>
        <v>#N/A</v>
      </c>
      <c r="B98" s="113">
        <f>'2a.Detailpunkte'!E96</f>
        <v>0</v>
      </c>
      <c r="C98" s="113">
        <f>'2a.Detailpunkte'!F96</f>
        <v>0</v>
      </c>
      <c r="D98" s="114" t="str">
        <f>IF(Gesamtpunkte[[#This Row],[Versuch]]=0,"",Gesamtpunkte[[#This Row],[Versuch]])</f>
        <v/>
      </c>
      <c r="E98" s="115" t="e" cm="1">
        <f t="array" ref="E98">INDEX(Gesamtpunkte[[Matr.-Nr.]:[Gesamtpunkte ]],_xlfn.XMATCH('3. Notenszenarien'!A98,Gesamtpunkte[Matr.-Nr.],0),5)</f>
        <v>#N/A</v>
      </c>
      <c r="F98" s="115" t="e" cm="1">
        <f t="array" ref="F98">INDEX($S$4:$S$14,_xlfn.XMATCH(E98,$T$4:$T$14,-1),1)</f>
        <v>#N/A</v>
      </c>
      <c r="G98" s="115" t="e" cm="1">
        <f t="array" ref="G98">INDEX($S$21:$S$31,_xlfn.XMATCH(E98,$T$21:$T$31,-1),1)</f>
        <v>#N/A</v>
      </c>
      <c r="H98" s="115" t="e" cm="1">
        <f t="array" ref="H98">INDEX($S$38:$S$48,_xlfn.XMATCH(E98,$T$38:$T$48,-1),1)</f>
        <v>#N/A</v>
      </c>
      <c r="I98" s="116" t="str">
        <f t="shared" si="6"/>
        <v/>
      </c>
      <c r="J98" s="106" t="str">
        <f t="shared" si="7"/>
        <v/>
      </c>
      <c r="K98" s="63" t="e" cm="1">
        <f t="array" ref="K98">INDEX($T$4:$T$14,_xlfn.XMATCH(E98,$T$4:$T$14,1))-E98</f>
        <v>#N/A</v>
      </c>
      <c r="L98" s="63" t="e" cm="1">
        <f t="array" ref="L98">INDEX($T$21:$T$31,_xlfn.XMATCH(E98,$T$21:$T$31,1))-E98</f>
        <v>#N/A</v>
      </c>
      <c r="M98" s="63" t="e" cm="1">
        <f t="array" ref="M98">INDEX($T$38:$T$48,_xlfn.XMATCH(E98,$T$38:$T$48,1))-E98</f>
        <v>#N/A</v>
      </c>
    </row>
    <row r="99" spans="1:13" ht="13.5" thickBot="1">
      <c r="A99" s="113" t="e">
        <f>'2a.Detailpunkte'!D97</f>
        <v>#N/A</v>
      </c>
      <c r="B99" s="113">
        <f>'2a.Detailpunkte'!E97</f>
        <v>0</v>
      </c>
      <c r="C99" s="113">
        <f>'2a.Detailpunkte'!F97</f>
        <v>0</v>
      </c>
      <c r="D99" s="114" t="str">
        <f>IF(Gesamtpunkte[[#This Row],[Versuch]]=0,"",Gesamtpunkte[[#This Row],[Versuch]])</f>
        <v/>
      </c>
      <c r="E99" s="115" t="e" cm="1">
        <f t="array" ref="E99">INDEX(Gesamtpunkte[[Matr.-Nr.]:[Gesamtpunkte ]],_xlfn.XMATCH('3. Notenszenarien'!A99,Gesamtpunkte[Matr.-Nr.],0),5)</f>
        <v>#N/A</v>
      </c>
      <c r="F99" s="115" t="e" cm="1">
        <f t="array" ref="F99">INDEX($S$4:$S$14,_xlfn.XMATCH(E99,$T$4:$T$14,-1),1)</f>
        <v>#N/A</v>
      </c>
      <c r="G99" s="115" t="e" cm="1">
        <f t="array" ref="G99">INDEX($S$21:$S$31,_xlfn.XMATCH(E99,$T$21:$T$31,-1),1)</f>
        <v>#N/A</v>
      </c>
      <c r="H99" s="115" t="e" cm="1">
        <f t="array" ref="H99">INDEX($S$38:$S$48,_xlfn.XMATCH(E99,$T$38:$T$48,-1),1)</f>
        <v>#N/A</v>
      </c>
      <c r="I99" s="116" t="str">
        <f t="shared" si="6"/>
        <v/>
      </c>
      <c r="J99" s="106" t="str">
        <f t="shared" si="7"/>
        <v/>
      </c>
      <c r="K99" s="63" t="e" cm="1">
        <f t="array" ref="K99">INDEX($T$4:$T$14,_xlfn.XMATCH(E99,$T$4:$T$14,1))-E99</f>
        <v>#N/A</v>
      </c>
      <c r="L99" s="63" t="e" cm="1">
        <f t="array" ref="L99">INDEX($T$21:$T$31,_xlfn.XMATCH(E99,$T$21:$T$31,1))-E99</f>
        <v>#N/A</v>
      </c>
      <c r="M99" s="63" t="e" cm="1">
        <f t="array" ref="M99">INDEX($T$38:$T$48,_xlfn.XMATCH(E99,$T$38:$T$48,1))-E99</f>
        <v>#N/A</v>
      </c>
    </row>
    <row r="100" spans="1:13" ht="13.5" thickBot="1">
      <c r="A100" s="113" t="e">
        <f>'2a.Detailpunkte'!D98</f>
        <v>#N/A</v>
      </c>
      <c r="B100" s="113">
        <f>'2a.Detailpunkte'!E98</f>
        <v>0</v>
      </c>
      <c r="C100" s="113">
        <f>'2a.Detailpunkte'!F98</f>
        <v>0</v>
      </c>
      <c r="D100" s="114" t="str">
        <f>IF(Gesamtpunkte[[#This Row],[Versuch]]=0,"",Gesamtpunkte[[#This Row],[Versuch]])</f>
        <v/>
      </c>
      <c r="E100" s="115" t="e" cm="1">
        <f t="array" ref="E100">INDEX(Gesamtpunkte[[Matr.-Nr.]:[Gesamtpunkte ]],_xlfn.XMATCH('3. Notenszenarien'!A100,Gesamtpunkte[Matr.-Nr.],0),5)</f>
        <v>#N/A</v>
      </c>
      <c r="F100" s="115" t="e" cm="1">
        <f t="array" ref="F100">INDEX($S$4:$S$14,_xlfn.XMATCH(E100,$T$4:$T$14,-1),1)</f>
        <v>#N/A</v>
      </c>
      <c r="G100" s="115" t="e" cm="1">
        <f t="array" ref="G100">INDEX($S$21:$S$31,_xlfn.XMATCH(E100,$T$21:$T$31,-1),1)</f>
        <v>#N/A</v>
      </c>
      <c r="H100" s="115" t="e" cm="1">
        <f t="array" ref="H100">INDEX($S$38:$S$48,_xlfn.XMATCH(E100,$T$38:$T$48,-1),1)</f>
        <v>#N/A</v>
      </c>
      <c r="I100" s="116" t="str">
        <f t="shared" si="6"/>
        <v/>
      </c>
      <c r="J100" s="106" t="str">
        <f t="shared" si="7"/>
        <v/>
      </c>
      <c r="K100" s="63" t="e" cm="1">
        <f t="array" ref="K100">INDEX($T$4:$T$14,_xlfn.XMATCH(E100,$T$4:$T$14,1))-E100</f>
        <v>#N/A</v>
      </c>
      <c r="L100" s="63" t="e" cm="1">
        <f t="array" ref="L100">INDEX($T$21:$T$31,_xlfn.XMATCH(E100,$T$21:$T$31,1))-E100</f>
        <v>#N/A</v>
      </c>
      <c r="M100" s="63" t="e" cm="1">
        <f t="array" ref="M100">INDEX($T$38:$T$48,_xlfn.XMATCH(E100,$T$38:$T$48,1))-E100</f>
        <v>#N/A</v>
      </c>
    </row>
    <row r="101" spans="1:13" ht="13.5" thickBot="1">
      <c r="A101" s="113" t="e">
        <f>'2a.Detailpunkte'!D99</f>
        <v>#N/A</v>
      </c>
      <c r="B101" s="113">
        <f>'2a.Detailpunkte'!E99</f>
        <v>0</v>
      </c>
      <c r="C101" s="113">
        <f>'2a.Detailpunkte'!F99</f>
        <v>0</v>
      </c>
      <c r="D101" s="114" t="str">
        <f>IF(Gesamtpunkte[[#This Row],[Versuch]]=0,"",Gesamtpunkte[[#This Row],[Versuch]])</f>
        <v/>
      </c>
      <c r="E101" s="115" t="e" cm="1">
        <f t="array" ref="E101">INDEX(Gesamtpunkte[[Matr.-Nr.]:[Gesamtpunkte ]],_xlfn.XMATCH('3. Notenszenarien'!A101,Gesamtpunkte[Matr.-Nr.],0),5)</f>
        <v>#N/A</v>
      </c>
      <c r="F101" s="115" t="e" cm="1">
        <f t="array" ref="F101">INDEX($S$4:$S$14,_xlfn.XMATCH(E101,$T$4:$T$14,-1),1)</f>
        <v>#N/A</v>
      </c>
      <c r="G101" s="115" t="e" cm="1">
        <f t="array" ref="G101">INDEX($S$21:$S$31,_xlfn.XMATCH(E101,$T$21:$T$31,-1),1)</f>
        <v>#N/A</v>
      </c>
      <c r="H101" s="115" t="e" cm="1">
        <f t="array" ref="H101">INDEX($S$38:$S$48,_xlfn.XMATCH(E101,$T$38:$T$48,-1),1)</f>
        <v>#N/A</v>
      </c>
      <c r="I101" s="116" t="str">
        <f t="shared" si="6"/>
        <v/>
      </c>
      <c r="J101" s="106" t="str">
        <f t="shared" si="7"/>
        <v/>
      </c>
      <c r="K101" s="63" t="e" cm="1">
        <f t="array" ref="K101">INDEX($T$4:$T$14,_xlfn.XMATCH(E101,$T$4:$T$14,1))-E101</f>
        <v>#N/A</v>
      </c>
      <c r="L101" s="63" t="e" cm="1">
        <f t="array" ref="L101">INDEX($T$21:$T$31,_xlfn.XMATCH(E101,$T$21:$T$31,1))-E101</f>
        <v>#N/A</v>
      </c>
      <c r="M101" s="63" t="e" cm="1">
        <f t="array" ref="M101">INDEX($T$38:$T$48,_xlfn.XMATCH(E101,$T$38:$T$48,1))-E101</f>
        <v>#N/A</v>
      </c>
    </row>
    <row r="102" spans="1:13" ht="13.5" thickBot="1">
      <c r="A102" s="113" t="e">
        <f>'2a.Detailpunkte'!D100</f>
        <v>#N/A</v>
      </c>
      <c r="B102" s="113">
        <f>'2a.Detailpunkte'!E100</f>
        <v>0</v>
      </c>
      <c r="C102" s="113">
        <f>'2a.Detailpunkte'!F100</f>
        <v>0</v>
      </c>
      <c r="D102" s="114" t="str">
        <f>IF(Gesamtpunkte[[#This Row],[Versuch]]=0,"",Gesamtpunkte[[#This Row],[Versuch]])</f>
        <v/>
      </c>
      <c r="E102" s="115" t="e" cm="1">
        <f t="array" ref="E102">INDEX(Gesamtpunkte[[Matr.-Nr.]:[Gesamtpunkte ]],_xlfn.XMATCH('3. Notenszenarien'!A102,Gesamtpunkte[Matr.-Nr.],0),5)</f>
        <v>#N/A</v>
      </c>
      <c r="F102" s="115" t="e" cm="1">
        <f t="array" ref="F102">INDEX($S$4:$S$14,_xlfn.XMATCH(E102,$T$4:$T$14,-1),1)</f>
        <v>#N/A</v>
      </c>
      <c r="G102" s="115" t="e" cm="1">
        <f t="array" ref="G102">INDEX($S$21:$S$31,_xlfn.XMATCH(E102,$T$21:$T$31,-1),1)</f>
        <v>#N/A</v>
      </c>
      <c r="H102" s="115" t="e" cm="1">
        <f t="array" ref="H102">INDEX($S$38:$S$48,_xlfn.XMATCH(E102,$T$38:$T$48,-1),1)</f>
        <v>#N/A</v>
      </c>
      <c r="I102" s="116" t="str">
        <f t="shared" si="6"/>
        <v/>
      </c>
      <c r="J102" s="106" t="str">
        <f t="shared" si="7"/>
        <v/>
      </c>
      <c r="K102" s="63" t="e" cm="1">
        <f t="array" ref="K102">INDEX($T$4:$T$14,_xlfn.XMATCH(E102,$T$4:$T$14,1))-E102</f>
        <v>#N/A</v>
      </c>
      <c r="L102" s="63" t="e" cm="1">
        <f t="array" ref="L102">INDEX($T$21:$T$31,_xlfn.XMATCH(E102,$T$21:$T$31,1))-E102</f>
        <v>#N/A</v>
      </c>
      <c r="M102" s="63" t="e" cm="1">
        <f t="array" ref="M102">INDEX($T$38:$T$48,_xlfn.XMATCH(E102,$T$38:$T$48,1))-E102</f>
        <v>#N/A</v>
      </c>
    </row>
    <row r="103" spans="1:13" ht="13.5" thickBot="1">
      <c r="A103" s="113" t="e">
        <f>'2a.Detailpunkte'!D101</f>
        <v>#N/A</v>
      </c>
      <c r="B103" s="113">
        <f>'2a.Detailpunkte'!E101</f>
        <v>0</v>
      </c>
      <c r="C103" s="113">
        <f>'2a.Detailpunkte'!F101</f>
        <v>0</v>
      </c>
      <c r="D103" s="114" t="str">
        <f>IF(Gesamtpunkte[[#This Row],[Versuch]]=0,"",Gesamtpunkte[[#This Row],[Versuch]])</f>
        <v/>
      </c>
      <c r="E103" s="115" t="e" cm="1">
        <f t="array" ref="E103">INDEX(Gesamtpunkte[[Matr.-Nr.]:[Gesamtpunkte ]],_xlfn.XMATCH('3. Notenszenarien'!A103,Gesamtpunkte[Matr.-Nr.],0),5)</f>
        <v>#N/A</v>
      </c>
      <c r="F103" s="115" t="e" cm="1">
        <f t="array" ref="F103">INDEX($S$4:$S$14,_xlfn.XMATCH(E103,$T$4:$T$14,-1),1)</f>
        <v>#N/A</v>
      </c>
      <c r="G103" s="115" t="e" cm="1">
        <f t="array" ref="G103">INDEX($S$21:$S$31,_xlfn.XMATCH(E103,$T$21:$T$31,-1),1)</f>
        <v>#N/A</v>
      </c>
      <c r="H103" s="115" t="e" cm="1">
        <f t="array" ref="H103">INDEX($S$38:$S$48,_xlfn.XMATCH(E103,$T$38:$T$48,-1),1)</f>
        <v>#N/A</v>
      </c>
      <c r="I103" s="116" t="str">
        <f t="shared" si="6"/>
        <v/>
      </c>
      <c r="J103" s="106" t="str">
        <f t="shared" si="7"/>
        <v/>
      </c>
      <c r="K103" s="63" t="e" cm="1">
        <f t="array" ref="K103">INDEX($T$4:$T$14,_xlfn.XMATCH(E103,$T$4:$T$14,1))-E103</f>
        <v>#N/A</v>
      </c>
      <c r="L103" s="63" t="e" cm="1">
        <f t="array" ref="L103">INDEX($T$21:$T$31,_xlfn.XMATCH(E103,$T$21:$T$31,1))-E103</f>
        <v>#N/A</v>
      </c>
      <c r="M103" s="63" t="e" cm="1">
        <f t="array" ref="M103">INDEX($T$38:$T$48,_xlfn.XMATCH(E103,$T$38:$T$48,1))-E103</f>
        <v>#N/A</v>
      </c>
    </row>
    <row r="104" spans="1:13" ht="13.5" thickBot="1">
      <c r="A104" s="113" t="e">
        <f>'2a.Detailpunkte'!D102</f>
        <v>#N/A</v>
      </c>
      <c r="B104" s="113">
        <f>'2a.Detailpunkte'!E102</f>
        <v>0</v>
      </c>
      <c r="C104" s="113">
        <f>'2a.Detailpunkte'!F102</f>
        <v>0</v>
      </c>
      <c r="D104" s="114" t="str">
        <f>IF(Gesamtpunkte[[#This Row],[Versuch]]=0,"",Gesamtpunkte[[#This Row],[Versuch]])</f>
        <v/>
      </c>
      <c r="E104" s="115" t="e" cm="1">
        <f t="array" ref="E104">INDEX(Gesamtpunkte[[Matr.-Nr.]:[Gesamtpunkte ]],_xlfn.XMATCH('3. Notenszenarien'!A104,Gesamtpunkte[Matr.-Nr.],0),5)</f>
        <v>#N/A</v>
      </c>
      <c r="F104" s="115" t="e" cm="1">
        <f t="array" ref="F104">INDEX($S$4:$S$14,_xlfn.XMATCH(E104,$T$4:$T$14,-1),1)</f>
        <v>#N/A</v>
      </c>
      <c r="G104" s="115" t="e" cm="1">
        <f t="array" ref="G104">INDEX($S$21:$S$31,_xlfn.XMATCH(E104,$T$21:$T$31,-1),1)</f>
        <v>#N/A</v>
      </c>
      <c r="H104" s="115" t="e" cm="1">
        <f t="array" ref="H104">INDEX($S$38:$S$48,_xlfn.XMATCH(E104,$T$38:$T$48,-1),1)</f>
        <v>#N/A</v>
      </c>
      <c r="I104" s="116" t="str">
        <f t="shared" si="6"/>
        <v/>
      </c>
      <c r="J104" s="106" t="str">
        <f t="shared" si="7"/>
        <v/>
      </c>
      <c r="K104" s="63" t="e" cm="1">
        <f t="array" ref="K104">INDEX($T$4:$T$14,_xlfn.XMATCH(E104,$T$4:$T$14,1))-E104</f>
        <v>#N/A</v>
      </c>
      <c r="L104" s="63" t="e" cm="1">
        <f t="array" ref="L104">INDEX($T$21:$T$31,_xlfn.XMATCH(E104,$T$21:$T$31,1))-E104</f>
        <v>#N/A</v>
      </c>
      <c r="M104" s="63" t="e" cm="1">
        <f t="array" ref="M104">INDEX($T$38:$T$48,_xlfn.XMATCH(E104,$T$38:$T$48,1))-E104</f>
        <v>#N/A</v>
      </c>
    </row>
    <row r="105" spans="1:13" ht="13.5" thickBot="1">
      <c r="A105" s="113" t="e">
        <f>'2a.Detailpunkte'!D103</f>
        <v>#N/A</v>
      </c>
      <c r="B105" s="113">
        <f>'2a.Detailpunkte'!E103</f>
        <v>0</v>
      </c>
      <c r="C105" s="113">
        <f>'2a.Detailpunkte'!F103</f>
        <v>0</v>
      </c>
      <c r="D105" s="114"/>
      <c r="E105" s="115" t="e" cm="1">
        <f t="array" ref="E105">INDEX(Gesamtpunkte[[Matr.-Nr.]:[Gesamtpunkte ]],_xlfn.XMATCH('3. Notenszenarien'!A105,Gesamtpunkte[Matr.-Nr.],0),5)</f>
        <v>#N/A</v>
      </c>
      <c r="F105" s="115" t="e" cm="1">
        <f t="array" ref="F105">INDEX($S$4:$S$14,_xlfn.XMATCH(E105,$T$4:$T$14,-1),1)</f>
        <v>#N/A</v>
      </c>
      <c r="G105" s="115" t="e" cm="1">
        <f t="array" ref="G105">INDEX($S$21:$S$31,_xlfn.XMATCH(E105,$T$21:$T$31,-1),1)</f>
        <v>#N/A</v>
      </c>
      <c r="H105" s="115" t="e" cm="1">
        <f t="array" ref="H105">INDEX($S$38:$S$48,_xlfn.XMATCH(E105,$T$38:$T$48,-1),1)</f>
        <v>#N/A</v>
      </c>
      <c r="I105" s="116" t="str">
        <f t="shared" si="6"/>
        <v/>
      </c>
      <c r="J105" s="106" t="str">
        <f t="shared" si="7"/>
        <v/>
      </c>
      <c r="K105" s="63" t="e" cm="1">
        <f t="array" ref="K105">INDEX($T$4:$T$14,_xlfn.XMATCH(E105,$T$4:$T$14,1))-E105</f>
        <v>#N/A</v>
      </c>
      <c r="L105" s="63" t="e" cm="1">
        <f t="array" ref="L105">INDEX($T$21:$T$31,_xlfn.XMATCH(E105,$T$21:$T$31,1))-E105</f>
        <v>#N/A</v>
      </c>
      <c r="M105" s="63" t="e" cm="1">
        <f t="array" ref="M105">INDEX($T$38:$T$48,_xlfn.XMATCH(E105,$T$38:$T$48,1))-E105</f>
        <v>#N/A</v>
      </c>
    </row>
    <row r="106" spans="1:13" ht="13.5" thickBot="1">
      <c r="A106" s="113" t="e">
        <f>'2a.Detailpunkte'!D104</f>
        <v>#N/A</v>
      </c>
      <c r="B106" s="113">
        <f>'2a.Detailpunkte'!E104</f>
        <v>0</v>
      </c>
      <c r="C106" s="113">
        <f>'2a.Detailpunkte'!F104</f>
        <v>0</v>
      </c>
      <c r="D106" s="114" t="str">
        <f>IF(Gesamtpunkte[[#This Row],[Versuch]]=0,"",Gesamtpunkte[[#This Row],[Versuch]])</f>
        <v/>
      </c>
      <c r="E106" s="115" t="e" cm="1">
        <f t="array" ref="E106">INDEX(Gesamtpunkte[[Matr.-Nr.]:[Gesamtpunkte ]],_xlfn.XMATCH('3. Notenszenarien'!A106,Gesamtpunkte[Matr.-Nr.],0),5)</f>
        <v>#N/A</v>
      </c>
      <c r="F106" s="115" t="e" cm="1">
        <f t="array" ref="F106">INDEX($S$4:$S$14,_xlfn.XMATCH(E106,$T$4:$T$14,-1),1)</f>
        <v>#N/A</v>
      </c>
      <c r="G106" s="115" t="e" cm="1">
        <f t="array" ref="G106">INDEX($S$21:$S$31,_xlfn.XMATCH(E106,$T$21:$T$31,-1),1)</f>
        <v>#N/A</v>
      </c>
      <c r="H106" s="115" t="e" cm="1">
        <f t="array" ref="H106">INDEX($S$38:$S$48,_xlfn.XMATCH(E106,$T$38:$T$48,-1),1)</f>
        <v>#N/A</v>
      </c>
      <c r="I106" s="116" t="str">
        <f t="shared" si="6"/>
        <v/>
      </c>
      <c r="J106" s="106" t="str">
        <f t="shared" si="7"/>
        <v/>
      </c>
      <c r="K106" s="63" t="e" cm="1">
        <f t="array" ref="K106">INDEX($T$4:$T$14,_xlfn.XMATCH(E106,$T$4:$T$14,1))-E106</f>
        <v>#N/A</v>
      </c>
      <c r="L106" s="63" t="e" cm="1">
        <f t="array" ref="L106">INDEX($T$21:$T$31,_xlfn.XMATCH(E106,$T$21:$T$31,1))-E106</f>
        <v>#N/A</v>
      </c>
      <c r="M106" s="63" t="e" cm="1">
        <f t="array" ref="M106">INDEX($T$38:$T$48,_xlfn.XMATCH(E106,$T$38:$T$48,1))-E106</f>
        <v>#N/A</v>
      </c>
    </row>
    <row r="107" spans="1:13" ht="13.5" thickBot="1">
      <c r="A107" s="113" t="e">
        <f>'2a.Detailpunkte'!D105</f>
        <v>#N/A</v>
      </c>
      <c r="B107" s="113">
        <f>'2a.Detailpunkte'!E105</f>
        <v>0</v>
      </c>
      <c r="C107" s="113">
        <f>'2a.Detailpunkte'!F105</f>
        <v>0</v>
      </c>
      <c r="D107" s="114" t="str">
        <f>IF(Gesamtpunkte[[#This Row],[Versuch]]=0,"",Gesamtpunkte[[#This Row],[Versuch]])</f>
        <v/>
      </c>
      <c r="E107" s="115" t="e" cm="1">
        <f t="array" ref="E107">INDEX(Gesamtpunkte[[Matr.-Nr.]:[Gesamtpunkte ]],_xlfn.XMATCH('3. Notenszenarien'!A107,Gesamtpunkte[Matr.-Nr.],0),5)</f>
        <v>#N/A</v>
      </c>
      <c r="F107" s="115" t="e" cm="1">
        <f t="array" ref="F107">INDEX($S$4:$S$14,_xlfn.XMATCH(E107,$T$4:$T$14,-1),1)</f>
        <v>#N/A</v>
      </c>
      <c r="G107" s="115" t="e" cm="1">
        <f t="array" ref="G107">INDEX($S$21:$S$31,_xlfn.XMATCH(E107,$T$21:$T$31,-1),1)</f>
        <v>#N/A</v>
      </c>
      <c r="H107" s="115" t="e" cm="1">
        <f t="array" ref="H107">INDEX($S$38:$S$48,_xlfn.XMATCH(E107,$T$38:$T$48,-1),1)</f>
        <v>#N/A</v>
      </c>
      <c r="I107" s="116" t="str">
        <f t="shared" si="6"/>
        <v/>
      </c>
      <c r="J107" s="106" t="str">
        <f t="shared" si="7"/>
        <v/>
      </c>
      <c r="K107" s="63" t="e" cm="1">
        <f t="array" ref="K107">INDEX($T$4:$T$14,_xlfn.XMATCH(E107,$T$4:$T$14,1))-E107</f>
        <v>#N/A</v>
      </c>
      <c r="L107" s="63" t="e" cm="1">
        <f t="array" ref="L107">INDEX($T$21:$T$31,_xlfn.XMATCH(E107,$T$21:$T$31,1))-E107</f>
        <v>#N/A</v>
      </c>
      <c r="M107" s="63" t="e" cm="1">
        <f t="array" ref="M107">INDEX($T$38:$T$48,_xlfn.XMATCH(E107,$T$38:$T$48,1))-E107</f>
        <v>#N/A</v>
      </c>
    </row>
    <row r="108" spans="1:13" ht="13.5" thickBot="1">
      <c r="A108" s="113" t="e">
        <f>'2a.Detailpunkte'!D106</f>
        <v>#N/A</v>
      </c>
      <c r="B108" s="113">
        <f>'2a.Detailpunkte'!E106</f>
        <v>0</v>
      </c>
      <c r="C108" s="113">
        <f>'2a.Detailpunkte'!F106</f>
        <v>0</v>
      </c>
      <c r="D108" s="114" t="str">
        <f>IF(Gesamtpunkte[[#This Row],[Versuch]]=0,"",Gesamtpunkte[[#This Row],[Versuch]])</f>
        <v/>
      </c>
      <c r="E108" s="115" t="e" cm="1">
        <f t="array" ref="E108">INDEX(Gesamtpunkte[[Matr.-Nr.]:[Gesamtpunkte ]],_xlfn.XMATCH('3. Notenszenarien'!A108,Gesamtpunkte[Matr.-Nr.],0),5)</f>
        <v>#N/A</v>
      </c>
      <c r="F108" s="115" t="e" cm="1">
        <f t="array" ref="F108">INDEX($S$4:$S$14,_xlfn.XMATCH(E108,$T$4:$T$14,-1),1)</f>
        <v>#N/A</v>
      </c>
      <c r="G108" s="115" t="e" cm="1">
        <f t="array" ref="G108">INDEX($S$21:$S$31,_xlfn.XMATCH(E108,$T$21:$T$31,-1),1)</f>
        <v>#N/A</v>
      </c>
      <c r="H108" s="115" t="e" cm="1">
        <f t="array" ref="H108">INDEX($S$38:$S$48,_xlfn.XMATCH(E108,$T$38:$T$48,-1),1)</f>
        <v>#N/A</v>
      </c>
      <c r="I108" s="116" t="str">
        <f t="shared" si="6"/>
        <v/>
      </c>
      <c r="J108" s="106" t="str">
        <f t="shared" si="7"/>
        <v/>
      </c>
      <c r="K108" s="63" t="e" cm="1">
        <f t="array" ref="K108">INDEX($T$4:$T$14,_xlfn.XMATCH(E108,$T$4:$T$14,1))-E108</f>
        <v>#N/A</v>
      </c>
      <c r="L108" s="63" t="e" cm="1">
        <f t="array" ref="L108">INDEX($T$21:$T$31,_xlfn.XMATCH(E108,$T$21:$T$31,1))-E108</f>
        <v>#N/A</v>
      </c>
      <c r="M108" s="63" t="e" cm="1">
        <f t="array" ref="M108">INDEX($T$38:$T$48,_xlfn.XMATCH(E108,$T$38:$T$48,1))-E108</f>
        <v>#N/A</v>
      </c>
    </row>
    <row r="109" spans="1:13" ht="13.5" thickBot="1">
      <c r="A109" s="113" t="e">
        <f>'2a.Detailpunkte'!D107</f>
        <v>#N/A</v>
      </c>
      <c r="B109" s="113">
        <f>'2a.Detailpunkte'!E107</f>
        <v>0</v>
      </c>
      <c r="C109" s="113">
        <f>'2a.Detailpunkte'!F107</f>
        <v>0</v>
      </c>
      <c r="D109" s="114" t="str">
        <f>IF(Gesamtpunkte[[#This Row],[Versuch]]=0,"",Gesamtpunkte[[#This Row],[Versuch]])</f>
        <v/>
      </c>
      <c r="E109" s="115" t="e" cm="1">
        <f t="array" ref="E109">INDEX(Gesamtpunkte[[Matr.-Nr.]:[Gesamtpunkte ]],_xlfn.XMATCH('3. Notenszenarien'!A109,Gesamtpunkte[Matr.-Nr.],0),5)</f>
        <v>#N/A</v>
      </c>
      <c r="F109" s="115" t="e" cm="1">
        <f t="array" ref="F109">INDEX($S$4:$S$14,_xlfn.XMATCH(E109,$T$4:$T$14,-1),1)</f>
        <v>#N/A</v>
      </c>
      <c r="G109" s="115" t="e" cm="1">
        <f t="array" ref="G109">INDEX($S$21:$S$31,_xlfn.XMATCH(E109,$T$21:$T$31,-1),1)</f>
        <v>#N/A</v>
      </c>
      <c r="H109" s="115" t="e" cm="1">
        <f t="array" ref="H109">INDEX($S$38:$S$48,_xlfn.XMATCH(E109,$T$38:$T$48,-1),1)</f>
        <v>#N/A</v>
      </c>
      <c r="I109" s="116" t="str">
        <f t="shared" si="6"/>
        <v/>
      </c>
      <c r="J109" s="106" t="str">
        <f t="shared" si="7"/>
        <v/>
      </c>
      <c r="K109" s="63" t="e" cm="1">
        <f t="array" ref="K109">INDEX($T$4:$T$14,_xlfn.XMATCH(E109,$T$4:$T$14,1))-E109</f>
        <v>#N/A</v>
      </c>
      <c r="L109" s="63" t="e" cm="1">
        <f t="array" ref="L109">INDEX($T$21:$T$31,_xlfn.XMATCH(E109,$T$21:$T$31,1))-E109</f>
        <v>#N/A</v>
      </c>
      <c r="M109" s="63" t="e" cm="1">
        <f t="array" ref="M109">INDEX($T$38:$T$48,_xlfn.XMATCH(E109,$T$38:$T$48,1))-E109</f>
        <v>#N/A</v>
      </c>
    </row>
    <row r="110" spans="1:13" ht="13.5" thickBot="1">
      <c r="A110" s="113" t="e">
        <f>'2a.Detailpunkte'!D108</f>
        <v>#N/A</v>
      </c>
      <c r="B110" s="113">
        <f>'2a.Detailpunkte'!E108</f>
        <v>0</v>
      </c>
      <c r="C110" s="113">
        <f>'2a.Detailpunkte'!F108</f>
        <v>0</v>
      </c>
      <c r="D110" s="114" t="str">
        <f>IF(Gesamtpunkte[[#This Row],[Versuch]]=0,"",Gesamtpunkte[[#This Row],[Versuch]])</f>
        <v/>
      </c>
      <c r="E110" s="115" t="e" cm="1">
        <f t="array" ref="E110">INDEX(Gesamtpunkte[[Matr.-Nr.]:[Gesamtpunkte ]],_xlfn.XMATCH('3. Notenszenarien'!A110,Gesamtpunkte[Matr.-Nr.],0),5)</f>
        <v>#N/A</v>
      </c>
      <c r="F110" s="115" t="e" cm="1">
        <f t="array" ref="F110">INDEX($S$4:$S$14,_xlfn.XMATCH(E110,$T$4:$T$14,-1),1)</f>
        <v>#N/A</v>
      </c>
      <c r="G110" s="115" t="e" cm="1">
        <f t="array" ref="G110">INDEX($S$21:$S$31,_xlfn.XMATCH(E110,$T$21:$T$31,-1),1)</f>
        <v>#N/A</v>
      </c>
      <c r="H110" s="115" t="e" cm="1">
        <f t="array" ref="H110">INDEX($S$38:$S$48,_xlfn.XMATCH(E110,$T$38:$T$48,-1),1)</f>
        <v>#N/A</v>
      </c>
      <c r="I110" s="116" t="str">
        <f t="shared" si="6"/>
        <v/>
      </c>
      <c r="J110" s="106" t="str">
        <f t="shared" si="7"/>
        <v/>
      </c>
      <c r="K110" s="63" t="e" cm="1">
        <f t="array" ref="K110">INDEX($T$4:$T$14,_xlfn.XMATCH(E110,$T$4:$T$14,1))-E110</f>
        <v>#N/A</v>
      </c>
      <c r="L110" s="63" t="e" cm="1">
        <f t="array" ref="L110">INDEX($T$21:$T$31,_xlfn.XMATCH(E110,$T$21:$T$31,1))-E110</f>
        <v>#N/A</v>
      </c>
      <c r="M110" s="63" t="e" cm="1">
        <f t="array" ref="M110">INDEX($T$38:$T$48,_xlfn.XMATCH(E110,$T$38:$T$48,1))-E110</f>
        <v>#N/A</v>
      </c>
    </row>
    <row r="111" spans="1:13" ht="13.5" thickBot="1">
      <c r="A111" s="113" t="e">
        <f>'2a.Detailpunkte'!D109</f>
        <v>#N/A</v>
      </c>
      <c r="B111" s="113">
        <f>'2a.Detailpunkte'!E109</f>
        <v>0</v>
      </c>
      <c r="C111" s="113">
        <f>'2a.Detailpunkte'!F109</f>
        <v>0</v>
      </c>
      <c r="D111" s="114" t="str">
        <f>IF(Gesamtpunkte[[#This Row],[Versuch]]=0,"",Gesamtpunkte[[#This Row],[Versuch]])</f>
        <v/>
      </c>
      <c r="E111" s="115" t="e" cm="1">
        <f t="array" ref="E111">INDEX(Gesamtpunkte[[Matr.-Nr.]:[Gesamtpunkte ]],_xlfn.XMATCH('3. Notenszenarien'!A111,Gesamtpunkte[Matr.-Nr.],0),5)</f>
        <v>#N/A</v>
      </c>
      <c r="F111" s="115" t="e" cm="1">
        <f t="array" ref="F111">INDEX($S$4:$S$14,_xlfn.XMATCH(E111,$T$4:$T$14,-1),1)</f>
        <v>#N/A</v>
      </c>
      <c r="G111" s="115" t="e" cm="1">
        <f t="array" ref="G111">INDEX($S$21:$S$31,_xlfn.XMATCH(E111,$T$21:$T$31,-1),1)</f>
        <v>#N/A</v>
      </c>
      <c r="H111" s="115" t="e" cm="1">
        <f t="array" ref="H111">INDEX($S$38:$S$48,_xlfn.XMATCH(E111,$T$38:$T$48,-1),1)</f>
        <v>#N/A</v>
      </c>
      <c r="I111" s="116" t="str">
        <f t="shared" si="6"/>
        <v/>
      </c>
      <c r="J111" s="106" t="str">
        <f t="shared" si="7"/>
        <v/>
      </c>
      <c r="K111" s="63" t="e" cm="1">
        <f t="array" ref="K111">INDEX($T$4:$T$14,_xlfn.XMATCH(E111,$T$4:$T$14,1))-E111</f>
        <v>#N/A</v>
      </c>
      <c r="L111" s="63" t="e" cm="1">
        <f t="array" ref="L111">INDEX($T$21:$T$31,_xlfn.XMATCH(E111,$T$21:$T$31,1))-E111</f>
        <v>#N/A</v>
      </c>
      <c r="M111" s="63" t="e" cm="1">
        <f t="array" ref="M111">INDEX($T$38:$T$48,_xlfn.XMATCH(E111,$T$38:$T$48,1))-E111</f>
        <v>#N/A</v>
      </c>
    </row>
    <row r="112" spans="1:13" ht="13.5" thickBot="1">
      <c r="A112" s="113" t="e">
        <f>'2a.Detailpunkte'!D110</f>
        <v>#N/A</v>
      </c>
      <c r="B112" s="113">
        <f>'2a.Detailpunkte'!E110</f>
        <v>0</v>
      </c>
      <c r="C112" s="113">
        <f>'2a.Detailpunkte'!F110</f>
        <v>0</v>
      </c>
      <c r="D112" s="114" t="str">
        <f>IF(Gesamtpunkte[[#This Row],[Versuch]]=0,"",Gesamtpunkte[[#This Row],[Versuch]])</f>
        <v/>
      </c>
      <c r="E112" s="115" t="e" cm="1">
        <f t="array" ref="E112">INDEX(Gesamtpunkte[[Matr.-Nr.]:[Gesamtpunkte ]],_xlfn.XMATCH('3. Notenszenarien'!A112,Gesamtpunkte[Matr.-Nr.],0),5)</f>
        <v>#N/A</v>
      </c>
      <c r="F112" s="115" t="e" cm="1">
        <f t="array" ref="F112">INDEX($S$4:$S$14,_xlfn.XMATCH(E112,$T$4:$T$14,-1),1)</f>
        <v>#N/A</v>
      </c>
      <c r="G112" s="115" t="e" cm="1">
        <f t="array" ref="G112">INDEX($S$21:$S$31,_xlfn.XMATCH(E112,$T$21:$T$31,-1),1)</f>
        <v>#N/A</v>
      </c>
      <c r="H112" s="115" t="e" cm="1">
        <f t="array" ref="H112">INDEX($S$38:$S$48,_xlfn.XMATCH(E112,$T$38:$T$48,-1),1)</f>
        <v>#N/A</v>
      </c>
      <c r="I112" s="116" t="str">
        <f t="shared" si="6"/>
        <v/>
      </c>
      <c r="J112" s="106" t="str">
        <f t="shared" si="7"/>
        <v/>
      </c>
      <c r="K112" s="63" t="e" cm="1">
        <f t="array" ref="K112">INDEX($T$4:$T$14,_xlfn.XMATCH(E112,$T$4:$T$14,1))-E112</f>
        <v>#N/A</v>
      </c>
      <c r="L112" s="63" t="e" cm="1">
        <f t="array" ref="L112">INDEX($T$21:$T$31,_xlfn.XMATCH(E112,$T$21:$T$31,1))-E112</f>
        <v>#N/A</v>
      </c>
      <c r="M112" s="63" t="e" cm="1">
        <f t="array" ref="M112">INDEX($T$38:$T$48,_xlfn.XMATCH(E112,$T$38:$T$48,1))-E112</f>
        <v>#N/A</v>
      </c>
    </row>
    <row r="113" spans="1:14" ht="13.5" thickBot="1">
      <c r="A113" s="113" t="e">
        <f>'2a.Detailpunkte'!D111</f>
        <v>#N/A</v>
      </c>
      <c r="B113" s="113">
        <f>'2a.Detailpunkte'!E111</f>
        <v>0</v>
      </c>
      <c r="C113" s="113">
        <f>'2a.Detailpunkte'!F111</f>
        <v>0</v>
      </c>
      <c r="D113" s="114" t="str">
        <f>IF(Gesamtpunkte[[#This Row],[Versuch]]=0,"",Gesamtpunkte[[#This Row],[Versuch]])</f>
        <v/>
      </c>
      <c r="E113" s="115" t="e" cm="1">
        <f t="array" ref="E113">INDEX(Gesamtpunkte[[Matr.-Nr.]:[Gesamtpunkte ]],_xlfn.XMATCH('3. Notenszenarien'!A113,Gesamtpunkte[Matr.-Nr.],0),5)</f>
        <v>#N/A</v>
      </c>
      <c r="F113" s="115" t="e" cm="1">
        <f t="array" ref="F113">INDEX($S$4:$S$14,_xlfn.XMATCH(E113,$T$4:$T$14,-1),1)</f>
        <v>#N/A</v>
      </c>
      <c r="G113" s="115" t="e" cm="1">
        <f t="array" ref="G113">INDEX($S$21:$S$31,_xlfn.XMATCH(E113,$T$21:$T$31,-1),1)</f>
        <v>#N/A</v>
      </c>
      <c r="H113" s="115" t="e" cm="1">
        <f t="array" ref="H113">INDEX($S$38:$S$48,_xlfn.XMATCH(E113,$T$38:$T$48,-1),1)</f>
        <v>#N/A</v>
      </c>
      <c r="I113" s="116" t="str">
        <f t="shared" si="6"/>
        <v/>
      </c>
      <c r="J113" s="106" t="str">
        <f t="shared" si="7"/>
        <v/>
      </c>
      <c r="K113" s="63" t="e" cm="1">
        <f t="array" ref="K113">INDEX($T$4:$T$14,_xlfn.XMATCH(E113,$T$4:$T$14,1))-E113</f>
        <v>#N/A</v>
      </c>
      <c r="L113" s="63" t="e" cm="1">
        <f t="array" ref="L113">INDEX($T$21:$T$31,_xlfn.XMATCH(E113,$T$21:$T$31,1))-E113</f>
        <v>#N/A</v>
      </c>
      <c r="M113" s="63" t="e" cm="1">
        <f t="array" ref="M113">INDEX($T$38:$T$48,_xlfn.XMATCH(E113,$T$38:$T$48,1))-E113</f>
        <v>#N/A</v>
      </c>
    </row>
    <row r="114" spans="1:14" ht="13.5" thickBot="1">
      <c r="A114" s="113" t="e">
        <f>'2a.Detailpunkte'!D112</f>
        <v>#N/A</v>
      </c>
      <c r="B114" s="113">
        <f>'2a.Detailpunkte'!E112</f>
        <v>0</v>
      </c>
      <c r="C114" s="113">
        <f>'2a.Detailpunkte'!F112</f>
        <v>0</v>
      </c>
      <c r="D114" s="114" t="str">
        <f>IF(Gesamtpunkte[[#This Row],[Versuch]]=0,"",Gesamtpunkte[[#This Row],[Versuch]])</f>
        <v/>
      </c>
      <c r="E114" s="115" t="e" cm="1">
        <f t="array" ref="E114">INDEX(Gesamtpunkte[[Matr.-Nr.]:[Gesamtpunkte ]],_xlfn.XMATCH('3. Notenszenarien'!A114,Gesamtpunkte[Matr.-Nr.],0),5)</f>
        <v>#N/A</v>
      </c>
      <c r="F114" s="115" t="e" cm="1">
        <f t="array" ref="F114">INDEX($S$4:$S$14,_xlfn.XMATCH(E114,$T$4:$T$14,-1),1)</f>
        <v>#N/A</v>
      </c>
      <c r="G114" s="115" t="e" cm="1">
        <f t="array" ref="G114">INDEX($S$21:$S$31,_xlfn.XMATCH(E114,$T$21:$T$31,-1),1)</f>
        <v>#N/A</v>
      </c>
      <c r="H114" s="115" t="e" cm="1">
        <f t="array" ref="H114">INDEX($S$38:$S$48,_xlfn.XMATCH(E114,$T$38:$T$48,-1),1)</f>
        <v>#N/A</v>
      </c>
      <c r="I114" s="116" t="str">
        <f t="shared" si="6"/>
        <v/>
      </c>
      <c r="J114" s="106" t="str">
        <f t="shared" si="7"/>
        <v/>
      </c>
      <c r="K114" s="63" t="e" cm="1">
        <f t="array" ref="K114">INDEX($T$4:$T$14,_xlfn.XMATCH(E114,$T$4:$T$14,1))-E114</f>
        <v>#N/A</v>
      </c>
      <c r="L114" s="63" t="e" cm="1">
        <f t="array" ref="L114">INDEX($T$21:$T$31,_xlfn.XMATCH(E114,$T$21:$T$31,1))-E114</f>
        <v>#N/A</v>
      </c>
      <c r="M114" s="63" t="e" cm="1">
        <f t="array" ref="M114">INDEX($T$38:$T$48,_xlfn.XMATCH(E114,$T$38:$T$48,1))-E114</f>
        <v>#N/A</v>
      </c>
    </row>
    <row r="115" spans="1:14" ht="13.5" thickBot="1">
      <c r="A115" s="113" t="e">
        <f>'2a.Detailpunkte'!D113</f>
        <v>#N/A</v>
      </c>
      <c r="B115" s="113">
        <f>'2a.Detailpunkte'!E113</f>
        <v>0</v>
      </c>
      <c r="C115" s="113">
        <f>'2a.Detailpunkte'!F113</f>
        <v>0</v>
      </c>
      <c r="D115" s="114" t="str">
        <f>IF(Gesamtpunkte[[#This Row],[Versuch]]=0,"",Gesamtpunkte[[#This Row],[Versuch]])</f>
        <v/>
      </c>
      <c r="E115" s="115" t="e" cm="1">
        <f t="array" ref="E115">INDEX(Gesamtpunkte[[Matr.-Nr.]:[Gesamtpunkte ]],_xlfn.XMATCH('3. Notenszenarien'!A115,Gesamtpunkte[Matr.-Nr.],0),5)</f>
        <v>#N/A</v>
      </c>
      <c r="F115" s="115" t="e" cm="1">
        <f t="array" ref="F115">INDEX($S$4:$S$14,_xlfn.XMATCH(E115,$T$4:$T$14,-1),1)</f>
        <v>#N/A</v>
      </c>
      <c r="G115" s="115" t="e" cm="1">
        <f t="array" ref="G115">INDEX($S$21:$S$31,_xlfn.XMATCH(E115,$T$21:$T$31,-1),1)</f>
        <v>#N/A</v>
      </c>
      <c r="H115" s="115" t="e" cm="1">
        <f t="array" ref="H115">INDEX($S$38:$S$48,_xlfn.XMATCH(E115,$T$38:$T$48,-1),1)</f>
        <v>#N/A</v>
      </c>
      <c r="I115" s="116" t="str">
        <f t="shared" si="6"/>
        <v/>
      </c>
      <c r="J115" s="106" t="str">
        <f t="shared" si="7"/>
        <v/>
      </c>
      <c r="K115" s="63" t="e" cm="1">
        <f t="array" ref="K115">INDEX($T$4:$T$14,_xlfn.XMATCH(E115,$T$4:$T$14,1))-E115</f>
        <v>#N/A</v>
      </c>
      <c r="L115" s="63" t="e" cm="1">
        <f t="array" ref="L115">INDEX($T$21:$T$31,_xlfn.XMATCH(E115,$T$21:$T$31,1))-E115</f>
        <v>#N/A</v>
      </c>
      <c r="M115" s="63" t="e" cm="1">
        <f t="array" ref="M115">INDEX($T$38:$T$48,_xlfn.XMATCH(E115,$T$38:$T$48,1))-E115</f>
        <v>#N/A</v>
      </c>
    </row>
    <row r="116" spans="1:14" ht="13.5" thickBot="1">
      <c r="A116" s="113" t="e">
        <f>'2a.Detailpunkte'!D114</f>
        <v>#N/A</v>
      </c>
      <c r="B116" s="113">
        <f>'2a.Detailpunkte'!E114</f>
        <v>0</v>
      </c>
      <c r="C116" s="113">
        <f>'2a.Detailpunkte'!F114</f>
        <v>0</v>
      </c>
      <c r="D116" s="114" t="str">
        <f>IF(Gesamtpunkte[[#This Row],[Versuch]]=0,"",Gesamtpunkte[[#This Row],[Versuch]])</f>
        <v/>
      </c>
      <c r="E116" s="115" t="e" cm="1">
        <f t="array" ref="E116">INDEX(Gesamtpunkte[[Matr.-Nr.]:[Gesamtpunkte ]],_xlfn.XMATCH('3. Notenszenarien'!A116,Gesamtpunkte[Matr.-Nr.],0),5)</f>
        <v>#N/A</v>
      </c>
      <c r="F116" s="115" t="e" cm="1">
        <f t="array" ref="F116">INDEX($S$4:$S$14,_xlfn.XMATCH(E116,$T$4:$T$14,-1),1)</f>
        <v>#N/A</v>
      </c>
      <c r="G116" s="115" t="e" cm="1">
        <f t="array" ref="G116">INDEX($S$21:$S$31,_xlfn.XMATCH(E116,$T$21:$T$31,-1),1)</f>
        <v>#N/A</v>
      </c>
      <c r="H116" s="115" t="e" cm="1">
        <f t="array" ref="H116">INDEX($S$38:$S$48,_xlfn.XMATCH(E116,$T$38:$T$48,-1),1)</f>
        <v>#N/A</v>
      </c>
      <c r="I116" s="116" t="str">
        <f t="shared" si="6"/>
        <v/>
      </c>
      <c r="J116" s="106" t="str">
        <f t="shared" si="7"/>
        <v/>
      </c>
      <c r="K116" s="63" t="e" cm="1">
        <f t="array" ref="K116">INDEX($T$4:$T$14,_xlfn.XMATCH(E116,$T$4:$T$14,1))-E116</f>
        <v>#N/A</v>
      </c>
      <c r="L116" s="63" t="e" cm="1">
        <f t="array" ref="L116">INDEX($T$21:$T$31,_xlfn.XMATCH(E116,$T$21:$T$31,1))-E116</f>
        <v>#N/A</v>
      </c>
      <c r="M116" s="63" t="e" cm="1">
        <f t="array" ref="M116">INDEX($T$38:$T$48,_xlfn.XMATCH(E116,$T$38:$T$48,1))-E116</f>
        <v>#N/A</v>
      </c>
    </row>
    <row r="117" spans="1:14" ht="13.5" thickBot="1">
      <c r="A117" s="113" t="e">
        <f>'2a.Detailpunkte'!D115</f>
        <v>#N/A</v>
      </c>
      <c r="B117" s="113">
        <f>'2a.Detailpunkte'!E115</f>
        <v>0</v>
      </c>
      <c r="C117" s="113">
        <f>'2a.Detailpunkte'!F115</f>
        <v>0</v>
      </c>
      <c r="D117" s="114"/>
      <c r="E117" s="115" t="e" cm="1">
        <f t="array" ref="E117">INDEX(Gesamtpunkte[[Matr.-Nr.]:[Gesamtpunkte ]],_xlfn.XMATCH('3. Notenszenarien'!A117,Gesamtpunkte[Matr.-Nr.],0),5)</f>
        <v>#N/A</v>
      </c>
      <c r="F117" s="115" t="e" cm="1">
        <f t="array" ref="F117">INDEX($S$4:$S$14,_xlfn.XMATCH(E117,$T$4:$T$14,-1),1)</f>
        <v>#N/A</v>
      </c>
      <c r="G117" s="115" t="e" cm="1">
        <f t="array" ref="G117">INDEX($S$21:$S$31,_xlfn.XMATCH(E117,$T$21:$T$31,-1),1)</f>
        <v>#N/A</v>
      </c>
      <c r="H117" s="115" t="e" cm="1">
        <f t="array" ref="H117">INDEX($S$38:$S$48,_xlfn.XMATCH(E117,$T$38:$T$48,-1),1)</f>
        <v>#N/A</v>
      </c>
      <c r="I117" s="116" t="str">
        <f t="shared" si="6"/>
        <v/>
      </c>
      <c r="J117" s="106" t="str">
        <f t="shared" si="7"/>
        <v/>
      </c>
      <c r="K117" s="63" t="e" cm="1">
        <f t="array" ref="K117">INDEX($T$4:$T$14,_xlfn.XMATCH(E117,$T$4:$T$14,1))-E117</f>
        <v>#N/A</v>
      </c>
      <c r="L117" s="63" t="e" cm="1">
        <f t="array" ref="L117">INDEX($T$21:$T$31,_xlfn.XMATCH(E117,$T$21:$T$31,1))-E117</f>
        <v>#N/A</v>
      </c>
      <c r="M117" s="63" t="e" cm="1">
        <f t="array" ref="M117">INDEX($T$38:$T$48,_xlfn.XMATCH(E117,$T$38:$T$48,1))-E117</f>
        <v>#N/A</v>
      </c>
    </row>
    <row r="118" spans="1:14" ht="13.5" thickBot="1">
      <c r="A118" s="113" t="e">
        <f>'2a.Detailpunkte'!D116</f>
        <v>#N/A</v>
      </c>
      <c r="B118" s="113">
        <f>'2a.Detailpunkte'!E116</f>
        <v>0</v>
      </c>
      <c r="C118" s="113">
        <f>'2a.Detailpunkte'!F116</f>
        <v>0</v>
      </c>
      <c r="D118" s="114" t="str">
        <f>IF(Gesamtpunkte[[#This Row],[Versuch]]=0,"",Gesamtpunkte[[#This Row],[Versuch]])</f>
        <v/>
      </c>
      <c r="E118" s="115" t="e" cm="1">
        <f t="array" ref="E118">INDEX(Gesamtpunkte[[Matr.-Nr.]:[Gesamtpunkte ]],_xlfn.XMATCH('3. Notenszenarien'!A118,Gesamtpunkte[Matr.-Nr.],0),5)</f>
        <v>#N/A</v>
      </c>
      <c r="F118" s="115" t="e" cm="1">
        <f t="array" ref="F118">INDEX($S$4:$S$14,_xlfn.XMATCH(E118,$T$4:$T$14,-1),1)</f>
        <v>#N/A</v>
      </c>
      <c r="G118" s="115" t="e" cm="1">
        <f t="array" ref="G118">INDEX($S$21:$S$31,_xlfn.XMATCH(E118,$T$21:$T$31,-1),1)</f>
        <v>#N/A</v>
      </c>
      <c r="H118" s="115" t="e" cm="1">
        <f t="array" ref="H118">INDEX($S$38:$S$48,_xlfn.XMATCH(E118,$T$38:$T$48,-1),1)</f>
        <v>#N/A</v>
      </c>
      <c r="I118" s="116" t="str">
        <f t="shared" si="6"/>
        <v/>
      </c>
      <c r="J118" s="106" t="str">
        <f t="shared" si="7"/>
        <v/>
      </c>
      <c r="K118" s="63" t="e" cm="1">
        <f t="array" ref="K118">INDEX($T$4:$T$14,_xlfn.XMATCH(E118,$T$4:$T$14,1))-E118</f>
        <v>#N/A</v>
      </c>
      <c r="L118" s="63" t="e" cm="1">
        <f t="array" ref="L118">INDEX($T$21:$T$31,_xlfn.XMATCH(E118,$T$21:$T$31,1))-E118</f>
        <v>#N/A</v>
      </c>
      <c r="M118" s="63" t="e" cm="1">
        <f t="array" ref="M118">INDEX($T$38:$T$48,_xlfn.XMATCH(E118,$T$38:$T$48,1))-E118</f>
        <v>#N/A</v>
      </c>
    </row>
    <row r="119" spans="1:14" ht="13.5" thickBot="1">
      <c r="A119" s="113" t="e">
        <f>'2a.Detailpunkte'!D117</f>
        <v>#N/A</v>
      </c>
      <c r="B119" s="113">
        <f>'2a.Detailpunkte'!E117</f>
        <v>0</v>
      </c>
      <c r="C119" s="113">
        <f>'2a.Detailpunkte'!F117</f>
        <v>0</v>
      </c>
      <c r="D119" s="114" t="str">
        <f>IF(Gesamtpunkte[[#This Row],[Versuch]]=0,"",Gesamtpunkte[[#This Row],[Versuch]])</f>
        <v/>
      </c>
      <c r="E119" s="115" t="e" cm="1">
        <f t="array" ref="E119">INDEX(Gesamtpunkte[[Matr.-Nr.]:[Gesamtpunkte ]],_xlfn.XMATCH('3. Notenszenarien'!A119,Gesamtpunkte[Matr.-Nr.],0),5)</f>
        <v>#N/A</v>
      </c>
      <c r="F119" s="115" t="e" cm="1">
        <f t="array" ref="F119">INDEX($S$4:$S$14,_xlfn.XMATCH(E119,$T$4:$T$14,-1),1)</f>
        <v>#N/A</v>
      </c>
      <c r="G119" s="115" t="e" cm="1">
        <f t="array" ref="G119">INDEX($S$21:$S$31,_xlfn.XMATCH(E119,$T$21:$T$31,-1),1)</f>
        <v>#N/A</v>
      </c>
      <c r="H119" s="115" t="e" cm="1">
        <f t="array" ref="H119">INDEX($S$38:$S$48,_xlfn.XMATCH(E119,$T$38:$T$48,-1),1)</f>
        <v>#N/A</v>
      </c>
      <c r="I119" s="116" t="str">
        <f t="shared" si="6"/>
        <v/>
      </c>
      <c r="J119" s="106" t="str">
        <f t="shared" si="7"/>
        <v/>
      </c>
      <c r="K119" s="63" t="e" cm="1">
        <f t="array" ref="K119">INDEX($T$4:$T$14,_xlfn.XMATCH(E119,$T$4:$T$14,1))-E119</f>
        <v>#N/A</v>
      </c>
      <c r="L119" s="63" t="e" cm="1">
        <f t="array" ref="L119">INDEX($T$21:$T$31,_xlfn.XMATCH(E119,$T$21:$T$31,1))-E119</f>
        <v>#N/A</v>
      </c>
      <c r="M119" s="63" t="e" cm="1">
        <f t="array" ref="M119">INDEX($T$38:$T$48,_xlfn.XMATCH(E119,$T$38:$T$48,1))-E119</f>
        <v>#N/A</v>
      </c>
    </row>
    <row r="120" spans="1:14" ht="13.5" thickBot="1">
      <c r="A120" s="113" t="e">
        <f>'2a.Detailpunkte'!D118</f>
        <v>#N/A</v>
      </c>
      <c r="B120" s="113">
        <f>'2a.Detailpunkte'!E118</f>
        <v>0</v>
      </c>
      <c r="C120" s="113">
        <f>'2a.Detailpunkte'!F118</f>
        <v>0</v>
      </c>
      <c r="D120" s="114" t="str">
        <f>IF(Gesamtpunkte[[#This Row],[Versuch]]=0,"",Gesamtpunkte[[#This Row],[Versuch]])</f>
        <v/>
      </c>
      <c r="E120" s="115" t="e" cm="1">
        <f t="array" ref="E120">INDEX(Gesamtpunkte[[Matr.-Nr.]:[Gesamtpunkte ]],_xlfn.XMATCH('3. Notenszenarien'!A120,Gesamtpunkte[Matr.-Nr.],0),5)</f>
        <v>#N/A</v>
      </c>
      <c r="F120" s="115" t="e" cm="1">
        <f t="array" ref="F120">INDEX($S$4:$S$14,_xlfn.XMATCH(E120,$T$4:$T$14,-1),1)</f>
        <v>#N/A</v>
      </c>
      <c r="G120" s="115" t="e" cm="1">
        <f t="array" ref="G120">INDEX($S$21:$S$31,_xlfn.XMATCH(E120,$T$21:$T$31,-1),1)</f>
        <v>#N/A</v>
      </c>
      <c r="H120" s="115" t="e" cm="1">
        <f t="array" ref="H120">INDEX($S$38:$S$48,_xlfn.XMATCH(E120,$T$38:$T$48,-1),1)</f>
        <v>#N/A</v>
      </c>
      <c r="I120" s="116" t="str">
        <f t="shared" si="6"/>
        <v/>
      </c>
      <c r="J120" s="106" t="str">
        <f t="shared" si="7"/>
        <v/>
      </c>
      <c r="K120" s="63" t="e" cm="1">
        <f t="array" ref="K120">INDEX($T$4:$T$14,_xlfn.XMATCH(E120,$T$4:$T$14,1))-E120</f>
        <v>#N/A</v>
      </c>
      <c r="L120" s="63" t="e" cm="1">
        <f t="array" ref="L120">INDEX($T$21:$T$31,_xlfn.XMATCH(E120,$T$21:$T$31,1))-E120</f>
        <v>#N/A</v>
      </c>
      <c r="M120" s="63" t="e" cm="1">
        <f t="array" ref="M120">INDEX($T$38:$T$48,_xlfn.XMATCH(E120,$T$38:$T$48,1))-E120</f>
        <v>#N/A</v>
      </c>
    </row>
    <row r="121" spans="1:14" ht="13.5" thickBot="1">
      <c r="A121" s="113" t="e">
        <f>'2a.Detailpunkte'!D119</f>
        <v>#N/A</v>
      </c>
      <c r="B121" s="113">
        <f>'2a.Detailpunkte'!E119</f>
        <v>0</v>
      </c>
      <c r="C121" s="113">
        <f>'2a.Detailpunkte'!F119</f>
        <v>0</v>
      </c>
      <c r="D121" s="114" t="str">
        <f>IF(Gesamtpunkte[[#This Row],[Versuch]]=0,"",Gesamtpunkte[[#This Row],[Versuch]])</f>
        <v/>
      </c>
      <c r="E121" s="115" t="e" cm="1">
        <f t="array" ref="E121">INDEX(Gesamtpunkte[[Matr.-Nr.]:[Gesamtpunkte ]],_xlfn.XMATCH('3. Notenszenarien'!A121,Gesamtpunkte[Matr.-Nr.],0),5)</f>
        <v>#N/A</v>
      </c>
      <c r="F121" s="115" t="e" cm="1">
        <f t="array" ref="F121">INDEX($S$4:$S$14,_xlfn.XMATCH(E121,$T$4:$T$14,-1),1)</f>
        <v>#N/A</v>
      </c>
      <c r="G121" s="115" t="e" cm="1">
        <f t="array" ref="G121">INDEX($S$21:$S$31,_xlfn.XMATCH(E121,$T$21:$T$31,-1),1)</f>
        <v>#N/A</v>
      </c>
      <c r="H121" s="115" t="e" cm="1">
        <f t="array" ref="H121">INDEX($S$38:$S$48,_xlfn.XMATCH(E121,$T$38:$T$48,-1),1)</f>
        <v>#N/A</v>
      </c>
      <c r="I121" s="116" t="str">
        <f t="shared" si="6"/>
        <v/>
      </c>
      <c r="J121" s="106" t="str">
        <f t="shared" si="7"/>
        <v/>
      </c>
      <c r="K121" s="63" t="e" cm="1">
        <f t="array" ref="K121">INDEX($T$4:$T$14,_xlfn.XMATCH(E121,$T$4:$T$14,1))-E121</f>
        <v>#N/A</v>
      </c>
      <c r="L121" s="63" t="e" cm="1">
        <f t="array" ref="L121">INDEX($T$21:$T$31,_xlfn.XMATCH(E121,$T$21:$T$31,1))-E121</f>
        <v>#N/A</v>
      </c>
      <c r="M121" s="63" t="e" cm="1">
        <f t="array" ref="M121">INDEX($T$38:$T$48,_xlfn.XMATCH(E121,$T$38:$T$48,1))-E121</f>
        <v>#N/A</v>
      </c>
    </row>
    <row r="122" spans="1:14" ht="13.5" thickBot="1">
      <c r="A122" s="113" t="e">
        <f>'2a.Detailpunkte'!D120</f>
        <v>#N/A</v>
      </c>
      <c r="B122" s="113">
        <f>'2a.Detailpunkte'!E120</f>
        <v>0</v>
      </c>
      <c r="C122" s="113">
        <f>'2a.Detailpunkte'!F120</f>
        <v>0</v>
      </c>
      <c r="D122" s="114" t="str">
        <f>IF(Gesamtpunkte[[#This Row],[Versuch]]=0,"",Gesamtpunkte[[#This Row],[Versuch]])</f>
        <v/>
      </c>
      <c r="E122" s="115" t="e" cm="1">
        <f t="array" ref="E122">INDEX(Gesamtpunkte[[Matr.-Nr.]:[Gesamtpunkte ]],_xlfn.XMATCH('3. Notenszenarien'!A122,Gesamtpunkte[Matr.-Nr.],0),5)</f>
        <v>#N/A</v>
      </c>
      <c r="F122" s="115" t="e" cm="1">
        <f t="array" ref="F122">INDEX($S$4:$S$14,_xlfn.XMATCH(E122,$T$4:$T$14,-1),1)</f>
        <v>#N/A</v>
      </c>
      <c r="G122" s="115" t="e" cm="1">
        <f t="array" ref="G122">INDEX($S$21:$S$31,_xlfn.XMATCH(E122,$T$21:$T$31,-1),1)</f>
        <v>#N/A</v>
      </c>
      <c r="H122" s="115" t="e" cm="1">
        <f t="array" ref="H122">INDEX($S$38:$S$48,_xlfn.XMATCH(E122,$T$38:$T$48,-1),1)</f>
        <v>#N/A</v>
      </c>
      <c r="I122" s="116" t="str">
        <f t="shared" si="6"/>
        <v/>
      </c>
      <c r="J122" s="106" t="str">
        <f t="shared" si="7"/>
        <v/>
      </c>
      <c r="K122" s="63" t="e" cm="1">
        <f t="array" ref="K122">INDEX($T$4:$T$14,_xlfn.XMATCH(E122,$T$4:$T$14,1))-E122</f>
        <v>#N/A</v>
      </c>
      <c r="L122" s="63" t="e" cm="1">
        <f t="array" ref="L122">INDEX($T$21:$T$31,_xlfn.XMATCH(E122,$T$21:$T$31,1))-E122</f>
        <v>#N/A</v>
      </c>
      <c r="M122" s="63" t="e" cm="1">
        <f t="array" ref="M122">INDEX($T$38:$T$48,_xlfn.XMATCH(E122,$T$38:$T$48,1))-E122</f>
        <v>#N/A</v>
      </c>
      <c r="N122" s="132"/>
    </row>
    <row r="123" spans="1:14" ht="13.5" thickBot="1">
      <c r="A123" s="113" t="e">
        <f>'2a.Detailpunkte'!D121</f>
        <v>#N/A</v>
      </c>
      <c r="B123" s="113">
        <f>'2a.Detailpunkte'!E121</f>
        <v>0</v>
      </c>
      <c r="C123" s="113">
        <f>'2a.Detailpunkte'!F121</f>
        <v>0</v>
      </c>
      <c r="D123" s="114" t="str">
        <f>IF(Gesamtpunkte[[#This Row],[Versuch]]=0,"",Gesamtpunkte[[#This Row],[Versuch]])</f>
        <v/>
      </c>
      <c r="E123" s="115" t="e" cm="1">
        <f t="array" ref="E123">INDEX(Gesamtpunkte[[Matr.-Nr.]:[Gesamtpunkte ]],_xlfn.XMATCH('3. Notenszenarien'!A123,Gesamtpunkte[Matr.-Nr.],0),5)</f>
        <v>#N/A</v>
      </c>
      <c r="F123" s="115" t="e" cm="1">
        <f t="array" ref="F123">INDEX($S$4:$S$14,_xlfn.XMATCH(E123,$T$4:$T$14,-1),1)</f>
        <v>#N/A</v>
      </c>
      <c r="G123" s="115" t="e" cm="1">
        <f t="array" ref="G123">INDEX($S$21:$S$31,_xlfn.XMATCH(E123,$T$21:$T$31,-1),1)</f>
        <v>#N/A</v>
      </c>
      <c r="H123" s="115" t="e" cm="1">
        <f t="array" ref="H123">INDEX($S$38:$S$48,_xlfn.XMATCH(E123,$T$38:$T$48,-1),1)</f>
        <v>#N/A</v>
      </c>
      <c r="I123" s="116" t="str">
        <f t="shared" si="6"/>
        <v/>
      </c>
      <c r="J123" s="106" t="str">
        <f t="shared" si="7"/>
        <v/>
      </c>
      <c r="K123" s="63" t="e" cm="1">
        <f t="array" ref="K123">INDEX($T$4:$T$14,_xlfn.XMATCH(E123,$T$4:$T$14,1))-E123</f>
        <v>#N/A</v>
      </c>
      <c r="L123" s="63" t="e" cm="1">
        <f t="array" ref="L123">INDEX($T$21:$T$31,_xlfn.XMATCH(E123,$T$21:$T$31,1))-E123</f>
        <v>#N/A</v>
      </c>
      <c r="M123" s="63" t="e" cm="1">
        <f t="array" ref="M123">INDEX($T$38:$T$48,_xlfn.XMATCH(E123,$T$38:$T$48,1))-E123</f>
        <v>#N/A</v>
      </c>
    </row>
    <row r="124" spans="1:14" ht="13.5" thickBot="1">
      <c r="A124" s="113" t="e">
        <f>'2a.Detailpunkte'!D122</f>
        <v>#N/A</v>
      </c>
      <c r="B124" s="113">
        <f>'2a.Detailpunkte'!E122</f>
        <v>0</v>
      </c>
      <c r="C124" s="113">
        <f>'2a.Detailpunkte'!F122</f>
        <v>0</v>
      </c>
      <c r="D124" s="114" t="str">
        <f>IF(Gesamtpunkte[[#This Row],[Versuch]]=0,"",Gesamtpunkte[[#This Row],[Versuch]])</f>
        <v/>
      </c>
      <c r="E124" s="115" t="e" cm="1">
        <f t="array" ref="E124">INDEX(Gesamtpunkte[[Matr.-Nr.]:[Gesamtpunkte ]],_xlfn.XMATCH('3. Notenszenarien'!A124,Gesamtpunkte[Matr.-Nr.],0),5)</f>
        <v>#N/A</v>
      </c>
      <c r="F124" s="115" t="e" cm="1">
        <f t="array" ref="F124">INDEX($S$4:$S$14,_xlfn.XMATCH(E124,$T$4:$T$14,-1),1)</f>
        <v>#N/A</v>
      </c>
      <c r="G124" s="115" t="e" cm="1">
        <f t="array" ref="G124">INDEX($S$21:$S$31,_xlfn.XMATCH(E124,$T$21:$T$31,-1),1)</f>
        <v>#N/A</v>
      </c>
      <c r="H124" s="115" t="e" cm="1">
        <f t="array" ref="H124">INDEX($S$38:$S$48,_xlfn.XMATCH(E124,$T$38:$T$48,-1),1)</f>
        <v>#N/A</v>
      </c>
      <c r="I124" s="116" t="str">
        <f t="shared" si="6"/>
        <v/>
      </c>
      <c r="J124" s="106" t="str">
        <f t="shared" si="7"/>
        <v/>
      </c>
      <c r="K124" s="63" t="e" cm="1">
        <f t="array" ref="K124">INDEX($T$4:$T$14,_xlfn.XMATCH(E124,$T$4:$T$14,1))-E124</f>
        <v>#N/A</v>
      </c>
      <c r="L124" s="63" t="e" cm="1">
        <f t="array" ref="L124">INDEX($T$21:$T$31,_xlfn.XMATCH(E124,$T$21:$T$31,1))-E124</f>
        <v>#N/A</v>
      </c>
      <c r="M124" s="63" t="e" cm="1">
        <f t="array" ref="M124">INDEX($T$38:$T$48,_xlfn.XMATCH(E124,$T$38:$T$48,1))-E124</f>
        <v>#N/A</v>
      </c>
    </row>
    <row r="125" spans="1:14" ht="13.5" thickBot="1">
      <c r="A125" s="113" t="e">
        <f>'2a.Detailpunkte'!D123</f>
        <v>#N/A</v>
      </c>
      <c r="B125" s="113">
        <f>'2a.Detailpunkte'!E123</f>
        <v>0</v>
      </c>
      <c r="C125" s="113">
        <f>'2a.Detailpunkte'!F123</f>
        <v>0</v>
      </c>
      <c r="D125" s="114" t="str">
        <f>IF(Gesamtpunkte[[#This Row],[Versuch]]=0,"",Gesamtpunkte[[#This Row],[Versuch]])</f>
        <v/>
      </c>
      <c r="E125" s="115" t="e" cm="1">
        <f t="array" ref="E125">INDEX(Gesamtpunkte[[Matr.-Nr.]:[Gesamtpunkte ]],_xlfn.XMATCH('3. Notenszenarien'!A125,Gesamtpunkte[Matr.-Nr.],0),5)</f>
        <v>#N/A</v>
      </c>
      <c r="F125" s="115" t="e" cm="1">
        <f t="array" ref="F125">INDEX($S$4:$S$14,_xlfn.XMATCH(E125,$T$4:$T$14,-1),1)</f>
        <v>#N/A</v>
      </c>
      <c r="G125" s="115" t="e" cm="1">
        <f t="array" ref="G125">INDEX($S$21:$S$31,_xlfn.XMATCH(E125,$T$21:$T$31,-1),1)</f>
        <v>#N/A</v>
      </c>
      <c r="H125" s="115" t="e" cm="1">
        <f t="array" ref="H125">INDEX($S$38:$S$48,_xlfn.XMATCH(E125,$T$38:$T$48,-1),1)</f>
        <v>#N/A</v>
      </c>
      <c r="I125" s="116" t="str">
        <f t="shared" si="6"/>
        <v/>
      </c>
      <c r="J125" s="106" t="str">
        <f t="shared" si="7"/>
        <v/>
      </c>
      <c r="K125" s="63" t="e" cm="1">
        <f t="array" ref="K125">INDEX($T$4:$T$14,_xlfn.XMATCH(E125,$T$4:$T$14,1))-E125</f>
        <v>#N/A</v>
      </c>
      <c r="L125" s="63" t="e" cm="1">
        <f t="array" ref="L125">INDEX($T$21:$T$31,_xlfn.XMATCH(E125,$T$21:$T$31,1))-E125</f>
        <v>#N/A</v>
      </c>
      <c r="M125" s="63" t="e" cm="1">
        <f t="array" ref="M125">INDEX($T$38:$T$48,_xlfn.XMATCH(E125,$T$38:$T$48,1))-E125</f>
        <v>#N/A</v>
      </c>
    </row>
    <row r="126" spans="1:14" ht="13.5" thickBot="1">
      <c r="A126" s="113" t="e">
        <f>'2a.Detailpunkte'!D124</f>
        <v>#N/A</v>
      </c>
      <c r="B126" s="113">
        <f>'2a.Detailpunkte'!E124</f>
        <v>0</v>
      </c>
      <c r="C126" s="113">
        <f>'2a.Detailpunkte'!F124</f>
        <v>0</v>
      </c>
      <c r="D126" s="114" t="str">
        <f>IF(Gesamtpunkte[[#This Row],[Versuch]]=0,"",Gesamtpunkte[[#This Row],[Versuch]])</f>
        <v/>
      </c>
      <c r="E126" s="115" t="e" cm="1">
        <f t="array" ref="E126">INDEX(Gesamtpunkte[[Matr.-Nr.]:[Gesamtpunkte ]],_xlfn.XMATCH('3. Notenszenarien'!A126,Gesamtpunkte[Matr.-Nr.],0),5)</f>
        <v>#N/A</v>
      </c>
      <c r="F126" s="115" t="e" cm="1">
        <f t="array" ref="F126">INDEX($S$4:$S$14,_xlfn.XMATCH(E126,$T$4:$T$14,-1),1)</f>
        <v>#N/A</v>
      </c>
      <c r="G126" s="115" t="e" cm="1">
        <f t="array" ref="G126">INDEX($S$21:$S$31,_xlfn.XMATCH(E126,$T$21:$T$31,-1),1)</f>
        <v>#N/A</v>
      </c>
      <c r="H126" s="115" t="e" cm="1">
        <f t="array" ref="H126">INDEX($S$38:$S$48,_xlfn.XMATCH(E126,$T$38:$T$48,-1),1)</f>
        <v>#N/A</v>
      </c>
      <c r="I126" s="116" t="str">
        <f t="shared" si="6"/>
        <v/>
      </c>
      <c r="J126" s="106" t="str">
        <f t="shared" si="7"/>
        <v/>
      </c>
      <c r="K126" s="63" t="e" cm="1">
        <f t="array" ref="K126">INDEX($T$4:$T$14,_xlfn.XMATCH(E126,$T$4:$T$14,1))-E126</f>
        <v>#N/A</v>
      </c>
      <c r="L126" s="63" t="e" cm="1">
        <f t="array" ref="L126">INDEX($T$21:$T$31,_xlfn.XMATCH(E126,$T$21:$T$31,1))-E126</f>
        <v>#N/A</v>
      </c>
      <c r="M126" s="63" t="e" cm="1">
        <f t="array" ref="M126">INDEX($T$38:$T$48,_xlfn.XMATCH(E126,$T$38:$T$48,1))-E126</f>
        <v>#N/A</v>
      </c>
    </row>
    <row r="127" spans="1:14" ht="13.5" thickBot="1">
      <c r="A127" s="113" t="e">
        <f>'2a.Detailpunkte'!D125</f>
        <v>#N/A</v>
      </c>
      <c r="B127" s="113">
        <f>'2a.Detailpunkte'!E125</f>
        <v>0</v>
      </c>
      <c r="C127" s="113">
        <f>'2a.Detailpunkte'!F125</f>
        <v>0</v>
      </c>
      <c r="D127" s="114" t="str">
        <f>IF(Gesamtpunkte[[#This Row],[Versuch]]=0,"",Gesamtpunkte[[#This Row],[Versuch]])</f>
        <v/>
      </c>
      <c r="E127" s="115" t="e" cm="1">
        <f t="array" ref="E127">INDEX(Gesamtpunkte[[Matr.-Nr.]:[Gesamtpunkte ]],_xlfn.XMATCH('3. Notenszenarien'!A127,Gesamtpunkte[Matr.-Nr.],0),5)</f>
        <v>#N/A</v>
      </c>
      <c r="F127" s="115" t="e" cm="1">
        <f t="array" ref="F127">INDEX($S$4:$S$14,_xlfn.XMATCH(E127,$T$4:$T$14,-1),1)</f>
        <v>#N/A</v>
      </c>
      <c r="G127" s="115" t="e" cm="1">
        <f t="array" ref="G127">INDEX($S$21:$S$31,_xlfn.XMATCH(E127,$T$21:$T$31,-1),1)</f>
        <v>#N/A</v>
      </c>
      <c r="H127" s="115" t="e" cm="1">
        <f t="array" ref="H127">INDEX($S$38:$S$48,_xlfn.XMATCH(E127,$T$38:$T$48,-1),1)</f>
        <v>#N/A</v>
      </c>
      <c r="I127" s="116" t="str">
        <f t="shared" si="6"/>
        <v/>
      </c>
      <c r="J127" s="106" t="str">
        <f t="shared" si="7"/>
        <v/>
      </c>
      <c r="K127" s="63" t="e" cm="1">
        <f t="array" ref="K127">INDEX($T$4:$T$14,_xlfn.XMATCH(E127,$T$4:$T$14,1))-E127</f>
        <v>#N/A</v>
      </c>
      <c r="L127" s="63" t="e" cm="1">
        <f t="array" ref="L127">INDEX($T$21:$T$31,_xlfn.XMATCH(E127,$T$21:$T$31,1))-E127</f>
        <v>#N/A</v>
      </c>
      <c r="M127" s="63" t="e" cm="1">
        <f t="array" ref="M127">INDEX($T$38:$T$48,_xlfn.XMATCH(E127,$T$38:$T$48,1))-E127</f>
        <v>#N/A</v>
      </c>
    </row>
    <row r="128" spans="1:14" ht="13.5" thickBot="1">
      <c r="A128" s="113" t="e">
        <f>'2a.Detailpunkte'!D126</f>
        <v>#N/A</v>
      </c>
      <c r="B128" s="113">
        <f>'2a.Detailpunkte'!E126</f>
        <v>0</v>
      </c>
      <c r="C128" s="113">
        <f>'2a.Detailpunkte'!F126</f>
        <v>0</v>
      </c>
      <c r="D128" s="114"/>
      <c r="E128" s="115" t="e" cm="1">
        <f t="array" ref="E128">INDEX(Gesamtpunkte[[Matr.-Nr.]:[Gesamtpunkte ]],_xlfn.XMATCH('3. Notenszenarien'!A128,Gesamtpunkte[Matr.-Nr.],0),5)</f>
        <v>#N/A</v>
      </c>
      <c r="F128" s="115" t="e" cm="1">
        <f t="array" ref="F128">INDEX($S$4:$S$14,_xlfn.XMATCH(E128,$T$4:$T$14,-1),1)</f>
        <v>#N/A</v>
      </c>
      <c r="G128" s="115" t="e" cm="1">
        <f t="array" ref="G128">INDEX($S$21:$S$31,_xlfn.XMATCH(E128,$T$21:$T$31,-1),1)</f>
        <v>#N/A</v>
      </c>
      <c r="H128" s="115" t="e" cm="1">
        <f t="array" ref="H128">INDEX($S$38:$S$48,_xlfn.XMATCH(E128,$T$38:$T$48,-1),1)</f>
        <v>#N/A</v>
      </c>
      <c r="I128" s="116" t="str">
        <f t="shared" si="6"/>
        <v/>
      </c>
      <c r="J128" s="106" t="str">
        <f t="shared" si="7"/>
        <v/>
      </c>
      <c r="K128" s="63" t="e" cm="1">
        <f t="array" ref="K128">INDEX($T$4:$T$14,_xlfn.XMATCH(E128,$T$4:$T$14,1))-E128</f>
        <v>#N/A</v>
      </c>
      <c r="L128" s="63" t="e" cm="1">
        <f t="array" ref="L128">INDEX($T$21:$T$31,_xlfn.XMATCH(E128,$T$21:$T$31,1))-E128</f>
        <v>#N/A</v>
      </c>
      <c r="M128" s="63" t="e" cm="1">
        <f t="array" ref="M128">INDEX($T$38:$T$48,_xlfn.XMATCH(E128,$T$38:$T$48,1))-E128</f>
        <v>#N/A</v>
      </c>
    </row>
    <row r="129" spans="1:13" ht="13.5" thickBot="1">
      <c r="A129" s="113" t="e">
        <f>'2a.Detailpunkte'!D127</f>
        <v>#N/A</v>
      </c>
      <c r="B129" s="113">
        <f>'2a.Detailpunkte'!E127</f>
        <v>0</v>
      </c>
      <c r="C129" s="113">
        <f>'2a.Detailpunkte'!F127</f>
        <v>0</v>
      </c>
      <c r="D129" s="114" t="str">
        <f>IF(Gesamtpunkte[[#This Row],[Versuch]]=0,"",Gesamtpunkte[[#This Row],[Versuch]])</f>
        <v/>
      </c>
      <c r="E129" s="115" t="e" cm="1">
        <f t="array" ref="E129">INDEX(Gesamtpunkte[[Matr.-Nr.]:[Gesamtpunkte ]],_xlfn.XMATCH('3. Notenszenarien'!A129,Gesamtpunkte[Matr.-Nr.],0),5)</f>
        <v>#N/A</v>
      </c>
      <c r="F129" s="115" t="e" cm="1">
        <f t="array" ref="F129">INDEX($S$4:$S$14,_xlfn.XMATCH(E129,$T$4:$T$14,-1),1)</f>
        <v>#N/A</v>
      </c>
      <c r="G129" s="115" t="e" cm="1">
        <f t="array" ref="G129">INDEX($S$21:$S$31,_xlfn.XMATCH(E129,$T$21:$T$31,-1),1)</f>
        <v>#N/A</v>
      </c>
      <c r="H129" s="115" t="e" cm="1">
        <f t="array" ref="H129">INDEX($S$38:$S$48,_xlfn.XMATCH(E129,$T$38:$T$48,-1),1)</f>
        <v>#N/A</v>
      </c>
      <c r="I129" s="116" t="str">
        <f t="shared" si="6"/>
        <v/>
      </c>
      <c r="J129" s="106" t="str">
        <f t="shared" si="7"/>
        <v/>
      </c>
      <c r="K129" s="63" t="e" cm="1">
        <f t="array" ref="K129">INDEX($T$4:$T$14,_xlfn.XMATCH(E129,$T$4:$T$14,1))-E129</f>
        <v>#N/A</v>
      </c>
      <c r="L129" s="63" t="e" cm="1">
        <f t="array" ref="L129">INDEX($T$21:$T$31,_xlfn.XMATCH(E129,$T$21:$T$31,1))-E129</f>
        <v>#N/A</v>
      </c>
      <c r="M129" s="63" t="e" cm="1">
        <f t="array" ref="M129">INDEX($T$38:$T$48,_xlfn.XMATCH(E129,$T$38:$T$48,1))-E129</f>
        <v>#N/A</v>
      </c>
    </row>
    <row r="130" spans="1:13" ht="13.5" thickBot="1">
      <c r="A130" s="113" t="e">
        <f>'2a.Detailpunkte'!D128</f>
        <v>#N/A</v>
      </c>
      <c r="B130" s="113">
        <f>'2a.Detailpunkte'!E128</f>
        <v>0</v>
      </c>
      <c r="C130" s="113">
        <f>'2a.Detailpunkte'!F128</f>
        <v>0</v>
      </c>
      <c r="D130" s="114"/>
      <c r="E130" s="115" t="e" cm="1">
        <f t="array" ref="E130">INDEX(Gesamtpunkte[[Matr.-Nr.]:[Gesamtpunkte ]],_xlfn.XMATCH('3. Notenszenarien'!A130,Gesamtpunkte[Matr.-Nr.],0),5)</f>
        <v>#N/A</v>
      </c>
      <c r="F130" s="115" t="e" cm="1">
        <f t="array" ref="F130">INDEX($S$4:$S$14,_xlfn.XMATCH(E130,$T$4:$T$14,-1),1)</f>
        <v>#N/A</v>
      </c>
      <c r="G130" s="115" t="e" cm="1">
        <f t="array" ref="G130">INDEX($S$21:$S$31,_xlfn.XMATCH(E130,$T$21:$T$31,-1),1)</f>
        <v>#N/A</v>
      </c>
      <c r="H130" s="115" t="e" cm="1">
        <f t="array" ref="H130">INDEX($S$38:$S$48,_xlfn.XMATCH(E130,$T$38:$T$48,-1),1)</f>
        <v>#N/A</v>
      </c>
      <c r="I130" s="116" t="str">
        <f t="shared" si="6"/>
        <v/>
      </c>
      <c r="J130" s="106" t="str">
        <f t="shared" si="7"/>
        <v/>
      </c>
      <c r="K130" s="63" t="e" cm="1">
        <f t="array" ref="K130">INDEX($T$4:$T$14,_xlfn.XMATCH(E130,$T$4:$T$14,1))-E130</f>
        <v>#N/A</v>
      </c>
      <c r="L130" s="63" t="e" cm="1">
        <f t="array" ref="L130">INDEX($T$21:$T$31,_xlfn.XMATCH(E130,$T$21:$T$31,1))-E130</f>
        <v>#N/A</v>
      </c>
      <c r="M130" s="63" t="e" cm="1">
        <f t="array" ref="M130">INDEX($T$38:$T$48,_xlfn.XMATCH(E130,$T$38:$T$48,1))-E130</f>
        <v>#N/A</v>
      </c>
    </row>
    <row r="131" spans="1:13" ht="13.5" thickBot="1">
      <c r="A131" s="113" t="e">
        <f>'2a.Detailpunkte'!D129</f>
        <v>#N/A</v>
      </c>
      <c r="B131" s="113">
        <f>'2a.Detailpunkte'!E129</f>
        <v>0</v>
      </c>
      <c r="C131" s="113">
        <f>'2a.Detailpunkte'!F129</f>
        <v>0</v>
      </c>
      <c r="D131" s="114" t="str">
        <f>IF(Gesamtpunkte[[#This Row],[Versuch]]=0,"",Gesamtpunkte[[#This Row],[Versuch]])</f>
        <v/>
      </c>
      <c r="E131" s="115" t="e" cm="1">
        <f t="array" ref="E131">INDEX(Gesamtpunkte[[Matr.-Nr.]:[Gesamtpunkte ]],_xlfn.XMATCH('3. Notenszenarien'!A131,Gesamtpunkte[Matr.-Nr.],0),5)</f>
        <v>#N/A</v>
      </c>
      <c r="F131" s="115" t="e" cm="1">
        <f t="array" ref="F131">INDEX($S$4:$S$14,_xlfn.XMATCH(E131,$T$4:$T$14,-1),1)</f>
        <v>#N/A</v>
      </c>
      <c r="G131" s="115" t="e" cm="1">
        <f t="array" ref="G131">INDEX($S$21:$S$31,_xlfn.XMATCH(E131,$T$21:$T$31,-1),1)</f>
        <v>#N/A</v>
      </c>
      <c r="H131" s="115" t="e" cm="1">
        <f t="array" ref="H131">INDEX($S$38:$S$48,_xlfn.XMATCH(E131,$T$38:$T$48,-1),1)</f>
        <v>#N/A</v>
      </c>
      <c r="I131" s="116" t="str">
        <f t="shared" si="6"/>
        <v/>
      </c>
      <c r="J131" s="106" t="str">
        <f t="shared" si="7"/>
        <v/>
      </c>
      <c r="K131" s="63" t="e" cm="1">
        <f t="array" ref="K131">INDEX($T$4:$T$14,_xlfn.XMATCH(E131,$T$4:$T$14,1))-E131</f>
        <v>#N/A</v>
      </c>
      <c r="L131" s="63" t="e" cm="1">
        <f t="array" ref="L131">INDEX($T$21:$T$31,_xlfn.XMATCH(E131,$T$21:$T$31,1))-E131</f>
        <v>#N/A</v>
      </c>
      <c r="M131" s="63" t="e" cm="1">
        <f t="array" ref="M131">INDEX($T$38:$T$48,_xlfn.XMATCH(E131,$T$38:$T$48,1))-E131</f>
        <v>#N/A</v>
      </c>
    </row>
    <row r="132" spans="1:13" ht="13.5" thickBot="1">
      <c r="A132" s="113" t="e">
        <f>'2a.Detailpunkte'!D130</f>
        <v>#N/A</v>
      </c>
      <c r="B132" s="113">
        <f>'2a.Detailpunkte'!E130</f>
        <v>0</v>
      </c>
      <c r="C132" s="113">
        <f>'2a.Detailpunkte'!F130</f>
        <v>0</v>
      </c>
      <c r="D132" s="114" t="str">
        <f>IF(Gesamtpunkte[[#This Row],[Versuch]]=0,"",Gesamtpunkte[[#This Row],[Versuch]])</f>
        <v/>
      </c>
      <c r="E132" s="115" t="e" cm="1">
        <f t="array" ref="E132">INDEX(Gesamtpunkte[[Matr.-Nr.]:[Gesamtpunkte ]],_xlfn.XMATCH('3. Notenszenarien'!A132,Gesamtpunkte[Matr.-Nr.],0),5)</f>
        <v>#N/A</v>
      </c>
      <c r="F132" s="115" t="e" cm="1">
        <f t="array" ref="F132">INDEX($S$4:$S$14,_xlfn.XMATCH(E132,$T$4:$T$14,-1),1)</f>
        <v>#N/A</v>
      </c>
      <c r="G132" s="115" t="e" cm="1">
        <f t="array" ref="G132">INDEX($S$21:$S$31,_xlfn.XMATCH(E132,$T$21:$T$31,-1),1)</f>
        <v>#N/A</v>
      </c>
      <c r="H132" s="115" t="e" cm="1">
        <f t="array" ref="H132">INDEX($S$38:$S$48,_xlfn.XMATCH(E132,$T$38:$T$48,-1),1)</f>
        <v>#N/A</v>
      </c>
      <c r="I132" s="116" t="str">
        <f t="shared" si="6"/>
        <v/>
      </c>
      <c r="J132" s="106" t="str">
        <f t="shared" si="7"/>
        <v/>
      </c>
      <c r="K132" s="63" t="e" cm="1">
        <f t="array" ref="K132">INDEX($T$4:$T$14,_xlfn.XMATCH(E132,$T$4:$T$14,1))-E132</f>
        <v>#N/A</v>
      </c>
      <c r="L132" s="63" t="e" cm="1">
        <f t="array" ref="L132">INDEX($T$21:$T$31,_xlfn.XMATCH(E132,$T$21:$T$31,1))-E132</f>
        <v>#N/A</v>
      </c>
      <c r="M132" s="63" t="e" cm="1">
        <f t="array" ref="M132">INDEX($T$38:$T$48,_xlfn.XMATCH(E132,$T$38:$T$48,1))-E132</f>
        <v>#N/A</v>
      </c>
    </row>
    <row r="133" spans="1:13" ht="13.5" thickBot="1">
      <c r="A133" s="113" t="e">
        <f>'2a.Detailpunkte'!D131</f>
        <v>#N/A</v>
      </c>
      <c r="B133" s="113">
        <f>'2a.Detailpunkte'!E131</f>
        <v>0</v>
      </c>
      <c r="C133" s="113">
        <f>'2a.Detailpunkte'!F131</f>
        <v>0</v>
      </c>
      <c r="D133" s="114" t="str">
        <f>IF(Gesamtpunkte[[#This Row],[Versuch]]=0,"",Gesamtpunkte[[#This Row],[Versuch]])</f>
        <v/>
      </c>
      <c r="E133" s="115" t="e" cm="1">
        <f t="array" ref="E133">INDEX(Gesamtpunkte[[Matr.-Nr.]:[Gesamtpunkte ]],_xlfn.XMATCH('3. Notenszenarien'!A133,Gesamtpunkte[Matr.-Nr.],0),5)</f>
        <v>#N/A</v>
      </c>
      <c r="F133" s="115" t="e" cm="1">
        <f t="array" ref="F133">INDEX($S$4:$S$14,_xlfn.XMATCH(E133,$T$4:$T$14,-1),1)</f>
        <v>#N/A</v>
      </c>
      <c r="G133" s="115" t="e" cm="1">
        <f t="array" ref="G133">INDEX($S$21:$S$31,_xlfn.XMATCH(E133,$T$21:$T$31,-1),1)</f>
        <v>#N/A</v>
      </c>
      <c r="H133" s="115" t="e" cm="1">
        <f t="array" ref="H133">INDEX($S$38:$S$48,_xlfn.XMATCH(E133,$T$38:$T$48,-1),1)</f>
        <v>#N/A</v>
      </c>
      <c r="I133" s="116" t="str">
        <f t="shared" si="6"/>
        <v/>
      </c>
      <c r="J133" s="106" t="str">
        <f t="shared" si="7"/>
        <v/>
      </c>
      <c r="K133" s="63" t="e" cm="1">
        <f t="array" ref="K133">INDEX($T$4:$T$14,_xlfn.XMATCH(E133,$T$4:$T$14,1))-E133</f>
        <v>#N/A</v>
      </c>
      <c r="L133" s="63" t="e" cm="1">
        <f t="array" ref="L133">INDEX($T$21:$T$31,_xlfn.XMATCH(E133,$T$21:$T$31,1))-E133</f>
        <v>#N/A</v>
      </c>
      <c r="M133" s="63" t="e" cm="1">
        <f t="array" ref="M133">INDEX($T$38:$T$48,_xlfn.XMATCH(E133,$T$38:$T$48,1))-E133</f>
        <v>#N/A</v>
      </c>
    </row>
    <row r="134" spans="1:13" ht="13.5" thickBot="1">
      <c r="A134" s="113" t="e">
        <f>'2a.Detailpunkte'!D132</f>
        <v>#N/A</v>
      </c>
      <c r="B134" s="113">
        <f>'2a.Detailpunkte'!E132</f>
        <v>0</v>
      </c>
      <c r="C134" s="113">
        <f>'2a.Detailpunkte'!F132</f>
        <v>0</v>
      </c>
      <c r="D134" s="114" t="str">
        <f>IF(Gesamtpunkte[[#This Row],[Versuch]]=0,"",Gesamtpunkte[[#This Row],[Versuch]])</f>
        <v/>
      </c>
      <c r="E134" s="115" t="e" cm="1">
        <f t="array" ref="E134">INDEX(Gesamtpunkte[[Matr.-Nr.]:[Gesamtpunkte ]],_xlfn.XMATCH('3. Notenszenarien'!A134,Gesamtpunkte[Matr.-Nr.],0),5)</f>
        <v>#N/A</v>
      </c>
      <c r="F134" s="115" t="e" cm="1">
        <f t="array" ref="F134">INDEX($S$4:$S$14,_xlfn.XMATCH(E134,$T$4:$T$14,-1),1)</f>
        <v>#N/A</v>
      </c>
      <c r="G134" s="115" t="e" cm="1">
        <f t="array" ref="G134">INDEX($S$21:$S$31,_xlfn.XMATCH(E134,$T$21:$T$31,-1),1)</f>
        <v>#N/A</v>
      </c>
      <c r="H134" s="115" t="e" cm="1">
        <f t="array" ref="H134">INDEX($S$38:$S$48,_xlfn.XMATCH(E134,$T$38:$T$48,-1),1)</f>
        <v>#N/A</v>
      </c>
      <c r="I134" s="116" t="str">
        <f t="shared" ref="I134:I197" si="8">IF(ISNUMBER(A134),INDEX(F134:H134,1,MATCH($I$5,$F$4:$H$4)),"")</f>
        <v/>
      </c>
      <c r="J134" s="106" t="str">
        <f t="shared" si="7"/>
        <v/>
      </c>
      <c r="K134" s="63" t="e" cm="1">
        <f t="array" ref="K134">INDEX($T$4:$T$14,_xlfn.XMATCH(E134,$T$4:$T$14,1))-E134</f>
        <v>#N/A</v>
      </c>
      <c r="L134" s="63" t="e" cm="1">
        <f t="array" ref="L134">INDEX($T$21:$T$31,_xlfn.XMATCH(E134,$T$21:$T$31,1))-E134</f>
        <v>#N/A</v>
      </c>
      <c r="M134" s="63" t="e" cm="1">
        <f t="array" ref="M134">INDEX($T$38:$T$48,_xlfn.XMATCH(E134,$T$38:$T$48,1))-E134</f>
        <v>#N/A</v>
      </c>
    </row>
    <row r="135" spans="1:13" ht="13.5" thickBot="1">
      <c r="A135" s="113" t="e">
        <f>'2a.Detailpunkte'!D133</f>
        <v>#N/A</v>
      </c>
      <c r="B135" s="113">
        <f>'2a.Detailpunkte'!E133</f>
        <v>0</v>
      </c>
      <c r="C135" s="113">
        <f>'2a.Detailpunkte'!F133</f>
        <v>0</v>
      </c>
      <c r="D135" s="114" t="str">
        <f>IF(Gesamtpunkte[[#This Row],[Versuch]]=0,"",Gesamtpunkte[[#This Row],[Versuch]])</f>
        <v/>
      </c>
      <c r="E135" s="115" t="e" cm="1">
        <f t="array" ref="E135">INDEX(Gesamtpunkte[[Matr.-Nr.]:[Gesamtpunkte ]],_xlfn.XMATCH('3. Notenszenarien'!A135,Gesamtpunkte[Matr.-Nr.],0),5)</f>
        <v>#N/A</v>
      </c>
      <c r="F135" s="115" t="e" cm="1">
        <f t="array" ref="F135">INDEX($S$4:$S$14,_xlfn.XMATCH(E135,$T$4:$T$14,-1),1)</f>
        <v>#N/A</v>
      </c>
      <c r="G135" s="115" t="e" cm="1">
        <f t="array" ref="G135">INDEX($S$21:$S$31,_xlfn.XMATCH(E135,$T$21:$T$31,-1),1)</f>
        <v>#N/A</v>
      </c>
      <c r="H135" s="115" t="e" cm="1">
        <f t="array" ref="H135">INDEX($S$38:$S$48,_xlfn.XMATCH(E135,$T$38:$T$48,-1),1)</f>
        <v>#N/A</v>
      </c>
      <c r="I135" s="116" t="str">
        <f t="shared" si="8"/>
        <v/>
      </c>
      <c r="J135" s="106" t="str">
        <f t="shared" si="7"/>
        <v/>
      </c>
      <c r="K135" s="63" t="e" cm="1">
        <f t="array" ref="K135">INDEX($T$4:$T$14,_xlfn.XMATCH(E135,$T$4:$T$14,1))-E135</f>
        <v>#N/A</v>
      </c>
      <c r="L135" s="63" t="e" cm="1">
        <f t="array" ref="L135">INDEX($T$21:$T$31,_xlfn.XMATCH(E135,$T$21:$T$31,1))-E135</f>
        <v>#N/A</v>
      </c>
      <c r="M135" s="63" t="e" cm="1">
        <f t="array" ref="M135">INDEX($T$38:$T$48,_xlfn.XMATCH(E135,$T$38:$T$48,1))-E135</f>
        <v>#N/A</v>
      </c>
    </row>
    <row r="136" spans="1:13" ht="13.5" thickBot="1">
      <c r="A136" s="113" t="e">
        <f>'2a.Detailpunkte'!D134</f>
        <v>#N/A</v>
      </c>
      <c r="B136" s="113">
        <f>'2a.Detailpunkte'!E134</f>
        <v>0</v>
      </c>
      <c r="C136" s="113">
        <f>'2a.Detailpunkte'!F134</f>
        <v>0</v>
      </c>
      <c r="D136" s="114" t="str">
        <f>IF(Gesamtpunkte[[#This Row],[Versuch]]=0,"",Gesamtpunkte[[#This Row],[Versuch]])</f>
        <v/>
      </c>
      <c r="E136" s="115" t="e" cm="1">
        <f t="array" ref="E136">INDEX(Gesamtpunkte[[Matr.-Nr.]:[Gesamtpunkte ]],_xlfn.XMATCH('3. Notenszenarien'!A136,Gesamtpunkte[Matr.-Nr.],0),5)</f>
        <v>#N/A</v>
      </c>
      <c r="F136" s="115" t="e" cm="1">
        <f t="array" ref="F136">INDEX($S$4:$S$14,_xlfn.XMATCH(E136,$T$4:$T$14,-1),1)</f>
        <v>#N/A</v>
      </c>
      <c r="G136" s="115" t="e" cm="1">
        <f t="array" ref="G136">INDEX($S$21:$S$31,_xlfn.XMATCH(E136,$T$21:$T$31,-1),1)</f>
        <v>#N/A</v>
      </c>
      <c r="H136" s="115" t="e" cm="1">
        <f t="array" ref="H136">INDEX($S$38:$S$48,_xlfn.XMATCH(E136,$T$38:$T$48,-1),1)</f>
        <v>#N/A</v>
      </c>
      <c r="I136" s="116" t="str">
        <f t="shared" si="8"/>
        <v/>
      </c>
      <c r="J136" s="106" t="str">
        <f t="shared" ref="J136:J199" si="9">IF(ISNUMBER(A136),INDEX(K136:M136,1,MATCH($I$5,$K$4:$M$4)),"")</f>
        <v/>
      </c>
      <c r="K136" s="63" t="e" cm="1">
        <f t="array" ref="K136">INDEX($T$4:$T$14,_xlfn.XMATCH(E136,$T$4:$T$14,1))-E136</f>
        <v>#N/A</v>
      </c>
      <c r="L136" s="63" t="e" cm="1">
        <f t="array" ref="L136">INDEX($T$21:$T$31,_xlfn.XMATCH(E136,$T$21:$T$31,1))-E136</f>
        <v>#N/A</v>
      </c>
      <c r="M136" s="63" t="e" cm="1">
        <f t="array" ref="M136">INDEX($T$38:$T$48,_xlfn.XMATCH(E136,$T$38:$T$48,1))-E136</f>
        <v>#N/A</v>
      </c>
    </row>
    <row r="137" spans="1:13" ht="13.5" thickBot="1">
      <c r="A137" s="113" t="e">
        <f>'2a.Detailpunkte'!D135</f>
        <v>#N/A</v>
      </c>
      <c r="B137" s="113">
        <f>'2a.Detailpunkte'!E135</f>
        <v>0</v>
      </c>
      <c r="C137" s="113">
        <f>'2a.Detailpunkte'!F135</f>
        <v>0</v>
      </c>
      <c r="D137" s="114" t="str">
        <f>IF(Gesamtpunkte[[#This Row],[Versuch]]=0,"",Gesamtpunkte[[#This Row],[Versuch]])</f>
        <v/>
      </c>
      <c r="E137" s="115" t="e" cm="1">
        <f t="array" ref="E137">INDEX(Gesamtpunkte[[Matr.-Nr.]:[Gesamtpunkte ]],_xlfn.XMATCH('3. Notenszenarien'!A137,Gesamtpunkte[Matr.-Nr.],0),5)</f>
        <v>#N/A</v>
      </c>
      <c r="F137" s="115" t="e" cm="1">
        <f t="array" ref="F137">INDEX($S$4:$S$14,_xlfn.XMATCH(E137,$T$4:$T$14,-1),1)</f>
        <v>#N/A</v>
      </c>
      <c r="G137" s="115" t="e" cm="1">
        <f t="array" ref="G137">INDEX($S$21:$S$31,_xlfn.XMATCH(E137,$T$21:$T$31,-1),1)</f>
        <v>#N/A</v>
      </c>
      <c r="H137" s="115" t="e" cm="1">
        <f t="array" ref="H137">INDEX($S$38:$S$48,_xlfn.XMATCH(E137,$T$38:$T$48,-1),1)</f>
        <v>#N/A</v>
      </c>
      <c r="I137" s="116" t="str">
        <f t="shared" si="8"/>
        <v/>
      </c>
      <c r="J137" s="106" t="str">
        <f t="shared" si="9"/>
        <v/>
      </c>
      <c r="K137" s="63" t="e" cm="1">
        <f t="array" ref="K137">INDEX($T$4:$T$14,_xlfn.XMATCH(E137,$T$4:$T$14,1))-E137</f>
        <v>#N/A</v>
      </c>
      <c r="L137" s="63" t="e" cm="1">
        <f t="array" ref="L137">INDEX($T$21:$T$31,_xlfn.XMATCH(E137,$T$21:$T$31,1))-E137</f>
        <v>#N/A</v>
      </c>
      <c r="M137" s="63" t="e" cm="1">
        <f t="array" ref="M137">INDEX($T$38:$T$48,_xlfn.XMATCH(E137,$T$38:$T$48,1))-E137</f>
        <v>#N/A</v>
      </c>
    </row>
    <row r="138" spans="1:13" ht="13.5" thickBot="1">
      <c r="A138" s="113" t="e">
        <f>'2a.Detailpunkte'!D136</f>
        <v>#N/A</v>
      </c>
      <c r="B138" s="113">
        <f>'2a.Detailpunkte'!E136</f>
        <v>0</v>
      </c>
      <c r="C138" s="113">
        <f>'2a.Detailpunkte'!F136</f>
        <v>0</v>
      </c>
      <c r="D138" s="114" t="str">
        <f>IF(Gesamtpunkte[[#This Row],[Versuch]]=0,"",Gesamtpunkte[[#This Row],[Versuch]])</f>
        <v/>
      </c>
      <c r="E138" s="115" t="e" cm="1">
        <f t="array" ref="E138">INDEX(Gesamtpunkte[[Matr.-Nr.]:[Gesamtpunkte ]],_xlfn.XMATCH('3. Notenszenarien'!A138,Gesamtpunkte[Matr.-Nr.],0),5)</f>
        <v>#N/A</v>
      </c>
      <c r="F138" s="115" t="e" cm="1">
        <f t="array" ref="F138">INDEX($S$4:$S$14,_xlfn.XMATCH(E138,$T$4:$T$14,-1),1)</f>
        <v>#N/A</v>
      </c>
      <c r="G138" s="115" t="e" cm="1">
        <f t="array" ref="G138">INDEX($S$21:$S$31,_xlfn.XMATCH(E138,$T$21:$T$31,-1),1)</f>
        <v>#N/A</v>
      </c>
      <c r="H138" s="115" t="e" cm="1">
        <f t="array" ref="H138">INDEX($S$38:$S$48,_xlfn.XMATCH(E138,$T$38:$T$48,-1),1)</f>
        <v>#N/A</v>
      </c>
      <c r="I138" s="116" t="str">
        <f t="shared" si="8"/>
        <v/>
      </c>
      <c r="J138" s="106" t="str">
        <f t="shared" si="9"/>
        <v/>
      </c>
      <c r="K138" s="63" t="e" cm="1">
        <f t="array" ref="K138">INDEX($T$4:$T$14,_xlfn.XMATCH(E138,$T$4:$T$14,1))-E138</f>
        <v>#N/A</v>
      </c>
      <c r="L138" s="63" t="e" cm="1">
        <f t="array" ref="L138">INDEX($T$21:$T$31,_xlfn.XMATCH(E138,$T$21:$T$31,1))-E138</f>
        <v>#N/A</v>
      </c>
      <c r="M138" s="63" t="e" cm="1">
        <f t="array" ref="M138">INDEX($T$38:$T$48,_xlfn.XMATCH(E138,$T$38:$T$48,1))-E138</f>
        <v>#N/A</v>
      </c>
    </row>
    <row r="139" spans="1:13" ht="13.5" thickBot="1">
      <c r="A139" s="113" t="e">
        <f>'2a.Detailpunkte'!D137</f>
        <v>#N/A</v>
      </c>
      <c r="B139" s="113">
        <f>'2a.Detailpunkte'!E137</f>
        <v>0</v>
      </c>
      <c r="C139" s="113">
        <f>'2a.Detailpunkte'!F137</f>
        <v>0</v>
      </c>
      <c r="D139" s="114" t="str">
        <f>IF(Gesamtpunkte[[#This Row],[Versuch]]=0,"",Gesamtpunkte[[#This Row],[Versuch]])</f>
        <v/>
      </c>
      <c r="E139" s="115" t="e" cm="1">
        <f t="array" ref="E139">INDEX(Gesamtpunkte[[Matr.-Nr.]:[Gesamtpunkte ]],_xlfn.XMATCH('3. Notenszenarien'!A139,Gesamtpunkte[Matr.-Nr.],0),5)</f>
        <v>#N/A</v>
      </c>
      <c r="F139" s="115" t="e" cm="1">
        <f t="array" ref="F139">INDEX($S$4:$S$14,_xlfn.XMATCH(E139,$T$4:$T$14,-1),1)</f>
        <v>#N/A</v>
      </c>
      <c r="G139" s="115" t="e" cm="1">
        <f t="array" ref="G139">INDEX($S$21:$S$31,_xlfn.XMATCH(E139,$T$21:$T$31,-1),1)</f>
        <v>#N/A</v>
      </c>
      <c r="H139" s="115" t="e" cm="1">
        <f t="array" ref="H139">INDEX($S$38:$S$48,_xlfn.XMATCH(E139,$T$38:$T$48,-1),1)</f>
        <v>#N/A</v>
      </c>
      <c r="I139" s="116" t="str">
        <f t="shared" si="8"/>
        <v/>
      </c>
      <c r="J139" s="106" t="str">
        <f t="shared" si="9"/>
        <v/>
      </c>
      <c r="K139" s="63" t="e" cm="1">
        <f t="array" ref="K139">INDEX($T$4:$T$14,_xlfn.XMATCH(E139,$T$4:$T$14,1))-E139</f>
        <v>#N/A</v>
      </c>
      <c r="L139" s="63" t="e" cm="1">
        <f t="array" ref="L139">INDEX($T$21:$T$31,_xlfn.XMATCH(E139,$T$21:$T$31,1))-E139</f>
        <v>#N/A</v>
      </c>
      <c r="M139" s="63" t="e" cm="1">
        <f t="array" ref="M139">INDEX($T$38:$T$48,_xlfn.XMATCH(E139,$T$38:$T$48,1))-E139</f>
        <v>#N/A</v>
      </c>
    </row>
    <row r="140" spans="1:13" ht="13.5" thickBot="1">
      <c r="A140" s="113" t="e">
        <f>'2a.Detailpunkte'!D138</f>
        <v>#N/A</v>
      </c>
      <c r="B140" s="113">
        <f>'2a.Detailpunkte'!E138</f>
        <v>0</v>
      </c>
      <c r="C140" s="113">
        <f>'2a.Detailpunkte'!F138</f>
        <v>0</v>
      </c>
      <c r="D140" s="114" t="str">
        <f>IF(Gesamtpunkte[[#This Row],[Versuch]]=0,"",Gesamtpunkte[[#This Row],[Versuch]])</f>
        <v/>
      </c>
      <c r="E140" s="115" t="e" cm="1">
        <f t="array" ref="E140">INDEX(Gesamtpunkte[[Matr.-Nr.]:[Gesamtpunkte ]],_xlfn.XMATCH('3. Notenszenarien'!A140,Gesamtpunkte[Matr.-Nr.],0),5)</f>
        <v>#N/A</v>
      </c>
      <c r="F140" s="115" t="e" cm="1">
        <f t="array" ref="F140">INDEX($S$4:$S$14,_xlfn.XMATCH(E140,$T$4:$T$14,-1),1)</f>
        <v>#N/A</v>
      </c>
      <c r="G140" s="115" t="e" cm="1">
        <f t="array" ref="G140">INDEX($S$21:$S$31,_xlfn.XMATCH(E140,$T$21:$T$31,-1),1)</f>
        <v>#N/A</v>
      </c>
      <c r="H140" s="115" t="e" cm="1">
        <f t="array" ref="H140">INDEX($S$38:$S$48,_xlfn.XMATCH(E140,$T$38:$T$48,-1),1)</f>
        <v>#N/A</v>
      </c>
      <c r="I140" s="116" t="str">
        <f t="shared" si="8"/>
        <v/>
      </c>
      <c r="J140" s="106" t="str">
        <f t="shared" si="9"/>
        <v/>
      </c>
      <c r="K140" s="63" t="e" cm="1">
        <f t="array" ref="K140">INDEX($T$4:$T$14,_xlfn.XMATCH(E140,$T$4:$T$14,1))-E140</f>
        <v>#N/A</v>
      </c>
      <c r="L140" s="63" t="e" cm="1">
        <f t="array" ref="L140">INDEX($T$21:$T$31,_xlfn.XMATCH(E140,$T$21:$T$31,1))-E140</f>
        <v>#N/A</v>
      </c>
      <c r="M140" s="63" t="e" cm="1">
        <f t="array" ref="M140">INDEX($T$38:$T$48,_xlfn.XMATCH(E140,$T$38:$T$48,1))-E140</f>
        <v>#N/A</v>
      </c>
    </row>
    <row r="141" spans="1:13" ht="13.5" thickBot="1">
      <c r="A141" s="113" t="e">
        <f>'2a.Detailpunkte'!D139</f>
        <v>#N/A</v>
      </c>
      <c r="B141" s="113">
        <f>'2a.Detailpunkte'!E139</f>
        <v>0</v>
      </c>
      <c r="C141" s="113">
        <f>'2a.Detailpunkte'!F139</f>
        <v>0</v>
      </c>
      <c r="D141" s="114" t="str">
        <f>IF(Gesamtpunkte[[#This Row],[Versuch]]=0,"",Gesamtpunkte[[#This Row],[Versuch]])</f>
        <v/>
      </c>
      <c r="E141" s="115" t="e" cm="1">
        <f t="array" ref="E141">INDEX(Gesamtpunkte[[Matr.-Nr.]:[Gesamtpunkte ]],_xlfn.XMATCH('3. Notenszenarien'!A141,Gesamtpunkte[Matr.-Nr.],0),5)</f>
        <v>#N/A</v>
      </c>
      <c r="F141" s="115" t="e" cm="1">
        <f t="array" ref="F141">INDEX($S$4:$S$14,_xlfn.XMATCH(E141,$T$4:$T$14,-1),1)</f>
        <v>#N/A</v>
      </c>
      <c r="G141" s="115" t="e" cm="1">
        <f t="array" ref="G141">INDEX($S$21:$S$31,_xlfn.XMATCH(E141,$T$21:$T$31,-1),1)</f>
        <v>#N/A</v>
      </c>
      <c r="H141" s="115" t="e" cm="1">
        <f t="array" ref="H141">INDEX($S$38:$S$48,_xlfn.XMATCH(E141,$T$38:$T$48,-1),1)</f>
        <v>#N/A</v>
      </c>
      <c r="I141" s="116" t="str">
        <f t="shared" si="8"/>
        <v/>
      </c>
      <c r="J141" s="106" t="str">
        <f t="shared" si="9"/>
        <v/>
      </c>
      <c r="K141" s="63" t="e" cm="1">
        <f t="array" ref="K141">INDEX($T$4:$T$14,_xlfn.XMATCH(E141,$T$4:$T$14,1))-E141</f>
        <v>#N/A</v>
      </c>
      <c r="L141" s="63" t="e" cm="1">
        <f t="array" ref="L141">INDEX($T$21:$T$31,_xlfn.XMATCH(E141,$T$21:$T$31,1))-E141</f>
        <v>#N/A</v>
      </c>
      <c r="M141" s="63" t="e" cm="1">
        <f t="array" ref="M141">INDEX($T$38:$T$48,_xlfn.XMATCH(E141,$T$38:$T$48,1))-E141</f>
        <v>#N/A</v>
      </c>
    </row>
    <row r="142" spans="1:13" ht="13.5" thickBot="1">
      <c r="A142" s="113" t="e">
        <f>'2a.Detailpunkte'!D140</f>
        <v>#N/A</v>
      </c>
      <c r="B142" s="113">
        <f>'2a.Detailpunkte'!E140</f>
        <v>0</v>
      </c>
      <c r="C142" s="113">
        <f>'2a.Detailpunkte'!F140</f>
        <v>0</v>
      </c>
      <c r="D142" s="114" t="str">
        <f>IF(Gesamtpunkte[[#This Row],[Versuch]]=0,"",Gesamtpunkte[[#This Row],[Versuch]])</f>
        <v/>
      </c>
      <c r="E142" s="115" t="e" cm="1">
        <f t="array" ref="E142">INDEX(Gesamtpunkte[[Matr.-Nr.]:[Gesamtpunkte ]],_xlfn.XMATCH('3. Notenszenarien'!A142,Gesamtpunkte[Matr.-Nr.],0),5)</f>
        <v>#N/A</v>
      </c>
      <c r="F142" s="115" t="e" cm="1">
        <f t="array" ref="F142">INDEX($S$4:$S$14,_xlfn.XMATCH(E142,$T$4:$T$14,-1),1)</f>
        <v>#N/A</v>
      </c>
      <c r="G142" s="115" t="e" cm="1">
        <f t="array" ref="G142">INDEX($S$21:$S$31,_xlfn.XMATCH(E142,$T$21:$T$31,-1),1)</f>
        <v>#N/A</v>
      </c>
      <c r="H142" s="115" t="e" cm="1">
        <f t="array" ref="H142">INDEX($S$38:$S$48,_xlfn.XMATCH(E142,$T$38:$T$48,-1),1)</f>
        <v>#N/A</v>
      </c>
      <c r="I142" s="116" t="str">
        <f t="shared" si="8"/>
        <v/>
      </c>
      <c r="J142" s="106" t="str">
        <f t="shared" si="9"/>
        <v/>
      </c>
      <c r="K142" s="63" t="e" cm="1">
        <f t="array" ref="K142">INDEX($T$4:$T$14,_xlfn.XMATCH(E142,$T$4:$T$14,1))-E142</f>
        <v>#N/A</v>
      </c>
      <c r="L142" s="63" t="e" cm="1">
        <f t="array" ref="L142">INDEX($T$21:$T$31,_xlfn.XMATCH(E142,$T$21:$T$31,1))-E142</f>
        <v>#N/A</v>
      </c>
      <c r="M142" s="63" t="e" cm="1">
        <f t="array" ref="M142">INDEX($T$38:$T$48,_xlfn.XMATCH(E142,$T$38:$T$48,1))-E142</f>
        <v>#N/A</v>
      </c>
    </row>
    <row r="143" spans="1:13" ht="13.5" thickBot="1">
      <c r="A143" s="113" t="e">
        <f>'2a.Detailpunkte'!D141</f>
        <v>#N/A</v>
      </c>
      <c r="B143" s="113">
        <f>'2a.Detailpunkte'!E141</f>
        <v>0</v>
      </c>
      <c r="C143" s="113">
        <f>'2a.Detailpunkte'!F141</f>
        <v>0</v>
      </c>
      <c r="D143" s="114" t="str">
        <f>IF(Gesamtpunkte[[#This Row],[Versuch]]=0,"",Gesamtpunkte[[#This Row],[Versuch]])</f>
        <v/>
      </c>
      <c r="E143" s="115" t="e" cm="1">
        <f t="array" ref="E143">INDEX(Gesamtpunkte[[Matr.-Nr.]:[Gesamtpunkte ]],_xlfn.XMATCH('3. Notenszenarien'!A143,Gesamtpunkte[Matr.-Nr.],0),5)</f>
        <v>#N/A</v>
      </c>
      <c r="F143" s="115" t="e" cm="1">
        <f t="array" ref="F143">INDEX($S$4:$S$14,_xlfn.XMATCH(E143,$T$4:$T$14,-1),1)</f>
        <v>#N/A</v>
      </c>
      <c r="G143" s="115" t="e" cm="1">
        <f t="array" ref="G143">INDEX($S$21:$S$31,_xlfn.XMATCH(E143,$T$21:$T$31,-1),1)</f>
        <v>#N/A</v>
      </c>
      <c r="H143" s="115" t="e" cm="1">
        <f t="array" ref="H143">INDEX($S$38:$S$48,_xlfn.XMATCH(E143,$T$38:$T$48,-1),1)</f>
        <v>#N/A</v>
      </c>
      <c r="I143" s="116" t="str">
        <f t="shared" si="8"/>
        <v/>
      </c>
      <c r="J143" s="106" t="str">
        <f t="shared" si="9"/>
        <v/>
      </c>
      <c r="K143" s="63" t="e" cm="1">
        <f t="array" ref="K143">INDEX($T$4:$T$14,_xlfn.XMATCH(E143,$T$4:$T$14,1))-E143</f>
        <v>#N/A</v>
      </c>
      <c r="L143" s="63" t="e" cm="1">
        <f t="array" ref="L143">INDEX($T$21:$T$31,_xlfn.XMATCH(E143,$T$21:$T$31,1))-E143</f>
        <v>#N/A</v>
      </c>
      <c r="M143" s="63" t="e" cm="1">
        <f t="array" ref="M143">INDEX($T$38:$T$48,_xlfn.XMATCH(E143,$T$38:$T$48,1))-E143</f>
        <v>#N/A</v>
      </c>
    </row>
    <row r="144" spans="1:13" ht="13.5" thickBot="1">
      <c r="A144" s="113" t="e">
        <f>'2a.Detailpunkte'!D142</f>
        <v>#N/A</v>
      </c>
      <c r="B144" s="113">
        <f>'2a.Detailpunkte'!E142</f>
        <v>0</v>
      </c>
      <c r="C144" s="113">
        <f>'2a.Detailpunkte'!F142</f>
        <v>0</v>
      </c>
      <c r="D144" s="114" t="str">
        <f>IF(Gesamtpunkte[[#This Row],[Versuch]]=0,"",Gesamtpunkte[[#This Row],[Versuch]])</f>
        <v/>
      </c>
      <c r="E144" s="115" t="e" cm="1">
        <f t="array" ref="E144">INDEX(Gesamtpunkte[[Matr.-Nr.]:[Gesamtpunkte ]],_xlfn.XMATCH('3. Notenszenarien'!A144,Gesamtpunkte[Matr.-Nr.],0),5)</f>
        <v>#N/A</v>
      </c>
      <c r="F144" s="115" t="e" cm="1">
        <f t="array" ref="F144">INDEX($S$4:$S$14,_xlfn.XMATCH(E144,$T$4:$T$14,-1),1)</f>
        <v>#N/A</v>
      </c>
      <c r="G144" s="115" t="e" cm="1">
        <f t="array" ref="G144">INDEX($S$21:$S$31,_xlfn.XMATCH(E144,$T$21:$T$31,-1),1)</f>
        <v>#N/A</v>
      </c>
      <c r="H144" s="115" t="e" cm="1">
        <f t="array" ref="H144">INDEX($S$38:$S$48,_xlfn.XMATCH(E144,$T$38:$T$48,-1),1)</f>
        <v>#N/A</v>
      </c>
      <c r="I144" s="116" t="str">
        <f t="shared" si="8"/>
        <v/>
      </c>
      <c r="J144" s="106" t="str">
        <f t="shared" si="9"/>
        <v/>
      </c>
      <c r="K144" s="63" t="e" cm="1">
        <f t="array" ref="K144">INDEX($T$4:$T$14,_xlfn.XMATCH(E144,$T$4:$T$14,1))-E144</f>
        <v>#N/A</v>
      </c>
      <c r="L144" s="63" t="e" cm="1">
        <f t="array" ref="L144">INDEX($T$21:$T$31,_xlfn.XMATCH(E144,$T$21:$T$31,1))-E144</f>
        <v>#N/A</v>
      </c>
      <c r="M144" s="63" t="e" cm="1">
        <f t="array" ref="M144">INDEX($T$38:$T$48,_xlfn.XMATCH(E144,$T$38:$T$48,1))-E144</f>
        <v>#N/A</v>
      </c>
    </row>
    <row r="145" spans="1:13" ht="13.5" thickBot="1">
      <c r="A145" s="113" t="e">
        <f>'2a.Detailpunkte'!D143</f>
        <v>#N/A</v>
      </c>
      <c r="B145" s="113">
        <f>'2a.Detailpunkte'!E143</f>
        <v>0</v>
      </c>
      <c r="C145" s="113">
        <f>'2a.Detailpunkte'!F143</f>
        <v>0</v>
      </c>
      <c r="D145" s="114" t="str">
        <f>IF(Gesamtpunkte[[#This Row],[Versuch]]=0,"",Gesamtpunkte[[#This Row],[Versuch]])</f>
        <v/>
      </c>
      <c r="E145" s="115" t="e" cm="1">
        <f t="array" ref="E145">INDEX(Gesamtpunkte[[Matr.-Nr.]:[Gesamtpunkte ]],_xlfn.XMATCH('3. Notenszenarien'!A145,Gesamtpunkte[Matr.-Nr.],0),5)</f>
        <v>#N/A</v>
      </c>
      <c r="F145" s="115" t="e" cm="1">
        <f t="array" ref="F145">INDEX($S$4:$S$14,_xlfn.XMATCH(E145,$T$4:$T$14,-1),1)</f>
        <v>#N/A</v>
      </c>
      <c r="G145" s="115" t="e" cm="1">
        <f t="array" ref="G145">INDEX($S$21:$S$31,_xlfn.XMATCH(E145,$T$21:$T$31,-1),1)</f>
        <v>#N/A</v>
      </c>
      <c r="H145" s="115" t="e" cm="1">
        <f t="array" ref="H145">INDEX($S$38:$S$48,_xlfn.XMATCH(E145,$T$38:$T$48,-1),1)</f>
        <v>#N/A</v>
      </c>
      <c r="I145" s="116" t="str">
        <f t="shared" si="8"/>
        <v/>
      </c>
      <c r="J145" s="106" t="str">
        <f t="shared" si="9"/>
        <v/>
      </c>
      <c r="K145" s="63" t="e" cm="1">
        <f t="array" ref="K145">INDEX($T$4:$T$14,_xlfn.XMATCH(E145,$T$4:$T$14,1))-E145</f>
        <v>#N/A</v>
      </c>
      <c r="L145" s="63" t="e" cm="1">
        <f t="array" ref="L145">INDEX($T$21:$T$31,_xlfn.XMATCH(E145,$T$21:$T$31,1))-E145</f>
        <v>#N/A</v>
      </c>
      <c r="M145" s="63" t="e" cm="1">
        <f t="array" ref="M145">INDEX($T$38:$T$48,_xlfn.XMATCH(E145,$T$38:$T$48,1))-E145</f>
        <v>#N/A</v>
      </c>
    </row>
    <row r="146" spans="1:13" ht="13.5" thickBot="1">
      <c r="A146" s="113" t="e">
        <f>'2a.Detailpunkte'!D144</f>
        <v>#N/A</v>
      </c>
      <c r="B146" s="113">
        <f>'2a.Detailpunkte'!E144</f>
        <v>0</v>
      </c>
      <c r="C146" s="113">
        <f>'2a.Detailpunkte'!F144</f>
        <v>0</v>
      </c>
      <c r="D146" s="114" t="str">
        <f>IF(Gesamtpunkte[[#This Row],[Versuch]]=0,"",Gesamtpunkte[[#This Row],[Versuch]])</f>
        <v/>
      </c>
      <c r="E146" s="115" t="e" cm="1">
        <f t="array" ref="E146">INDEX(Gesamtpunkte[[Matr.-Nr.]:[Gesamtpunkte ]],_xlfn.XMATCH('3. Notenszenarien'!A146,Gesamtpunkte[Matr.-Nr.],0),5)</f>
        <v>#N/A</v>
      </c>
      <c r="F146" s="115" t="e" cm="1">
        <f t="array" ref="F146">INDEX($S$4:$S$14,_xlfn.XMATCH(E146,$T$4:$T$14,-1),1)</f>
        <v>#N/A</v>
      </c>
      <c r="G146" s="115" t="e" cm="1">
        <f t="array" ref="G146">INDEX($S$21:$S$31,_xlfn.XMATCH(E146,$T$21:$T$31,-1),1)</f>
        <v>#N/A</v>
      </c>
      <c r="H146" s="115" t="e" cm="1">
        <f t="array" ref="H146">INDEX($S$38:$S$48,_xlfn.XMATCH(E146,$T$38:$T$48,-1),1)</f>
        <v>#N/A</v>
      </c>
      <c r="I146" s="116" t="str">
        <f t="shared" si="8"/>
        <v/>
      </c>
      <c r="J146" s="106" t="str">
        <f t="shared" si="9"/>
        <v/>
      </c>
      <c r="K146" s="63" t="e" cm="1">
        <f t="array" ref="K146">INDEX($T$4:$T$14,_xlfn.XMATCH(E146,$T$4:$T$14,1))-E146</f>
        <v>#N/A</v>
      </c>
      <c r="L146" s="63" t="e" cm="1">
        <f t="array" ref="L146">INDEX($T$21:$T$31,_xlfn.XMATCH(E146,$T$21:$T$31,1))-E146</f>
        <v>#N/A</v>
      </c>
      <c r="M146" s="63" t="e" cm="1">
        <f t="array" ref="M146">INDEX($T$38:$T$48,_xlfn.XMATCH(E146,$T$38:$T$48,1))-E146</f>
        <v>#N/A</v>
      </c>
    </row>
    <row r="147" spans="1:13" ht="13.5" thickBot="1">
      <c r="A147" s="113" t="e">
        <f>'2a.Detailpunkte'!D145</f>
        <v>#N/A</v>
      </c>
      <c r="B147" s="113">
        <f>'2a.Detailpunkte'!E145</f>
        <v>0</v>
      </c>
      <c r="C147" s="113">
        <f>'2a.Detailpunkte'!F145</f>
        <v>0</v>
      </c>
      <c r="D147" s="114" t="str">
        <f>IF(Gesamtpunkte[[#This Row],[Versuch]]=0,"",Gesamtpunkte[[#This Row],[Versuch]])</f>
        <v/>
      </c>
      <c r="E147" s="115" t="e" cm="1">
        <f t="array" ref="E147">INDEX(Gesamtpunkte[[Matr.-Nr.]:[Gesamtpunkte ]],_xlfn.XMATCH('3. Notenszenarien'!A147,Gesamtpunkte[Matr.-Nr.],0),5)</f>
        <v>#N/A</v>
      </c>
      <c r="F147" s="115" t="e" cm="1">
        <f t="array" ref="F147">INDEX($S$4:$S$14,_xlfn.XMATCH(E147,$T$4:$T$14,-1),1)</f>
        <v>#N/A</v>
      </c>
      <c r="G147" s="115" t="e" cm="1">
        <f t="array" ref="G147">INDEX($S$21:$S$31,_xlfn.XMATCH(E147,$T$21:$T$31,-1),1)</f>
        <v>#N/A</v>
      </c>
      <c r="H147" s="115" t="e" cm="1">
        <f t="array" ref="H147">INDEX($S$38:$S$48,_xlfn.XMATCH(E147,$T$38:$T$48,-1),1)</f>
        <v>#N/A</v>
      </c>
      <c r="I147" s="116" t="str">
        <f t="shared" si="8"/>
        <v/>
      </c>
      <c r="J147" s="106" t="str">
        <f t="shared" si="9"/>
        <v/>
      </c>
      <c r="K147" s="63" t="e" cm="1">
        <f t="array" ref="K147">INDEX($T$4:$T$14,_xlfn.XMATCH(E147,$T$4:$T$14,1))-E147</f>
        <v>#N/A</v>
      </c>
      <c r="L147" s="63" t="e" cm="1">
        <f t="array" ref="L147">INDEX($T$21:$T$31,_xlfn.XMATCH(E147,$T$21:$T$31,1))-E147</f>
        <v>#N/A</v>
      </c>
      <c r="M147" s="63" t="e" cm="1">
        <f t="array" ref="M147">INDEX($T$38:$T$48,_xlfn.XMATCH(E147,$T$38:$T$48,1))-E147</f>
        <v>#N/A</v>
      </c>
    </row>
    <row r="148" spans="1:13" ht="13.5" thickBot="1">
      <c r="A148" s="113" t="e">
        <f>'2a.Detailpunkte'!D146</f>
        <v>#N/A</v>
      </c>
      <c r="B148" s="113">
        <f>'2a.Detailpunkte'!E146</f>
        <v>0</v>
      </c>
      <c r="C148" s="113">
        <f>'2a.Detailpunkte'!F146</f>
        <v>0</v>
      </c>
      <c r="D148" s="114" t="str">
        <f>IF(Gesamtpunkte[[#This Row],[Versuch]]=0,"",Gesamtpunkte[[#This Row],[Versuch]])</f>
        <v/>
      </c>
      <c r="E148" s="115" t="e" cm="1">
        <f t="array" ref="E148">INDEX(Gesamtpunkte[[Matr.-Nr.]:[Gesamtpunkte ]],_xlfn.XMATCH('3. Notenszenarien'!A148,Gesamtpunkte[Matr.-Nr.],0),5)</f>
        <v>#N/A</v>
      </c>
      <c r="F148" s="115" t="e" cm="1">
        <f t="array" ref="F148">INDEX($S$4:$S$14,_xlfn.XMATCH(E148,$T$4:$T$14,-1),1)</f>
        <v>#N/A</v>
      </c>
      <c r="G148" s="115" t="e" cm="1">
        <f t="array" ref="G148">INDEX($S$21:$S$31,_xlfn.XMATCH(E148,$T$21:$T$31,-1),1)</f>
        <v>#N/A</v>
      </c>
      <c r="H148" s="115" t="e" cm="1">
        <f t="array" ref="H148">INDEX($S$38:$S$48,_xlfn.XMATCH(E148,$T$38:$T$48,-1),1)</f>
        <v>#N/A</v>
      </c>
      <c r="I148" s="116" t="str">
        <f t="shared" si="8"/>
        <v/>
      </c>
      <c r="J148" s="106" t="str">
        <f t="shared" si="9"/>
        <v/>
      </c>
      <c r="K148" s="63" t="e" cm="1">
        <f t="array" ref="K148">INDEX($T$4:$T$14,_xlfn.XMATCH(E148,$T$4:$T$14,1))-E148</f>
        <v>#N/A</v>
      </c>
      <c r="L148" s="63" t="e" cm="1">
        <f t="array" ref="L148">INDEX($T$21:$T$31,_xlfn.XMATCH(E148,$T$21:$T$31,1))-E148</f>
        <v>#N/A</v>
      </c>
      <c r="M148" s="63" t="e" cm="1">
        <f t="array" ref="M148">INDEX($T$38:$T$48,_xlfn.XMATCH(E148,$T$38:$T$48,1))-E148</f>
        <v>#N/A</v>
      </c>
    </row>
    <row r="149" spans="1:13" ht="13.5" thickBot="1">
      <c r="A149" s="113" t="e">
        <f>'2a.Detailpunkte'!D147</f>
        <v>#N/A</v>
      </c>
      <c r="B149" s="113">
        <f>'2a.Detailpunkte'!E147</f>
        <v>0</v>
      </c>
      <c r="C149" s="113">
        <f>'2a.Detailpunkte'!F147</f>
        <v>0</v>
      </c>
      <c r="D149" s="114" t="str">
        <f>IF(Gesamtpunkte[[#This Row],[Versuch]]=0,"",Gesamtpunkte[[#This Row],[Versuch]])</f>
        <v/>
      </c>
      <c r="E149" s="115" t="e" cm="1">
        <f t="array" ref="E149">INDEX(Gesamtpunkte[[Matr.-Nr.]:[Gesamtpunkte ]],_xlfn.XMATCH('3. Notenszenarien'!A149,Gesamtpunkte[Matr.-Nr.],0),5)</f>
        <v>#N/A</v>
      </c>
      <c r="F149" s="115" t="e" cm="1">
        <f t="array" ref="F149">INDEX($S$4:$S$14,_xlfn.XMATCH(E149,$T$4:$T$14,-1),1)</f>
        <v>#N/A</v>
      </c>
      <c r="G149" s="115" t="e" cm="1">
        <f t="array" ref="G149">INDEX($S$21:$S$31,_xlfn.XMATCH(E149,$T$21:$T$31,-1),1)</f>
        <v>#N/A</v>
      </c>
      <c r="H149" s="115" t="e" cm="1">
        <f t="array" ref="H149">INDEX($S$38:$S$48,_xlfn.XMATCH(E149,$T$38:$T$48,-1),1)</f>
        <v>#N/A</v>
      </c>
      <c r="I149" s="116" t="str">
        <f t="shared" si="8"/>
        <v/>
      </c>
      <c r="J149" s="106" t="str">
        <f t="shared" si="9"/>
        <v/>
      </c>
      <c r="K149" s="63" t="e" cm="1">
        <f t="array" ref="K149">INDEX($T$4:$T$14,_xlfn.XMATCH(E149,$T$4:$T$14,1))-E149</f>
        <v>#N/A</v>
      </c>
      <c r="L149" s="63" t="e" cm="1">
        <f t="array" ref="L149">INDEX($T$21:$T$31,_xlfn.XMATCH(E149,$T$21:$T$31,1))-E149</f>
        <v>#N/A</v>
      </c>
      <c r="M149" s="63" t="e" cm="1">
        <f t="array" ref="M149">INDEX($T$38:$T$48,_xlfn.XMATCH(E149,$T$38:$T$48,1))-E149</f>
        <v>#N/A</v>
      </c>
    </row>
    <row r="150" spans="1:13" ht="13.5" thickBot="1">
      <c r="A150" s="113" t="e">
        <f>'2a.Detailpunkte'!D148</f>
        <v>#N/A</v>
      </c>
      <c r="B150" s="113">
        <f>'2a.Detailpunkte'!E148</f>
        <v>0</v>
      </c>
      <c r="C150" s="113">
        <f>'2a.Detailpunkte'!F148</f>
        <v>0</v>
      </c>
      <c r="D150" s="114" t="str">
        <f>IF(Gesamtpunkte[[#This Row],[Versuch]]=0,"",Gesamtpunkte[[#This Row],[Versuch]])</f>
        <v/>
      </c>
      <c r="E150" s="115" t="e" cm="1">
        <f t="array" ref="E150">INDEX(Gesamtpunkte[[Matr.-Nr.]:[Gesamtpunkte ]],_xlfn.XMATCH('3. Notenszenarien'!A150,Gesamtpunkte[Matr.-Nr.],0),5)</f>
        <v>#N/A</v>
      </c>
      <c r="F150" s="115" t="e" cm="1">
        <f t="array" ref="F150">INDEX($S$4:$S$14,_xlfn.XMATCH(E150,$T$4:$T$14,-1),1)</f>
        <v>#N/A</v>
      </c>
      <c r="G150" s="115" t="e" cm="1">
        <f t="array" ref="G150">INDEX($S$21:$S$31,_xlfn.XMATCH(E150,$T$21:$T$31,-1),1)</f>
        <v>#N/A</v>
      </c>
      <c r="H150" s="115" t="e" cm="1">
        <f t="array" ref="H150">INDEX($S$38:$S$48,_xlfn.XMATCH(E150,$T$38:$T$48,-1),1)</f>
        <v>#N/A</v>
      </c>
      <c r="I150" s="116" t="str">
        <f t="shared" si="8"/>
        <v/>
      </c>
      <c r="J150" s="106" t="str">
        <f t="shared" si="9"/>
        <v/>
      </c>
      <c r="K150" s="63" t="e" cm="1">
        <f t="array" ref="K150">INDEX($T$4:$T$14,_xlfn.XMATCH(E150,$T$4:$T$14,1))-E150</f>
        <v>#N/A</v>
      </c>
      <c r="L150" s="63" t="e" cm="1">
        <f t="array" ref="L150">INDEX($T$21:$T$31,_xlfn.XMATCH(E150,$T$21:$T$31,1))-E150</f>
        <v>#N/A</v>
      </c>
      <c r="M150" s="63" t="e" cm="1">
        <f t="array" ref="M150">INDEX($T$38:$T$48,_xlfn.XMATCH(E150,$T$38:$T$48,1))-E150</f>
        <v>#N/A</v>
      </c>
    </row>
    <row r="151" spans="1:13" ht="13.5" thickBot="1">
      <c r="A151" s="113" t="e">
        <f>'2a.Detailpunkte'!D149</f>
        <v>#N/A</v>
      </c>
      <c r="B151" s="113">
        <f>'2a.Detailpunkte'!E149</f>
        <v>0</v>
      </c>
      <c r="C151" s="113">
        <f>'2a.Detailpunkte'!F149</f>
        <v>0</v>
      </c>
      <c r="D151" s="114" t="str">
        <f>IF(Gesamtpunkte[[#This Row],[Versuch]]=0,"",Gesamtpunkte[[#This Row],[Versuch]])</f>
        <v/>
      </c>
      <c r="E151" s="115" t="e" cm="1">
        <f t="array" ref="E151">INDEX(Gesamtpunkte[[Matr.-Nr.]:[Gesamtpunkte ]],_xlfn.XMATCH('3. Notenszenarien'!A151,Gesamtpunkte[Matr.-Nr.],0),5)</f>
        <v>#N/A</v>
      </c>
      <c r="F151" s="115" t="e" cm="1">
        <f t="array" ref="F151">INDEX($S$4:$S$14,_xlfn.XMATCH(E151,$T$4:$T$14,-1),1)</f>
        <v>#N/A</v>
      </c>
      <c r="G151" s="115" t="e" cm="1">
        <f t="array" ref="G151">INDEX($S$21:$S$31,_xlfn.XMATCH(E151,$T$21:$T$31,-1),1)</f>
        <v>#N/A</v>
      </c>
      <c r="H151" s="115" t="e" cm="1">
        <f t="array" ref="H151">INDEX($S$38:$S$48,_xlfn.XMATCH(E151,$T$38:$T$48,-1),1)</f>
        <v>#N/A</v>
      </c>
      <c r="I151" s="116" t="str">
        <f t="shared" si="8"/>
        <v/>
      </c>
      <c r="J151" s="106" t="str">
        <f t="shared" si="9"/>
        <v/>
      </c>
      <c r="K151" s="63" t="e" cm="1">
        <f t="array" ref="K151">INDEX($T$4:$T$14,_xlfn.XMATCH(E151,$T$4:$T$14,1))-E151</f>
        <v>#N/A</v>
      </c>
      <c r="L151" s="63" t="e" cm="1">
        <f t="array" ref="L151">INDEX($T$21:$T$31,_xlfn.XMATCH(E151,$T$21:$T$31,1))-E151</f>
        <v>#N/A</v>
      </c>
      <c r="M151" s="63" t="e" cm="1">
        <f t="array" ref="M151">INDEX($T$38:$T$48,_xlfn.XMATCH(E151,$T$38:$T$48,1))-E151</f>
        <v>#N/A</v>
      </c>
    </row>
    <row r="152" spans="1:13" ht="13.5" thickBot="1">
      <c r="A152" s="113" t="e">
        <f>'2a.Detailpunkte'!D150</f>
        <v>#N/A</v>
      </c>
      <c r="B152" s="113">
        <f>'2a.Detailpunkte'!E150</f>
        <v>0</v>
      </c>
      <c r="C152" s="113">
        <f>'2a.Detailpunkte'!F150</f>
        <v>0</v>
      </c>
      <c r="D152" s="114" t="str">
        <f>IF(Gesamtpunkte[[#This Row],[Versuch]]=0,"",Gesamtpunkte[[#This Row],[Versuch]])</f>
        <v/>
      </c>
      <c r="E152" s="115" t="e" cm="1">
        <f t="array" ref="E152">INDEX(Gesamtpunkte[[Matr.-Nr.]:[Gesamtpunkte ]],_xlfn.XMATCH('3. Notenszenarien'!A152,Gesamtpunkte[Matr.-Nr.],0),5)</f>
        <v>#N/A</v>
      </c>
      <c r="F152" s="115" t="e" cm="1">
        <f t="array" ref="F152">INDEX($S$4:$S$14,_xlfn.XMATCH(E152,$T$4:$T$14,-1),1)</f>
        <v>#N/A</v>
      </c>
      <c r="G152" s="115" t="e" cm="1">
        <f t="array" ref="G152">INDEX($S$21:$S$31,_xlfn.XMATCH(E152,$T$21:$T$31,-1),1)</f>
        <v>#N/A</v>
      </c>
      <c r="H152" s="115" t="e" cm="1">
        <f t="array" ref="H152">INDEX($S$38:$S$48,_xlfn.XMATCH(E152,$T$38:$T$48,-1),1)</f>
        <v>#N/A</v>
      </c>
      <c r="I152" s="116" t="str">
        <f t="shared" si="8"/>
        <v/>
      </c>
      <c r="J152" s="106" t="str">
        <f t="shared" si="9"/>
        <v/>
      </c>
      <c r="K152" s="63" t="e" cm="1">
        <f t="array" ref="K152">INDEX($T$4:$T$14,_xlfn.XMATCH(E152,$T$4:$T$14,1))-E152</f>
        <v>#N/A</v>
      </c>
      <c r="L152" s="63" t="e" cm="1">
        <f t="array" ref="L152">INDEX($T$21:$T$31,_xlfn.XMATCH(E152,$T$21:$T$31,1))-E152</f>
        <v>#N/A</v>
      </c>
      <c r="M152" s="63" t="e" cm="1">
        <f t="array" ref="M152">INDEX($T$38:$T$48,_xlfn.XMATCH(E152,$T$38:$T$48,1))-E152</f>
        <v>#N/A</v>
      </c>
    </row>
    <row r="153" spans="1:13" ht="13.5" thickBot="1">
      <c r="A153" s="113" t="e">
        <f>'2a.Detailpunkte'!D151</f>
        <v>#N/A</v>
      </c>
      <c r="B153" s="113">
        <f>'2a.Detailpunkte'!E151</f>
        <v>0</v>
      </c>
      <c r="C153" s="113">
        <f>'2a.Detailpunkte'!F151</f>
        <v>0</v>
      </c>
      <c r="D153" s="114" t="str">
        <f>IF(Gesamtpunkte[[#This Row],[Versuch]]=0,"",Gesamtpunkte[[#This Row],[Versuch]])</f>
        <v/>
      </c>
      <c r="E153" s="115" t="e" cm="1">
        <f t="array" ref="E153">INDEX(Gesamtpunkte[[Matr.-Nr.]:[Gesamtpunkte ]],_xlfn.XMATCH('3. Notenszenarien'!A153,Gesamtpunkte[Matr.-Nr.],0),5)</f>
        <v>#N/A</v>
      </c>
      <c r="F153" s="115" t="e" cm="1">
        <f t="array" ref="F153">INDEX($S$4:$S$14,_xlfn.XMATCH(E153,$T$4:$T$14,-1),1)</f>
        <v>#N/A</v>
      </c>
      <c r="G153" s="115" t="e" cm="1">
        <f t="array" ref="G153">INDEX($S$21:$S$31,_xlfn.XMATCH(E153,$T$21:$T$31,-1),1)</f>
        <v>#N/A</v>
      </c>
      <c r="H153" s="115" t="e" cm="1">
        <f t="array" ref="H153">INDEX($S$38:$S$48,_xlfn.XMATCH(E153,$T$38:$T$48,-1),1)</f>
        <v>#N/A</v>
      </c>
      <c r="I153" s="116" t="str">
        <f t="shared" si="8"/>
        <v/>
      </c>
      <c r="J153" s="106" t="str">
        <f t="shared" si="9"/>
        <v/>
      </c>
      <c r="K153" s="63" t="e" cm="1">
        <f t="array" ref="K153">INDEX($T$4:$T$14,_xlfn.XMATCH(E153,$T$4:$T$14,1))-E153</f>
        <v>#N/A</v>
      </c>
      <c r="L153" s="63" t="e" cm="1">
        <f t="array" ref="L153">INDEX($T$21:$T$31,_xlfn.XMATCH(E153,$T$21:$T$31,1))-E153</f>
        <v>#N/A</v>
      </c>
      <c r="M153" s="63" t="e" cm="1">
        <f t="array" ref="M153">INDEX($T$38:$T$48,_xlfn.XMATCH(E153,$T$38:$T$48,1))-E153</f>
        <v>#N/A</v>
      </c>
    </row>
    <row r="154" spans="1:13" ht="13.5" thickBot="1">
      <c r="A154" s="113" t="e">
        <f>'2a.Detailpunkte'!D152</f>
        <v>#N/A</v>
      </c>
      <c r="B154" s="113">
        <f>'2a.Detailpunkte'!E152</f>
        <v>0</v>
      </c>
      <c r="C154" s="113">
        <f>'2a.Detailpunkte'!F152</f>
        <v>0</v>
      </c>
      <c r="D154" s="114" t="str">
        <f>IF(Gesamtpunkte[[#This Row],[Versuch]]=0,"",Gesamtpunkte[[#This Row],[Versuch]])</f>
        <v/>
      </c>
      <c r="E154" s="115" t="e" cm="1">
        <f t="array" ref="E154">INDEX(Gesamtpunkte[[Matr.-Nr.]:[Gesamtpunkte ]],_xlfn.XMATCH('3. Notenszenarien'!A154,Gesamtpunkte[Matr.-Nr.],0),5)</f>
        <v>#N/A</v>
      </c>
      <c r="F154" s="115" t="e" cm="1">
        <f t="array" ref="F154">INDEX($S$4:$S$14,_xlfn.XMATCH(E154,$T$4:$T$14,-1),1)</f>
        <v>#N/A</v>
      </c>
      <c r="G154" s="115" t="e" cm="1">
        <f t="array" ref="G154">INDEX($S$21:$S$31,_xlfn.XMATCH(E154,$T$21:$T$31,-1),1)</f>
        <v>#N/A</v>
      </c>
      <c r="H154" s="115" t="e" cm="1">
        <f t="array" ref="H154">INDEX($S$38:$S$48,_xlfn.XMATCH(E154,$T$38:$T$48,-1),1)</f>
        <v>#N/A</v>
      </c>
      <c r="I154" s="116" t="str">
        <f t="shared" si="8"/>
        <v/>
      </c>
      <c r="J154" s="106" t="str">
        <f t="shared" si="9"/>
        <v/>
      </c>
      <c r="K154" s="63" t="e" cm="1">
        <f t="array" ref="K154">INDEX($T$4:$T$14,_xlfn.XMATCH(E154,$T$4:$T$14,1))-E154</f>
        <v>#N/A</v>
      </c>
      <c r="L154" s="63" t="e" cm="1">
        <f t="array" ref="L154">INDEX($T$21:$T$31,_xlfn.XMATCH(E154,$T$21:$T$31,1))-E154</f>
        <v>#N/A</v>
      </c>
      <c r="M154" s="63" t="e" cm="1">
        <f t="array" ref="M154">INDEX($T$38:$T$48,_xlfn.XMATCH(E154,$T$38:$T$48,1))-E154</f>
        <v>#N/A</v>
      </c>
    </row>
    <row r="155" spans="1:13" ht="13.5" thickBot="1">
      <c r="A155" s="113" t="e">
        <f>'2a.Detailpunkte'!D153</f>
        <v>#N/A</v>
      </c>
      <c r="B155" s="113">
        <f>'2a.Detailpunkte'!E153</f>
        <v>0</v>
      </c>
      <c r="C155" s="113">
        <f>'2a.Detailpunkte'!F153</f>
        <v>0</v>
      </c>
      <c r="D155" s="114" t="str">
        <f>IF(Gesamtpunkte[[#This Row],[Versuch]]=0,"",Gesamtpunkte[[#This Row],[Versuch]])</f>
        <v/>
      </c>
      <c r="E155" s="115" t="e" cm="1">
        <f t="array" ref="E155">INDEX(Gesamtpunkte[[Matr.-Nr.]:[Gesamtpunkte ]],_xlfn.XMATCH('3. Notenszenarien'!A155,Gesamtpunkte[Matr.-Nr.],0),5)</f>
        <v>#N/A</v>
      </c>
      <c r="F155" s="115" t="e" cm="1">
        <f t="array" ref="F155">INDEX($S$4:$S$14,_xlfn.XMATCH(E155,$T$4:$T$14,-1),1)</f>
        <v>#N/A</v>
      </c>
      <c r="G155" s="115" t="e" cm="1">
        <f t="array" ref="G155">INDEX($S$21:$S$31,_xlfn.XMATCH(E155,$T$21:$T$31,-1),1)</f>
        <v>#N/A</v>
      </c>
      <c r="H155" s="115" t="e" cm="1">
        <f t="array" ref="H155">INDEX($S$38:$S$48,_xlfn.XMATCH(E155,$T$38:$T$48,-1),1)</f>
        <v>#N/A</v>
      </c>
      <c r="I155" s="116" t="str">
        <f t="shared" si="8"/>
        <v/>
      </c>
      <c r="J155" s="106" t="str">
        <f t="shared" si="9"/>
        <v/>
      </c>
      <c r="K155" s="63" t="e" cm="1">
        <f t="array" ref="K155">INDEX($T$4:$T$14,_xlfn.XMATCH(E155,$T$4:$T$14,1))-E155</f>
        <v>#N/A</v>
      </c>
      <c r="L155" s="63" t="e" cm="1">
        <f t="array" ref="L155">INDEX($T$21:$T$31,_xlfn.XMATCH(E155,$T$21:$T$31,1))-E155</f>
        <v>#N/A</v>
      </c>
      <c r="M155" s="63" t="e" cm="1">
        <f t="array" ref="M155">INDEX($T$38:$T$48,_xlfn.XMATCH(E155,$T$38:$T$48,1))-E155</f>
        <v>#N/A</v>
      </c>
    </row>
    <row r="156" spans="1:13" ht="13.5" thickBot="1">
      <c r="A156" s="113" t="e">
        <f>'2a.Detailpunkte'!D154</f>
        <v>#N/A</v>
      </c>
      <c r="B156" s="113">
        <f>'2a.Detailpunkte'!E154</f>
        <v>0</v>
      </c>
      <c r="C156" s="113">
        <f>'2a.Detailpunkte'!F154</f>
        <v>0</v>
      </c>
      <c r="D156" s="114" t="str">
        <f>IF(Gesamtpunkte[[#This Row],[Versuch]]=0,"",Gesamtpunkte[[#This Row],[Versuch]])</f>
        <v/>
      </c>
      <c r="E156" s="115" t="e" cm="1">
        <f t="array" ref="E156">INDEX(Gesamtpunkte[[Matr.-Nr.]:[Gesamtpunkte ]],_xlfn.XMATCH('3. Notenszenarien'!A156,Gesamtpunkte[Matr.-Nr.],0),5)</f>
        <v>#N/A</v>
      </c>
      <c r="F156" s="115" t="e" cm="1">
        <f t="array" ref="F156">INDEX($S$4:$S$14,_xlfn.XMATCH(E156,$T$4:$T$14,-1),1)</f>
        <v>#N/A</v>
      </c>
      <c r="G156" s="115" t="e" cm="1">
        <f t="array" ref="G156">INDEX($S$21:$S$31,_xlfn.XMATCH(E156,$T$21:$T$31,-1),1)</f>
        <v>#N/A</v>
      </c>
      <c r="H156" s="115" t="e" cm="1">
        <f t="array" ref="H156">INDEX($S$38:$S$48,_xlfn.XMATCH(E156,$T$38:$T$48,-1),1)</f>
        <v>#N/A</v>
      </c>
      <c r="I156" s="116" t="str">
        <f t="shared" si="8"/>
        <v/>
      </c>
      <c r="J156" s="106" t="str">
        <f t="shared" si="9"/>
        <v/>
      </c>
      <c r="K156" s="63" t="e" cm="1">
        <f t="array" ref="K156">INDEX($T$4:$T$14,_xlfn.XMATCH(E156,$T$4:$T$14,1))-E156</f>
        <v>#N/A</v>
      </c>
      <c r="L156" s="63" t="e" cm="1">
        <f t="array" ref="L156">INDEX($T$21:$T$31,_xlfn.XMATCH(E156,$T$21:$T$31,1))-E156</f>
        <v>#N/A</v>
      </c>
      <c r="M156" s="63" t="e" cm="1">
        <f t="array" ref="M156">INDEX($T$38:$T$48,_xlfn.XMATCH(E156,$T$38:$T$48,1))-E156</f>
        <v>#N/A</v>
      </c>
    </row>
    <row r="157" spans="1:13" ht="13.5" thickBot="1">
      <c r="A157" s="113" t="e">
        <f>'2a.Detailpunkte'!D155</f>
        <v>#N/A</v>
      </c>
      <c r="B157" s="113">
        <f>'2a.Detailpunkte'!E155</f>
        <v>0</v>
      </c>
      <c r="C157" s="113">
        <f>'2a.Detailpunkte'!F155</f>
        <v>0</v>
      </c>
      <c r="D157" s="114" t="str">
        <f>IF(Gesamtpunkte[[#This Row],[Versuch]]=0,"",Gesamtpunkte[[#This Row],[Versuch]])</f>
        <v/>
      </c>
      <c r="E157" s="115" t="e" cm="1">
        <f t="array" ref="E157">INDEX(Gesamtpunkte[[Matr.-Nr.]:[Gesamtpunkte ]],_xlfn.XMATCH('3. Notenszenarien'!A157,Gesamtpunkte[Matr.-Nr.],0),5)</f>
        <v>#N/A</v>
      </c>
      <c r="F157" s="115" t="e" cm="1">
        <f t="array" ref="F157">INDEX($S$4:$S$14,_xlfn.XMATCH(E157,$T$4:$T$14,-1),1)</f>
        <v>#N/A</v>
      </c>
      <c r="G157" s="115" t="e" cm="1">
        <f t="array" ref="G157">INDEX($S$21:$S$31,_xlfn.XMATCH(E157,$T$21:$T$31,-1),1)</f>
        <v>#N/A</v>
      </c>
      <c r="H157" s="115" t="e" cm="1">
        <f t="array" ref="H157">INDEX($S$38:$S$48,_xlfn.XMATCH(E157,$T$38:$T$48,-1),1)</f>
        <v>#N/A</v>
      </c>
      <c r="I157" s="116" t="str">
        <f t="shared" si="8"/>
        <v/>
      </c>
      <c r="J157" s="106" t="str">
        <f t="shared" si="9"/>
        <v/>
      </c>
      <c r="K157" s="63" t="e" cm="1">
        <f t="array" ref="K157">INDEX($T$4:$T$14,_xlfn.XMATCH(E157,$T$4:$T$14,1))-E157</f>
        <v>#N/A</v>
      </c>
      <c r="L157" s="63" t="e" cm="1">
        <f t="array" ref="L157">INDEX($T$21:$T$31,_xlfn.XMATCH(E157,$T$21:$T$31,1))-E157</f>
        <v>#N/A</v>
      </c>
      <c r="M157" s="63" t="e" cm="1">
        <f t="array" ref="M157">INDEX($T$38:$T$48,_xlfn.XMATCH(E157,$T$38:$T$48,1))-E157</f>
        <v>#N/A</v>
      </c>
    </row>
    <row r="158" spans="1:13" ht="13.5" thickBot="1">
      <c r="A158" s="113" t="e">
        <f>'2a.Detailpunkte'!D156</f>
        <v>#N/A</v>
      </c>
      <c r="B158" s="113">
        <f>'2a.Detailpunkte'!E156</f>
        <v>0</v>
      </c>
      <c r="C158" s="113">
        <f>'2a.Detailpunkte'!F156</f>
        <v>0</v>
      </c>
      <c r="D158" s="114" t="str">
        <f>IF(Gesamtpunkte[[#This Row],[Versuch]]=0,"",Gesamtpunkte[[#This Row],[Versuch]])</f>
        <v/>
      </c>
      <c r="E158" s="115" t="e" cm="1">
        <f t="array" ref="E158">INDEX(Gesamtpunkte[[Matr.-Nr.]:[Gesamtpunkte ]],_xlfn.XMATCH('3. Notenszenarien'!A158,Gesamtpunkte[Matr.-Nr.],0),5)</f>
        <v>#N/A</v>
      </c>
      <c r="F158" s="115" t="e" cm="1">
        <f t="array" ref="F158">INDEX($S$4:$S$14,_xlfn.XMATCH(E158,$T$4:$T$14,-1),1)</f>
        <v>#N/A</v>
      </c>
      <c r="G158" s="115" t="e" cm="1">
        <f t="array" ref="G158">INDEX($S$21:$S$31,_xlfn.XMATCH(E158,$T$21:$T$31,-1),1)</f>
        <v>#N/A</v>
      </c>
      <c r="H158" s="115" t="e" cm="1">
        <f t="array" ref="H158">INDEX($S$38:$S$48,_xlfn.XMATCH(E158,$T$38:$T$48,-1),1)</f>
        <v>#N/A</v>
      </c>
      <c r="I158" s="116" t="str">
        <f t="shared" si="8"/>
        <v/>
      </c>
      <c r="J158" s="106" t="str">
        <f t="shared" si="9"/>
        <v/>
      </c>
      <c r="K158" s="63" t="e" cm="1">
        <f t="array" ref="K158">INDEX($T$4:$T$14,_xlfn.XMATCH(E158,$T$4:$T$14,1))-E158</f>
        <v>#N/A</v>
      </c>
      <c r="L158" s="63" t="e" cm="1">
        <f t="array" ref="L158">INDEX($T$21:$T$31,_xlfn.XMATCH(E158,$T$21:$T$31,1))-E158</f>
        <v>#N/A</v>
      </c>
      <c r="M158" s="63" t="e" cm="1">
        <f t="array" ref="M158">INDEX($T$38:$T$48,_xlfn.XMATCH(E158,$T$38:$T$48,1))-E158</f>
        <v>#N/A</v>
      </c>
    </row>
    <row r="159" spans="1:13" ht="13.5" thickBot="1">
      <c r="A159" s="113" t="e">
        <f>'2a.Detailpunkte'!D157</f>
        <v>#N/A</v>
      </c>
      <c r="B159" s="113">
        <f>'2a.Detailpunkte'!E157</f>
        <v>0</v>
      </c>
      <c r="C159" s="113">
        <f>'2a.Detailpunkte'!F157</f>
        <v>0</v>
      </c>
      <c r="D159" s="114" t="str">
        <f>IF(Gesamtpunkte[[#This Row],[Versuch]]=0,"",Gesamtpunkte[[#This Row],[Versuch]])</f>
        <v/>
      </c>
      <c r="E159" s="115" t="e" cm="1">
        <f t="array" ref="E159">INDEX(Gesamtpunkte[[Matr.-Nr.]:[Gesamtpunkte ]],_xlfn.XMATCH('3. Notenszenarien'!A159,Gesamtpunkte[Matr.-Nr.],0),5)</f>
        <v>#N/A</v>
      </c>
      <c r="F159" s="115" t="e" cm="1">
        <f t="array" ref="F159">INDEX($S$4:$S$14,_xlfn.XMATCH(E159,$T$4:$T$14,-1),1)</f>
        <v>#N/A</v>
      </c>
      <c r="G159" s="115" t="e" cm="1">
        <f t="array" ref="G159">INDEX($S$21:$S$31,_xlfn.XMATCH(E159,$T$21:$T$31,-1),1)</f>
        <v>#N/A</v>
      </c>
      <c r="H159" s="115" t="e" cm="1">
        <f t="array" ref="H159">INDEX($S$38:$S$48,_xlfn.XMATCH(E159,$T$38:$T$48,-1),1)</f>
        <v>#N/A</v>
      </c>
      <c r="I159" s="116" t="str">
        <f t="shared" si="8"/>
        <v/>
      </c>
      <c r="J159" s="106" t="str">
        <f t="shared" si="9"/>
        <v/>
      </c>
      <c r="K159" s="63" t="e" cm="1">
        <f t="array" ref="K159">INDEX($T$4:$T$14,_xlfn.XMATCH(E159,$T$4:$T$14,1))-E159</f>
        <v>#N/A</v>
      </c>
      <c r="L159" s="63" t="e" cm="1">
        <f t="array" ref="L159">INDEX($T$21:$T$31,_xlfn.XMATCH(E159,$T$21:$T$31,1))-E159</f>
        <v>#N/A</v>
      </c>
      <c r="M159" s="63" t="e" cm="1">
        <f t="array" ref="M159">INDEX($T$38:$T$48,_xlfn.XMATCH(E159,$T$38:$T$48,1))-E159</f>
        <v>#N/A</v>
      </c>
    </row>
    <row r="160" spans="1:13" ht="13.5" thickBot="1">
      <c r="A160" s="113" t="e">
        <f>'2a.Detailpunkte'!D158</f>
        <v>#N/A</v>
      </c>
      <c r="B160" s="113">
        <f>'2a.Detailpunkte'!E158</f>
        <v>0</v>
      </c>
      <c r="C160" s="113">
        <f>'2a.Detailpunkte'!F158</f>
        <v>0</v>
      </c>
      <c r="D160" s="114" t="str">
        <f>IF(Gesamtpunkte[[#This Row],[Versuch]]=0,"",Gesamtpunkte[[#This Row],[Versuch]])</f>
        <v/>
      </c>
      <c r="E160" s="115" t="e" cm="1">
        <f t="array" ref="E160">INDEX(Gesamtpunkte[[Matr.-Nr.]:[Gesamtpunkte ]],_xlfn.XMATCH('3. Notenszenarien'!A160,Gesamtpunkte[Matr.-Nr.],0),5)</f>
        <v>#N/A</v>
      </c>
      <c r="F160" s="115" t="e" cm="1">
        <f t="array" ref="F160">INDEX($S$4:$S$14,_xlfn.XMATCH(E160,$T$4:$T$14,-1),1)</f>
        <v>#N/A</v>
      </c>
      <c r="G160" s="115" t="e" cm="1">
        <f t="array" ref="G160">INDEX($S$21:$S$31,_xlfn.XMATCH(E160,$T$21:$T$31,-1),1)</f>
        <v>#N/A</v>
      </c>
      <c r="H160" s="115" t="e" cm="1">
        <f t="array" ref="H160">INDEX($S$38:$S$48,_xlfn.XMATCH(E160,$T$38:$T$48,-1),1)</f>
        <v>#N/A</v>
      </c>
      <c r="I160" s="116" t="str">
        <f t="shared" si="8"/>
        <v/>
      </c>
      <c r="J160" s="106" t="str">
        <f t="shared" si="9"/>
        <v/>
      </c>
      <c r="K160" s="63" t="e" cm="1">
        <f t="array" ref="K160">INDEX($T$4:$T$14,_xlfn.XMATCH(E160,$T$4:$T$14,1))-E160</f>
        <v>#N/A</v>
      </c>
      <c r="L160" s="63" t="e" cm="1">
        <f t="array" ref="L160">INDEX($T$21:$T$31,_xlfn.XMATCH(E160,$T$21:$T$31,1))-E160</f>
        <v>#N/A</v>
      </c>
      <c r="M160" s="63" t="e" cm="1">
        <f t="array" ref="M160">INDEX($T$38:$T$48,_xlfn.XMATCH(E160,$T$38:$T$48,1))-E160</f>
        <v>#N/A</v>
      </c>
    </row>
    <row r="161" spans="1:13" ht="13.5" thickBot="1">
      <c r="A161" s="113" t="e">
        <f>'2a.Detailpunkte'!D159</f>
        <v>#N/A</v>
      </c>
      <c r="B161" s="113">
        <f>'2a.Detailpunkte'!E159</f>
        <v>0</v>
      </c>
      <c r="C161" s="113">
        <f>'2a.Detailpunkte'!F159</f>
        <v>0</v>
      </c>
      <c r="D161" s="114" t="str">
        <f>IF(Gesamtpunkte[[#This Row],[Versuch]]=0,"",Gesamtpunkte[[#This Row],[Versuch]])</f>
        <v/>
      </c>
      <c r="E161" s="115" t="e" cm="1">
        <f t="array" ref="E161">INDEX(Gesamtpunkte[[Matr.-Nr.]:[Gesamtpunkte ]],_xlfn.XMATCH('3. Notenszenarien'!A161,Gesamtpunkte[Matr.-Nr.],0),5)</f>
        <v>#N/A</v>
      </c>
      <c r="F161" s="115" t="e" cm="1">
        <f t="array" ref="F161">INDEX($S$4:$S$14,_xlfn.XMATCH(E161,$T$4:$T$14,-1),1)</f>
        <v>#N/A</v>
      </c>
      <c r="G161" s="115" t="e" cm="1">
        <f t="array" ref="G161">INDEX($S$21:$S$31,_xlfn.XMATCH(E161,$T$21:$T$31,-1),1)</f>
        <v>#N/A</v>
      </c>
      <c r="H161" s="115" t="e" cm="1">
        <f t="array" ref="H161">INDEX($S$38:$S$48,_xlfn.XMATCH(E161,$T$38:$T$48,-1),1)</f>
        <v>#N/A</v>
      </c>
      <c r="I161" s="116" t="str">
        <f t="shared" si="8"/>
        <v/>
      </c>
      <c r="J161" s="106" t="str">
        <f t="shared" si="9"/>
        <v/>
      </c>
      <c r="K161" s="63" t="e" cm="1">
        <f t="array" ref="K161">INDEX($T$4:$T$14,_xlfn.XMATCH(E161,$T$4:$T$14,1))-E161</f>
        <v>#N/A</v>
      </c>
      <c r="L161" s="63" t="e" cm="1">
        <f t="array" ref="L161">INDEX($T$21:$T$31,_xlfn.XMATCH(E161,$T$21:$T$31,1))-E161</f>
        <v>#N/A</v>
      </c>
      <c r="M161" s="63" t="e" cm="1">
        <f t="array" ref="M161">INDEX($T$38:$T$48,_xlfn.XMATCH(E161,$T$38:$T$48,1))-E161</f>
        <v>#N/A</v>
      </c>
    </row>
    <row r="162" spans="1:13" ht="13.5" thickBot="1">
      <c r="A162" s="113" t="e">
        <f>'2a.Detailpunkte'!D160</f>
        <v>#N/A</v>
      </c>
      <c r="B162" s="113">
        <f>'2a.Detailpunkte'!E160</f>
        <v>0</v>
      </c>
      <c r="C162" s="113">
        <f>'2a.Detailpunkte'!F160</f>
        <v>0</v>
      </c>
      <c r="D162" s="114" t="str">
        <f>IF(Gesamtpunkte[[#This Row],[Versuch]]=0,"",Gesamtpunkte[[#This Row],[Versuch]])</f>
        <v/>
      </c>
      <c r="E162" s="115" t="e" cm="1">
        <f t="array" ref="E162">INDEX(Gesamtpunkte[[Matr.-Nr.]:[Gesamtpunkte ]],_xlfn.XMATCH('3. Notenszenarien'!A162,Gesamtpunkte[Matr.-Nr.],0),5)</f>
        <v>#N/A</v>
      </c>
      <c r="F162" s="115" t="e" cm="1">
        <f t="array" ref="F162">INDEX($S$4:$S$14,_xlfn.XMATCH(E162,$T$4:$T$14,-1),1)</f>
        <v>#N/A</v>
      </c>
      <c r="G162" s="115" t="e" cm="1">
        <f t="array" ref="G162">INDEX($S$21:$S$31,_xlfn.XMATCH(E162,$T$21:$T$31,-1),1)</f>
        <v>#N/A</v>
      </c>
      <c r="H162" s="115" t="e" cm="1">
        <f t="array" ref="H162">INDEX($S$38:$S$48,_xlfn.XMATCH(E162,$T$38:$T$48,-1),1)</f>
        <v>#N/A</v>
      </c>
      <c r="I162" s="116" t="str">
        <f t="shared" si="8"/>
        <v/>
      </c>
      <c r="J162" s="106" t="str">
        <f t="shared" si="9"/>
        <v/>
      </c>
      <c r="K162" s="63" t="e" cm="1">
        <f t="array" ref="K162">INDEX($T$4:$T$14,_xlfn.XMATCH(E162,$T$4:$T$14,1))-E162</f>
        <v>#N/A</v>
      </c>
      <c r="L162" s="63" t="e" cm="1">
        <f t="array" ref="L162">INDEX($T$21:$T$31,_xlfn.XMATCH(E162,$T$21:$T$31,1))-E162</f>
        <v>#N/A</v>
      </c>
      <c r="M162" s="63" t="e" cm="1">
        <f t="array" ref="M162">INDEX($T$38:$T$48,_xlfn.XMATCH(E162,$T$38:$T$48,1))-E162</f>
        <v>#N/A</v>
      </c>
    </row>
    <row r="163" spans="1:13" ht="13.5" thickBot="1">
      <c r="A163" s="113" t="e">
        <f>'2a.Detailpunkte'!D161</f>
        <v>#N/A</v>
      </c>
      <c r="B163" s="113">
        <f>'2a.Detailpunkte'!E161</f>
        <v>0</v>
      </c>
      <c r="C163" s="113">
        <f>'2a.Detailpunkte'!F161</f>
        <v>0</v>
      </c>
      <c r="D163" s="114" t="str">
        <f>IF(Gesamtpunkte[[#This Row],[Versuch]]=0,"",Gesamtpunkte[[#This Row],[Versuch]])</f>
        <v/>
      </c>
      <c r="E163" s="115" t="e" cm="1">
        <f t="array" ref="E163">INDEX(Gesamtpunkte[[Matr.-Nr.]:[Gesamtpunkte ]],_xlfn.XMATCH('3. Notenszenarien'!A163,Gesamtpunkte[Matr.-Nr.],0),5)</f>
        <v>#N/A</v>
      </c>
      <c r="F163" s="115" t="e" cm="1">
        <f t="array" ref="F163">INDEX($S$4:$S$14,_xlfn.XMATCH(E163,$T$4:$T$14,-1),1)</f>
        <v>#N/A</v>
      </c>
      <c r="G163" s="115" t="e" cm="1">
        <f t="array" ref="G163">INDEX($S$21:$S$31,_xlfn.XMATCH(E163,$T$21:$T$31,-1),1)</f>
        <v>#N/A</v>
      </c>
      <c r="H163" s="115" t="e" cm="1">
        <f t="array" ref="H163">INDEX($S$38:$S$48,_xlfn.XMATCH(E163,$T$38:$T$48,-1),1)</f>
        <v>#N/A</v>
      </c>
      <c r="I163" s="116" t="str">
        <f t="shared" si="8"/>
        <v/>
      </c>
      <c r="J163" s="106" t="str">
        <f t="shared" si="9"/>
        <v/>
      </c>
      <c r="K163" s="63" t="e" cm="1">
        <f t="array" ref="K163">INDEX($T$4:$T$14,_xlfn.XMATCH(E163,$T$4:$T$14,1))-E163</f>
        <v>#N/A</v>
      </c>
      <c r="L163" s="63" t="e" cm="1">
        <f t="array" ref="L163">INDEX($T$21:$T$31,_xlfn.XMATCH(E163,$T$21:$T$31,1))-E163</f>
        <v>#N/A</v>
      </c>
      <c r="M163" s="63" t="e" cm="1">
        <f t="array" ref="M163">INDEX($T$38:$T$48,_xlfn.XMATCH(E163,$T$38:$T$48,1))-E163</f>
        <v>#N/A</v>
      </c>
    </row>
    <row r="164" spans="1:13" ht="13.5" thickBot="1">
      <c r="A164" s="113" t="e">
        <f>'2a.Detailpunkte'!D162</f>
        <v>#N/A</v>
      </c>
      <c r="B164" s="113">
        <f>'2a.Detailpunkte'!E162</f>
        <v>0</v>
      </c>
      <c r="C164" s="113">
        <f>'2a.Detailpunkte'!F162</f>
        <v>0</v>
      </c>
      <c r="D164" s="114" t="str">
        <f>IF(Gesamtpunkte[[#This Row],[Versuch]]=0,"",Gesamtpunkte[[#This Row],[Versuch]])</f>
        <v/>
      </c>
      <c r="E164" s="115" t="e" cm="1">
        <f t="array" ref="E164">INDEX(Gesamtpunkte[[Matr.-Nr.]:[Gesamtpunkte ]],_xlfn.XMATCH('3. Notenszenarien'!A164,Gesamtpunkte[Matr.-Nr.],0),5)</f>
        <v>#N/A</v>
      </c>
      <c r="F164" s="115" t="e" cm="1">
        <f t="array" ref="F164">INDEX($S$4:$S$14,_xlfn.XMATCH(E164,$T$4:$T$14,-1),1)</f>
        <v>#N/A</v>
      </c>
      <c r="G164" s="115" t="e" cm="1">
        <f t="array" ref="G164">INDEX($S$21:$S$31,_xlfn.XMATCH(E164,$T$21:$T$31,-1),1)</f>
        <v>#N/A</v>
      </c>
      <c r="H164" s="115" t="e" cm="1">
        <f t="array" ref="H164">INDEX($S$38:$S$48,_xlfn.XMATCH(E164,$T$38:$T$48,-1),1)</f>
        <v>#N/A</v>
      </c>
      <c r="I164" s="116" t="str">
        <f t="shared" si="8"/>
        <v/>
      </c>
      <c r="J164" s="106" t="str">
        <f t="shared" si="9"/>
        <v/>
      </c>
      <c r="K164" s="63" t="e" cm="1">
        <f t="array" ref="K164">INDEX($T$4:$T$14,_xlfn.XMATCH(E164,$T$4:$T$14,1))-E164</f>
        <v>#N/A</v>
      </c>
      <c r="L164" s="63" t="e" cm="1">
        <f t="array" ref="L164">INDEX($T$21:$T$31,_xlfn.XMATCH(E164,$T$21:$T$31,1))-E164</f>
        <v>#N/A</v>
      </c>
      <c r="M164" s="63" t="e" cm="1">
        <f t="array" ref="M164">INDEX($T$38:$T$48,_xlfn.XMATCH(E164,$T$38:$T$48,1))-E164</f>
        <v>#N/A</v>
      </c>
    </row>
    <row r="165" spans="1:13" ht="13.5" thickBot="1">
      <c r="A165" s="113" t="e">
        <f>'2a.Detailpunkte'!D163</f>
        <v>#N/A</v>
      </c>
      <c r="B165" s="113">
        <f>'2a.Detailpunkte'!E163</f>
        <v>0</v>
      </c>
      <c r="C165" s="113">
        <f>'2a.Detailpunkte'!F163</f>
        <v>0</v>
      </c>
      <c r="D165" s="114" t="str">
        <f>IF(Gesamtpunkte[[#This Row],[Versuch]]=0,"",Gesamtpunkte[[#This Row],[Versuch]])</f>
        <v/>
      </c>
      <c r="E165" s="115" t="e" cm="1">
        <f t="array" ref="E165">INDEX(Gesamtpunkte[[Matr.-Nr.]:[Gesamtpunkte ]],_xlfn.XMATCH('3. Notenszenarien'!A165,Gesamtpunkte[Matr.-Nr.],0),5)</f>
        <v>#N/A</v>
      </c>
      <c r="F165" s="115" t="e" cm="1">
        <f t="array" ref="F165">INDEX($S$4:$S$14,_xlfn.XMATCH(E165,$T$4:$T$14,-1),1)</f>
        <v>#N/A</v>
      </c>
      <c r="G165" s="115" t="e" cm="1">
        <f t="array" ref="G165">INDEX($S$21:$S$31,_xlfn.XMATCH(E165,$T$21:$T$31,-1),1)</f>
        <v>#N/A</v>
      </c>
      <c r="H165" s="115" t="e" cm="1">
        <f t="array" ref="H165">INDEX($S$38:$S$48,_xlfn.XMATCH(E165,$T$38:$T$48,-1),1)</f>
        <v>#N/A</v>
      </c>
      <c r="I165" s="116" t="str">
        <f t="shared" si="8"/>
        <v/>
      </c>
      <c r="J165" s="106" t="str">
        <f t="shared" si="9"/>
        <v/>
      </c>
      <c r="K165" s="63" t="e" cm="1">
        <f t="array" ref="K165">INDEX($T$4:$T$14,_xlfn.XMATCH(E165,$T$4:$T$14,1))-E165</f>
        <v>#N/A</v>
      </c>
      <c r="L165" s="63" t="e" cm="1">
        <f t="array" ref="L165">INDEX($T$21:$T$31,_xlfn.XMATCH(E165,$T$21:$T$31,1))-E165</f>
        <v>#N/A</v>
      </c>
      <c r="M165" s="63" t="e" cm="1">
        <f t="array" ref="M165">INDEX($T$38:$T$48,_xlfn.XMATCH(E165,$T$38:$T$48,1))-E165</f>
        <v>#N/A</v>
      </c>
    </row>
    <row r="166" spans="1:13" ht="13.5" thickBot="1">
      <c r="A166" s="113" t="e">
        <f>'2a.Detailpunkte'!D164</f>
        <v>#N/A</v>
      </c>
      <c r="B166" s="113">
        <f>'2a.Detailpunkte'!E164</f>
        <v>0</v>
      </c>
      <c r="C166" s="113">
        <f>'2a.Detailpunkte'!F164</f>
        <v>0</v>
      </c>
      <c r="D166" s="114" t="str">
        <f>IF(Gesamtpunkte[[#This Row],[Versuch]]=0,"",Gesamtpunkte[[#This Row],[Versuch]])</f>
        <v/>
      </c>
      <c r="E166" s="115" t="e" cm="1">
        <f t="array" ref="E166">INDEX(Gesamtpunkte[[Matr.-Nr.]:[Gesamtpunkte ]],_xlfn.XMATCH('3. Notenszenarien'!A166,Gesamtpunkte[Matr.-Nr.],0),5)</f>
        <v>#N/A</v>
      </c>
      <c r="F166" s="115" t="e" cm="1">
        <f t="array" ref="F166">INDEX($S$4:$S$14,_xlfn.XMATCH(E166,$T$4:$T$14,-1),1)</f>
        <v>#N/A</v>
      </c>
      <c r="G166" s="115" t="e" cm="1">
        <f t="array" ref="G166">INDEX($S$21:$S$31,_xlfn.XMATCH(E166,$T$21:$T$31,-1),1)</f>
        <v>#N/A</v>
      </c>
      <c r="H166" s="115" t="e" cm="1">
        <f t="array" ref="H166">INDEX($S$38:$S$48,_xlfn.XMATCH(E166,$T$38:$T$48,-1),1)</f>
        <v>#N/A</v>
      </c>
      <c r="I166" s="116" t="str">
        <f t="shared" si="8"/>
        <v/>
      </c>
      <c r="J166" s="106" t="str">
        <f t="shared" si="9"/>
        <v/>
      </c>
      <c r="K166" s="63" t="e" cm="1">
        <f t="array" ref="K166">INDEX($T$4:$T$14,_xlfn.XMATCH(E166,$T$4:$T$14,1))-E166</f>
        <v>#N/A</v>
      </c>
      <c r="L166" s="63" t="e" cm="1">
        <f t="array" ref="L166">INDEX($T$21:$T$31,_xlfn.XMATCH(E166,$T$21:$T$31,1))-E166</f>
        <v>#N/A</v>
      </c>
      <c r="M166" s="63" t="e" cm="1">
        <f t="array" ref="M166">INDEX($T$38:$T$48,_xlfn.XMATCH(E166,$T$38:$T$48,1))-E166</f>
        <v>#N/A</v>
      </c>
    </row>
    <row r="167" spans="1:13" ht="13.5" thickBot="1">
      <c r="A167" s="113" t="e">
        <f>'2a.Detailpunkte'!D165</f>
        <v>#N/A</v>
      </c>
      <c r="B167" s="113">
        <f>'2a.Detailpunkte'!E165</f>
        <v>0</v>
      </c>
      <c r="C167" s="113">
        <f>'2a.Detailpunkte'!F165</f>
        <v>0</v>
      </c>
      <c r="D167" s="114" t="str">
        <f>IF(Gesamtpunkte[[#This Row],[Versuch]]=0,"",Gesamtpunkte[[#This Row],[Versuch]])</f>
        <v/>
      </c>
      <c r="E167" s="115" t="e" cm="1">
        <f t="array" ref="E167">INDEX(Gesamtpunkte[[Matr.-Nr.]:[Gesamtpunkte ]],_xlfn.XMATCH('3. Notenszenarien'!A167,Gesamtpunkte[Matr.-Nr.],0),5)</f>
        <v>#N/A</v>
      </c>
      <c r="F167" s="115" t="e" cm="1">
        <f t="array" ref="F167">INDEX($S$4:$S$14,_xlfn.XMATCH(E167,$T$4:$T$14,-1),1)</f>
        <v>#N/A</v>
      </c>
      <c r="G167" s="115" t="e" cm="1">
        <f t="array" ref="G167">INDEX($S$21:$S$31,_xlfn.XMATCH(E167,$T$21:$T$31,-1),1)</f>
        <v>#N/A</v>
      </c>
      <c r="H167" s="115" t="e" cm="1">
        <f t="array" ref="H167">INDEX($S$38:$S$48,_xlfn.XMATCH(E167,$T$38:$T$48,-1),1)</f>
        <v>#N/A</v>
      </c>
      <c r="I167" s="116" t="str">
        <f t="shared" si="8"/>
        <v/>
      </c>
      <c r="J167" s="106" t="str">
        <f t="shared" si="9"/>
        <v/>
      </c>
      <c r="K167" s="63" t="e" cm="1">
        <f t="array" ref="K167">INDEX($T$4:$T$14,_xlfn.XMATCH(E167,$T$4:$T$14,1))-E167</f>
        <v>#N/A</v>
      </c>
      <c r="L167" s="63" t="e" cm="1">
        <f t="array" ref="L167">INDEX($T$21:$T$31,_xlfn.XMATCH(E167,$T$21:$T$31,1))-E167</f>
        <v>#N/A</v>
      </c>
      <c r="M167" s="63" t="e" cm="1">
        <f t="array" ref="M167">INDEX($T$38:$T$48,_xlfn.XMATCH(E167,$T$38:$T$48,1))-E167</f>
        <v>#N/A</v>
      </c>
    </row>
    <row r="168" spans="1:13" ht="13.5" thickBot="1">
      <c r="A168" s="113" t="e">
        <f>'2a.Detailpunkte'!D166</f>
        <v>#N/A</v>
      </c>
      <c r="B168" s="113">
        <f>'2a.Detailpunkte'!E166</f>
        <v>0</v>
      </c>
      <c r="C168" s="113">
        <f>'2a.Detailpunkte'!F166</f>
        <v>0</v>
      </c>
      <c r="D168" s="114" t="str">
        <f>IF(Gesamtpunkte[[#This Row],[Versuch]]=0,"",Gesamtpunkte[[#This Row],[Versuch]])</f>
        <v/>
      </c>
      <c r="E168" s="115" t="e" cm="1">
        <f t="array" ref="E168">INDEX(Gesamtpunkte[[Matr.-Nr.]:[Gesamtpunkte ]],_xlfn.XMATCH('3. Notenszenarien'!A168,Gesamtpunkte[Matr.-Nr.],0),5)</f>
        <v>#N/A</v>
      </c>
      <c r="F168" s="115" t="e" cm="1">
        <f t="array" ref="F168">INDEX($S$4:$S$14,_xlfn.XMATCH(E168,$T$4:$T$14,-1),1)</f>
        <v>#N/A</v>
      </c>
      <c r="G168" s="115" t="e" cm="1">
        <f t="array" ref="G168">INDEX($S$21:$S$31,_xlfn.XMATCH(E168,$T$21:$T$31,-1),1)</f>
        <v>#N/A</v>
      </c>
      <c r="H168" s="115" t="e" cm="1">
        <f t="array" ref="H168">INDEX($S$38:$S$48,_xlfn.XMATCH(E168,$T$38:$T$48,-1),1)</f>
        <v>#N/A</v>
      </c>
      <c r="I168" s="116" t="str">
        <f t="shared" si="8"/>
        <v/>
      </c>
      <c r="J168" s="106" t="str">
        <f t="shared" si="9"/>
        <v/>
      </c>
      <c r="K168" s="63" t="e" cm="1">
        <f t="array" ref="K168">INDEX($T$4:$T$14,_xlfn.XMATCH(E168,$T$4:$T$14,1))-E168</f>
        <v>#N/A</v>
      </c>
      <c r="L168" s="63" t="e" cm="1">
        <f t="array" ref="L168">INDEX($T$21:$T$31,_xlfn.XMATCH(E168,$T$21:$T$31,1))-E168</f>
        <v>#N/A</v>
      </c>
      <c r="M168" s="63" t="e" cm="1">
        <f t="array" ref="M168">INDEX($T$38:$T$48,_xlfn.XMATCH(E168,$T$38:$T$48,1))-E168</f>
        <v>#N/A</v>
      </c>
    </row>
    <row r="169" spans="1:13" ht="13.5" thickBot="1">
      <c r="A169" s="113" t="e">
        <f>'2a.Detailpunkte'!D167</f>
        <v>#N/A</v>
      </c>
      <c r="B169" s="113">
        <f>'2a.Detailpunkte'!E167</f>
        <v>0</v>
      </c>
      <c r="C169" s="113">
        <f>'2a.Detailpunkte'!F167</f>
        <v>0</v>
      </c>
      <c r="D169" s="114" t="str">
        <f>IF(Gesamtpunkte[[#This Row],[Versuch]]=0,"",Gesamtpunkte[[#This Row],[Versuch]])</f>
        <v/>
      </c>
      <c r="E169" s="115" t="e" cm="1">
        <f t="array" ref="E169">INDEX(Gesamtpunkte[[Matr.-Nr.]:[Gesamtpunkte ]],_xlfn.XMATCH('3. Notenszenarien'!A169,Gesamtpunkte[Matr.-Nr.],0),5)</f>
        <v>#N/A</v>
      </c>
      <c r="F169" s="115" t="e" cm="1">
        <f t="array" ref="F169">INDEX($S$4:$S$14,_xlfn.XMATCH(E169,$T$4:$T$14,-1),1)</f>
        <v>#N/A</v>
      </c>
      <c r="G169" s="115" t="e" cm="1">
        <f t="array" ref="G169">INDEX($S$21:$S$31,_xlfn.XMATCH(E169,$T$21:$T$31,-1),1)</f>
        <v>#N/A</v>
      </c>
      <c r="H169" s="115" t="e" cm="1">
        <f t="array" ref="H169">INDEX($S$38:$S$48,_xlfn.XMATCH(E169,$T$38:$T$48,-1),1)</f>
        <v>#N/A</v>
      </c>
      <c r="I169" s="116" t="str">
        <f t="shared" si="8"/>
        <v/>
      </c>
      <c r="J169" s="106" t="str">
        <f t="shared" si="9"/>
        <v/>
      </c>
      <c r="K169" s="63" t="e" cm="1">
        <f t="array" ref="K169">INDEX($T$4:$T$14,_xlfn.XMATCH(E169,$T$4:$T$14,1))-E169</f>
        <v>#N/A</v>
      </c>
      <c r="L169" s="63" t="e" cm="1">
        <f t="array" ref="L169">INDEX($T$21:$T$31,_xlfn.XMATCH(E169,$T$21:$T$31,1))-E169</f>
        <v>#N/A</v>
      </c>
      <c r="M169" s="63" t="e" cm="1">
        <f t="array" ref="M169">INDEX($T$38:$T$48,_xlfn.XMATCH(E169,$T$38:$T$48,1))-E169</f>
        <v>#N/A</v>
      </c>
    </row>
    <row r="170" spans="1:13" ht="13.5" thickBot="1">
      <c r="A170" s="113" t="e">
        <f>'2a.Detailpunkte'!D168</f>
        <v>#N/A</v>
      </c>
      <c r="B170" s="113">
        <f>'2a.Detailpunkte'!E168</f>
        <v>0</v>
      </c>
      <c r="C170" s="113">
        <f>'2a.Detailpunkte'!F168</f>
        <v>0</v>
      </c>
      <c r="D170" s="114" t="str">
        <f>IF(Gesamtpunkte[[#This Row],[Versuch]]=0,"",Gesamtpunkte[[#This Row],[Versuch]])</f>
        <v/>
      </c>
      <c r="E170" s="115" t="e" cm="1">
        <f t="array" ref="E170">INDEX(Gesamtpunkte[[Matr.-Nr.]:[Gesamtpunkte ]],_xlfn.XMATCH('3. Notenszenarien'!A170,Gesamtpunkte[Matr.-Nr.],0),5)</f>
        <v>#N/A</v>
      </c>
      <c r="F170" s="115" t="e" cm="1">
        <f t="array" ref="F170">INDEX($S$4:$S$14,_xlfn.XMATCH(E170,$T$4:$T$14,-1),1)</f>
        <v>#N/A</v>
      </c>
      <c r="G170" s="115" t="e" cm="1">
        <f t="array" ref="G170">INDEX($S$21:$S$31,_xlfn.XMATCH(E170,$T$21:$T$31,-1),1)</f>
        <v>#N/A</v>
      </c>
      <c r="H170" s="115" t="e" cm="1">
        <f t="array" ref="H170">INDEX($S$38:$S$48,_xlfn.XMATCH(E170,$T$38:$T$48,-1),1)</f>
        <v>#N/A</v>
      </c>
      <c r="I170" s="116" t="str">
        <f t="shared" si="8"/>
        <v/>
      </c>
      <c r="J170" s="106" t="str">
        <f t="shared" si="9"/>
        <v/>
      </c>
      <c r="K170" s="63" t="e" cm="1">
        <f t="array" ref="K170">INDEX($T$4:$T$14,_xlfn.XMATCH(E170,$T$4:$T$14,1))-E170</f>
        <v>#N/A</v>
      </c>
      <c r="L170" s="63" t="e" cm="1">
        <f t="array" ref="L170">INDEX($T$21:$T$31,_xlfn.XMATCH(E170,$T$21:$T$31,1))-E170</f>
        <v>#N/A</v>
      </c>
      <c r="M170" s="63" t="e" cm="1">
        <f t="array" ref="M170">INDEX($T$38:$T$48,_xlfn.XMATCH(E170,$T$38:$T$48,1))-E170</f>
        <v>#N/A</v>
      </c>
    </row>
    <row r="171" spans="1:13" ht="13.5" thickBot="1">
      <c r="A171" s="113" t="e">
        <f>'2a.Detailpunkte'!D169</f>
        <v>#N/A</v>
      </c>
      <c r="B171" s="113">
        <f>'2a.Detailpunkte'!E169</f>
        <v>0</v>
      </c>
      <c r="C171" s="113">
        <f>'2a.Detailpunkte'!F169</f>
        <v>0</v>
      </c>
      <c r="D171" s="114" t="str">
        <f>IF(Gesamtpunkte[[#This Row],[Versuch]]=0,"",Gesamtpunkte[[#This Row],[Versuch]])</f>
        <v/>
      </c>
      <c r="E171" s="115" t="e" cm="1">
        <f t="array" ref="E171">INDEX(Gesamtpunkte[[Matr.-Nr.]:[Gesamtpunkte ]],_xlfn.XMATCH('3. Notenszenarien'!A171,Gesamtpunkte[Matr.-Nr.],0),5)</f>
        <v>#N/A</v>
      </c>
      <c r="F171" s="115" t="e" cm="1">
        <f t="array" ref="F171">INDEX($S$4:$S$14,_xlfn.XMATCH(E171,$T$4:$T$14,-1),1)</f>
        <v>#N/A</v>
      </c>
      <c r="G171" s="115" t="e" cm="1">
        <f t="array" ref="G171">INDEX($S$21:$S$31,_xlfn.XMATCH(E171,$T$21:$T$31,-1),1)</f>
        <v>#N/A</v>
      </c>
      <c r="H171" s="115" t="e" cm="1">
        <f t="array" ref="H171">INDEX($S$38:$S$48,_xlfn.XMATCH(E171,$T$38:$T$48,-1),1)</f>
        <v>#N/A</v>
      </c>
      <c r="I171" s="116" t="str">
        <f t="shared" si="8"/>
        <v/>
      </c>
      <c r="J171" s="106" t="str">
        <f t="shared" si="9"/>
        <v/>
      </c>
      <c r="K171" s="63" t="e" cm="1">
        <f t="array" ref="K171">INDEX($T$4:$T$14,_xlfn.XMATCH(E171,$T$4:$T$14,1))-E171</f>
        <v>#N/A</v>
      </c>
      <c r="L171" s="63" t="e" cm="1">
        <f t="array" ref="L171">INDEX($T$21:$T$31,_xlfn.XMATCH(E171,$T$21:$T$31,1))-E171</f>
        <v>#N/A</v>
      </c>
      <c r="M171" s="63" t="e" cm="1">
        <f t="array" ref="M171">INDEX($T$38:$T$48,_xlfn.XMATCH(E171,$T$38:$T$48,1))-E171</f>
        <v>#N/A</v>
      </c>
    </row>
    <row r="172" spans="1:13" ht="13.5" thickBot="1">
      <c r="A172" s="113" t="e">
        <f>'2a.Detailpunkte'!D170</f>
        <v>#N/A</v>
      </c>
      <c r="B172" s="113">
        <f>'2a.Detailpunkte'!E170</f>
        <v>0</v>
      </c>
      <c r="C172" s="113">
        <f>'2a.Detailpunkte'!F170</f>
        <v>0</v>
      </c>
      <c r="D172" s="114" t="str">
        <f>IF(Gesamtpunkte[[#This Row],[Versuch]]=0,"",Gesamtpunkte[[#This Row],[Versuch]])</f>
        <v/>
      </c>
      <c r="E172" s="115" t="e" cm="1">
        <f t="array" ref="E172">INDEX(Gesamtpunkte[[Matr.-Nr.]:[Gesamtpunkte ]],_xlfn.XMATCH('3. Notenszenarien'!A172,Gesamtpunkte[Matr.-Nr.],0),5)</f>
        <v>#N/A</v>
      </c>
      <c r="F172" s="115" t="e" cm="1">
        <f t="array" ref="F172">INDEX($S$4:$S$14,_xlfn.XMATCH(E172,$T$4:$T$14,-1),1)</f>
        <v>#N/A</v>
      </c>
      <c r="G172" s="115" t="e" cm="1">
        <f t="array" ref="G172">INDEX($S$21:$S$31,_xlfn.XMATCH(E172,$T$21:$T$31,-1),1)</f>
        <v>#N/A</v>
      </c>
      <c r="H172" s="115" t="e" cm="1">
        <f t="array" ref="H172">INDEX($S$38:$S$48,_xlfn.XMATCH(E172,$T$38:$T$48,-1),1)</f>
        <v>#N/A</v>
      </c>
      <c r="I172" s="116" t="str">
        <f t="shared" si="8"/>
        <v/>
      </c>
      <c r="J172" s="106" t="str">
        <f t="shared" si="9"/>
        <v/>
      </c>
      <c r="K172" s="63" t="e" cm="1">
        <f t="array" ref="K172">INDEX($T$4:$T$14,_xlfn.XMATCH(E172,$T$4:$T$14,1))-E172</f>
        <v>#N/A</v>
      </c>
      <c r="L172" s="63" t="e" cm="1">
        <f t="array" ref="L172">INDEX($T$21:$T$31,_xlfn.XMATCH(E172,$T$21:$T$31,1))-E172</f>
        <v>#N/A</v>
      </c>
      <c r="M172" s="63" t="e" cm="1">
        <f t="array" ref="M172">INDEX($T$38:$T$48,_xlfn.XMATCH(E172,$T$38:$T$48,1))-E172</f>
        <v>#N/A</v>
      </c>
    </row>
    <row r="173" spans="1:13" ht="13.5" thickBot="1">
      <c r="A173" s="113" t="e">
        <f>'2a.Detailpunkte'!D171</f>
        <v>#N/A</v>
      </c>
      <c r="B173" s="113">
        <f>'2a.Detailpunkte'!E171</f>
        <v>0</v>
      </c>
      <c r="C173" s="113">
        <f>'2a.Detailpunkte'!F171</f>
        <v>0</v>
      </c>
      <c r="D173" s="114" t="str">
        <f>IF(Gesamtpunkte[[#This Row],[Versuch]]=0,"",Gesamtpunkte[[#This Row],[Versuch]])</f>
        <v/>
      </c>
      <c r="E173" s="115" t="e" cm="1">
        <f t="array" ref="E173">INDEX(Gesamtpunkte[[Matr.-Nr.]:[Gesamtpunkte ]],_xlfn.XMATCH('3. Notenszenarien'!A173,Gesamtpunkte[Matr.-Nr.],0),5)</f>
        <v>#N/A</v>
      </c>
      <c r="F173" s="115" t="e" cm="1">
        <f t="array" ref="F173">INDEX($S$4:$S$14,_xlfn.XMATCH(E173,$T$4:$T$14,-1),1)</f>
        <v>#N/A</v>
      </c>
      <c r="G173" s="115" t="e" cm="1">
        <f t="array" ref="G173">INDEX($S$21:$S$31,_xlfn.XMATCH(E173,$T$21:$T$31,-1),1)</f>
        <v>#N/A</v>
      </c>
      <c r="H173" s="115" t="e" cm="1">
        <f t="array" ref="H173">INDEX($S$38:$S$48,_xlfn.XMATCH(E173,$T$38:$T$48,-1),1)</f>
        <v>#N/A</v>
      </c>
      <c r="I173" s="116" t="str">
        <f t="shared" si="8"/>
        <v/>
      </c>
      <c r="J173" s="106" t="str">
        <f t="shared" si="9"/>
        <v/>
      </c>
      <c r="K173" s="63" t="e" cm="1">
        <f t="array" ref="K173">INDEX($T$4:$T$14,_xlfn.XMATCH(E173,$T$4:$T$14,1))-E173</f>
        <v>#N/A</v>
      </c>
      <c r="L173" s="63" t="e" cm="1">
        <f t="array" ref="L173">INDEX($T$21:$T$31,_xlfn.XMATCH(E173,$T$21:$T$31,1))-E173</f>
        <v>#N/A</v>
      </c>
      <c r="M173" s="63" t="e" cm="1">
        <f t="array" ref="M173">INDEX($T$38:$T$48,_xlfn.XMATCH(E173,$T$38:$T$48,1))-E173</f>
        <v>#N/A</v>
      </c>
    </row>
    <row r="174" spans="1:13" ht="13.5" thickBot="1">
      <c r="A174" s="113" t="e">
        <f>'2a.Detailpunkte'!D172</f>
        <v>#N/A</v>
      </c>
      <c r="B174" s="113">
        <f>'2a.Detailpunkte'!E172</f>
        <v>0</v>
      </c>
      <c r="C174" s="113">
        <f>'2a.Detailpunkte'!F172</f>
        <v>0</v>
      </c>
      <c r="D174" s="114" t="str">
        <f>IF(Gesamtpunkte[[#This Row],[Versuch]]=0,"",Gesamtpunkte[[#This Row],[Versuch]])</f>
        <v/>
      </c>
      <c r="E174" s="115" t="e" cm="1">
        <f t="array" ref="E174">INDEX(Gesamtpunkte[[Matr.-Nr.]:[Gesamtpunkte ]],_xlfn.XMATCH('3. Notenszenarien'!A174,Gesamtpunkte[Matr.-Nr.],0),5)</f>
        <v>#N/A</v>
      </c>
      <c r="F174" s="115" t="e" cm="1">
        <f t="array" ref="F174">INDEX($S$4:$S$14,_xlfn.XMATCH(E174,$T$4:$T$14,-1),1)</f>
        <v>#N/A</v>
      </c>
      <c r="G174" s="115" t="e" cm="1">
        <f t="array" ref="G174">INDEX($S$21:$S$31,_xlfn.XMATCH(E174,$T$21:$T$31,-1),1)</f>
        <v>#N/A</v>
      </c>
      <c r="H174" s="115" t="e" cm="1">
        <f t="array" ref="H174">INDEX($S$38:$S$48,_xlfn.XMATCH(E174,$T$38:$T$48,-1),1)</f>
        <v>#N/A</v>
      </c>
      <c r="I174" s="116" t="str">
        <f t="shared" si="8"/>
        <v/>
      </c>
      <c r="J174" s="106" t="str">
        <f t="shared" si="9"/>
        <v/>
      </c>
      <c r="K174" s="63" t="e" cm="1">
        <f t="array" ref="K174">INDEX($T$4:$T$14,_xlfn.XMATCH(E174,$T$4:$T$14,1))-E174</f>
        <v>#N/A</v>
      </c>
      <c r="L174" s="63" t="e" cm="1">
        <f t="array" ref="L174">INDEX($T$21:$T$31,_xlfn.XMATCH(E174,$T$21:$T$31,1))-E174</f>
        <v>#N/A</v>
      </c>
      <c r="M174" s="63" t="e" cm="1">
        <f t="array" ref="M174">INDEX($T$38:$T$48,_xlfn.XMATCH(E174,$T$38:$T$48,1))-E174</f>
        <v>#N/A</v>
      </c>
    </row>
    <row r="175" spans="1:13" ht="13.5" thickBot="1">
      <c r="A175" s="113" t="e">
        <f>'2a.Detailpunkte'!D173</f>
        <v>#N/A</v>
      </c>
      <c r="B175" s="113">
        <f>'2a.Detailpunkte'!E173</f>
        <v>0</v>
      </c>
      <c r="C175" s="113">
        <f>'2a.Detailpunkte'!F173</f>
        <v>0</v>
      </c>
      <c r="D175" s="114" t="str">
        <f>IF(Gesamtpunkte[[#This Row],[Versuch]]=0,"",Gesamtpunkte[[#This Row],[Versuch]])</f>
        <v/>
      </c>
      <c r="E175" s="115" t="e" cm="1">
        <f t="array" ref="E175">INDEX(Gesamtpunkte[[Matr.-Nr.]:[Gesamtpunkte ]],_xlfn.XMATCH('3. Notenszenarien'!A175,Gesamtpunkte[Matr.-Nr.],0),5)</f>
        <v>#N/A</v>
      </c>
      <c r="F175" s="115" t="e" cm="1">
        <f t="array" ref="F175">INDEX($S$4:$S$14,_xlfn.XMATCH(E175,$T$4:$T$14,-1),1)</f>
        <v>#N/A</v>
      </c>
      <c r="G175" s="115" t="e" cm="1">
        <f t="array" ref="G175">INDEX($S$21:$S$31,_xlfn.XMATCH(E175,$T$21:$T$31,-1),1)</f>
        <v>#N/A</v>
      </c>
      <c r="H175" s="115" t="e" cm="1">
        <f t="array" ref="H175">INDEX($S$38:$S$48,_xlfn.XMATCH(E175,$T$38:$T$48,-1),1)</f>
        <v>#N/A</v>
      </c>
      <c r="I175" s="116" t="str">
        <f t="shared" si="8"/>
        <v/>
      </c>
      <c r="J175" s="106" t="str">
        <f t="shared" si="9"/>
        <v/>
      </c>
      <c r="K175" s="63" t="e" cm="1">
        <f t="array" ref="K175">INDEX($T$4:$T$14,_xlfn.XMATCH(E175,$T$4:$T$14,1))-E175</f>
        <v>#N/A</v>
      </c>
      <c r="L175" s="63" t="e" cm="1">
        <f t="array" ref="L175">INDEX($T$21:$T$31,_xlfn.XMATCH(E175,$T$21:$T$31,1))-E175</f>
        <v>#N/A</v>
      </c>
      <c r="M175" s="63" t="e" cm="1">
        <f t="array" ref="M175">INDEX($T$38:$T$48,_xlfn.XMATCH(E175,$T$38:$T$48,1))-E175</f>
        <v>#N/A</v>
      </c>
    </row>
    <row r="176" spans="1:13" ht="13.5" thickBot="1">
      <c r="A176" s="113" t="e">
        <f>'2a.Detailpunkte'!D174</f>
        <v>#N/A</v>
      </c>
      <c r="B176" s="113">
        <f>'2a.Detailpunkte'!E174</f>
        <v>0</v>
      </c>
      <c r="C176" s="113">
        <f>'2a.Detailpunkte'!F174</f>
        <v>0</v>
      </c>
      <c r="D176" s="114" t="str">
        <f>IF(Gesamtpunkte[[#This Row],[Versuch]]=0,"",Gesamtpunkte[[#This Row],[Versuch]])</f>
        <v/>
      </c>
      <c r="E176" s="115" t="e" cm="1">
        <f t="array" ref="E176">INDEX(Gesamtpunkte[[Matr.-Nr.]:[Gesamtpunkte ]],_xlfn.XMATCH('3. Notenszenarien'!A176,Gesamtpunkte[Matr.-Nr.],0),5)</f>
        <v>#N/A</v>
      </c>
      <c r="F176" s="115" t="e" cm="1">
        <f t="array" ref="F176">INDEX($S$4:$S$14,_xlfn.XMATCH(E176,$T$4:$T$14,-1),1)</f>
        <v>#N/A</v>
      </c>
      <c r="G176" s="115" t="e" cm="1">
        <f t="array" ref="G176">INDEX($S$21:$S$31,_xlfn.XMATCH(E176,$T$21:$T$31,-1),1)</f>
        <v>#N/A</v>
      </c>
      <c r="H176" s="115" t="e" cm="1">
        <f t="array" ref="H176">INDEX($S$38:$S$48,_xlfn.XMATCH(E176,$T$38:$T$48,-1),1)</f>
        <v>#N/A</v>
      </c>
      <c r="I176" s="116" t="str">
        <f t="shared" si="8"/>
        <v/>
      </c>
      <c r="J176" s="106" t="str">
        <f t="shared" si="9"/>
        <v/>
      </c>
      <c r="K176" s="63" t="e" cm="1">
        <f t="array" ref="K176">INDEX($T$4:$T$14,_xlfn.XMATCH(E176,$T$4:$T$14,1))-E176</f>
        <v>#N/A</v>
      </c>
      <c r="L176" s="63" t="e" cm="1">
        <f t="array" ref="L176">INDEX($T$21:$T$31,_xlfn.XMATCH(E176,$T$21:$T$31,1))-E176</f>
        <v>#N/A</v>
      </c>
      <c r="M176" s="63" t="e" cm="1">
        <f t="array" ref="M176">INDEX($T$38:$T$48,_xlfn.XMATCH(E176,$T$38:$T$48,1))-E176</f>
        <v>#N/A</v>
      </c>
    </row>
    <row r="177" spans="1:13" ht="13.5" thickBot="1">
      <c r="A177" s="113" t="e">
        <f>'2a.Detailpunkte'!D175</f>
        <v>#N/A</v>
      </c>
      <c r="B177" s="113">
        <f>'2a.Detailpunkte'!E175</f>
        <v>0</v>
      </c>
      <c r="C177" s="113">
        <f>'2a.Detailpunkte'!F175</f>
        <v>0</v>
      </c>
      <c r="D177" s="114" t="str">
        <f>IF(Gesamtpunkte[[#This Row],[Versuch]]=0,"",Gesamtpunkte[[#This Row],[Versuch]])</f>
        <v/>
      </c>
      <c r="E177" s="115" t="e" cm="1">
        <f t="array" ref="E177">INDEX(Gesamtpunkte[[Matr.-Nr.]:[Gesamtpunkte ]],_xlfn.XMATCH('3. Notenszenarien'!A177,Gesamtpunkte[Matr.-Nr.],0),5)</f>
        <v>#N/A</v>
      </c>
      <c r="F177" s="115" t="e" cm="1">
        <f t="array" ref="F177">INDEX($S$4:$S$14,_xlfn.XMATCH(E177,$T$4:$T$14,-1),1)</f>
        <v>#N/A</v>
      </c>
      <c r="G177" s="115" t="e" cm="1">
        <f t="array" ref="G177">INDEX($S$21:$S$31,_xlfn.XMATCH(E177,$T$21:$T$31,-1),1)</f>
        <v>#N/A</v>
      </c>
      <c r="H177" s="115" t="e" cm="1">
        <f t="array" ref="H177">INDEX($S$38:$S$48,_xlfn.XMATCH(E177,$T$38:$T$48,-1),1)</f>
        <v>#N/A</v>
      </c>
      <c r="I177" s="116" t="str">
        <f t="shared" si="8"/>
        <v/>
      </c>
      <c r="J177" s="106" t="str">
        <f t="shared" si="9"/>
        <v/>
      </c>
      <c r="K177" s="63" t="e" cm="1">
        <f t="array" ref="K177">INDEX($T$4:$T$14,_xlfn.XMATCH(E177,$T$4:$T$14,1))-E177</f>
        <v>#N/A</v>
      </c>
      <c r="L177" s="63" t="e" cm="1">
        <f t="array" ref="L177">INDEX($T$21:$T$31,_xlfn.XMATCH(E177,$T$21:$T$31,1))-E177</f>
        <v>#N/A</v>
      </c>
      <c r="M177" s="63" t="e" cm="1">
        <f t="array" ref="M177">INDEX($T$38:$T$48,_xlfn.XMATCH(E177,$T$38:$T$48,1))-E177</f>
        <v>#N/A</v>
      </c>
    </row>
    <row r="178" spans="1:13" ht="13.5" thickBot="1">
      <c r="A178" s="113" t="e">
        <f>'2a.Detailpunkte'!D176</f>
        <v>#N/A</v>
      </c>
      <c r="B178" s="113">
        <f>'2a.Detailpunkte'!E176</f>
        <v>0</v>
      </c>
      <c r="C178" s="113">
        <f>'2a.Detailpunkte'!F176</f>
        <v>0</v>
      </c>
      <c r="D178" s="114" t="str">
        <f>IF(Gesamtpunkte[[#This Row],[Versuch]]=0,"",Gesamtpunkte[[#This Row],[Versuch]])</f>
        <v/>
      </c>
      <c r="E178" s="115" t="e" cm="1">
        <f t="array" ref="E178">INDEX(Gesamtpunkte[[Matr.-Nr.]:[Gesamtpunkte ]],_xlfn.XMATCH('3. Notenszenarien'!A178,Gesamtpunkte[Matr.-Nr.],0),5)</f>
        <v>#N/A</v>
      </c>
      <c r="F178" s="115" t="e" cm="1">
        <f t="array" ref="F178">INDEX($S$4:$S$14,_xlfn.XMATCH(E178,$T$4:$T$14,-1),1)</f>
        <v>#N/A</v>
      </c>
      <c r="G178" s="115" t="e" cm="1">
        <f t="array" ref="G178">INDEX($S$21:$S$31,_xlfn.XMATCH(E178,$T$21:$T$31,-1),1)</f>
        <v>#N/A</v>
      </c>
      <c r="H178" s="115" t="e" cm="1">
        <f t="array" ref="H178">INDEX($S$38:$S$48,_xlfn.XMATCH(E178,$T$38:$T$48,-1),1)</f>
        <v>#N/A</v>
      </c>
      <c r="I178" s="116" t="str">
        <f t="shared" si="8"/>
        <v/>
      </c>
      <c r="J178" s="106" t="str">
        <f t="shared" si="9"/>
        <v/>
      </c>
      <c r="K178" s="63" t="e" cm="1">
        <f t="array" ref="K178">INDEX($T$4:$T$14,_xlfn.XMATCH(E178,$T$4:$T$14,1))-E178</f>
        <v>#N/A</v>
      </c>
      <c r="L178" s="63" t="e" cm="1">
        <f t="array" ref="L178">INDEX($T$21:$T$31,_xlfn.XMATCH(E178,$T$21:$T$31,1))-E178</f>
        <v>#N/A</v>
      </c>
      <c r="M178" s="63" t="e" cm="1">
        <f t="array" ref="M178">INDEX($T$38:$T$48,_xlfn.XMATCH(E178,$T$38:$T$48,1))-E178</f>
        <v>#N/A</v>
      </c>
    </row>
    <row r="179" spans="1:13" ht="13.5" thickBot="1">
      <c r="A179" s="113" t="e">
        <f>'2a.Detailpunkte'!D177</f>
        <v>#N/A</v>
      </c>
      <c r="B179" s="113">
        <f>'2a.Detailpunkte'!E177</f>
        <v>0</v>
      </c>
      <c r="C179" s="113">
        <f>'2a.Detailpunkte'!F177</f>
        <v>0</v>
      </c>
      <c r="D179" s="114" t="str">
        <f>IF(Gesamtpunkte[[#This Row],[Versuch]]=0,"",Gesamtpunkte[[#This Row],[Versuch]])</f>
        <v/>
      </c>
      <c r="E179" s="115" t="e" cm="1">
        <f t="array" ref="E179">INDEX(Gesamtpunkte[[Matr.-Nr.]:[Gesamtpunkte ]],_xlfn.XMATCH('3. Notenszenarien'!A179,Gesamtpunkte[Matr.-Nr.],0),5)</f>
        <v>#N/A</v>
      </c>
      <c r="F179" s="115" t="e" cm="1">
        <f t="array" ref="F179">INDEX($S$4:$S$14,_xlfn.XMATCH(E179,$T$4:$T$14,-1),1)</f>
        <v>#N/A</v>
      </c>
      <c r="G179" s="115" t="e" cm="1">
        <f t="array" ref="G179">INDEX($S$21:$S$31,_xlfn.XMATCH(E179,$T$21:$T$31,-1),1)</f>
        <v>#N/A</v>
      </c>
      <c r="H179" s="115" t="e" cm="1">
        <f t="array" ref="H179">INDEX($S$38:$S$48,_xlfn.XMATCH(E179,$T$38:$T$48,-1),1)</f>
        <v>#N/A</v>
      </c>
      <c r="I179" s="116" t="str">
        <f t="shared" si="8"/>
        <v/>
      </c>
      <c r="J179" s="106" t="str">
        <f t="shared" si="9"/>
        <v/>
      </c>
      <c r="K179" s="63" t="e" cm="1">
        <f t="array" ref="K179">INDEX($T$4:$T$14,_xlfn.XMATCH(E179,$T$4:$T$14,1))-E179</f>
        <v>#N/A</v>
      </c>
      <c r="L179" s="63" t="e" cm="1">
        <f t="array" ref="L179">INDEX($T$21:$T$31,_xlfn.XMATCH(E179,$T$21:$T$31,1))-E179</f>
        <v>#N/A</v>
      </c>
      <c r="M179" s="63" t="e" cm="1">
        <f t="array" ref="M179">INDEX($T$38:$T$48,_xlfn.XMATCH(E179,$T$38:$T$48,1))-E179</f>
        <v>#N/A</v>
      </c>
    </row>
    <row r="180" spans="1:13" ht="13.5" thickBot="1">
      <c r="A180" s="113" t="e">
        <f>'2a.Detailpunkte'!D178</f>
        <v>#N/A</v>
      </c>
      <c r="B180" s="113">
        <f>'2a.Detailpunkte'!E178</f>
        <v>0</v>
      </c>
      <c r="C180" s="113">
        <f>'2a.Detailpunkte'!F178</f>
        <v>0</v>
      </c>
      <c r="D180" s="114" t="str">
        <f>IF(Gesamtpunkte[[#This Row],[Versuch]]=0,"",Gesamtpunkte[[#This Row],[Versuch]])</f>
        <v/>
      </c>
      <c r="E180" s="115" t="e" cm="1">
        <f t="array" ref="E180">INDEX(Gesamtpunkte[[Matr.-Nr.]:[Gesamtpunkte ]],_xlfn.XMATCH('3. Notenszenarien'!A180,Gesamtpunkte[Matr.-Nr.],0),5)</f>
        <v>#N/A</v>
      </c>
      <c r="F180" s="115" t="e" cm="1">
        <f t="array" ref="F180">INDEX($S$4:$S$14,_xlfn.XMATCH(E180,$T$4:$T$14,-1),1)</f>
        <v>#N/A</v>
      </c>
      <c r="G180" s="115" t="e" cm="1">
        <f t="array" ref="G180">INDEX($S$21:$S$31,_xlfn.XMATCH(E180,$T$21:$T$31,-1),1)</f>
        <v>#N/A</v>
      </c>
      <c r="H180" s="115" t="e" cm="1">
        <f t="array" ref="H180">INDEX($S$38:$S$48,_xlfn.XMATCH(E180,$T$38:$T$48,-1),1)</f>
        <v>#N/A</v>
      </c>
      <c r="I180" s="116" t="str">
        <f t="shared" si="8"/>
        <v/>
      </c>
      <c r="J180" s="106" t="str">
        <f t="shared" si="9"/>
        <v/>
      </c>
      <c r="K180" s="63" t="e" cm="1">
        <f t="array" ref="K180">INDEX($T$4:$T$14,_xlfn.XMATCH(E180,$T$4:$T$14,1))-E180</f>
        <v>#N/A</v>
      </c>
      <c r="L180" s="63" t="e" cm="1">
        <f t="array" ref="L180">INDEX($T$21:$T$31,_xlfn.XMATCH(E180,$T$21:$T$31,1))-E180</f>
        <v>#N/A</v>
      </c>
      <c r="M180" s="63" t="e" cm="1">
        <f t="array" ref="M180">INDEX($T$38:$T$48,_xlfn.XMATCH(E180,$T$38:$T$48,1))-E180</f>
        <v>#N/A</v>
      </c>
    </row>
    <row r="181" spans="1:13" ht="13.5" thickBot="1">
      <c r="A181" s="113" t="e">
        <f>'2a.Detailpunkte'!D179</f>
        <v>#N/A</v>
      </c>
      <c r="B181" s="113">
        <f>'2a.Detailpunkte'!E179</f>
        <v>0</v>
      </c>
      <c r="C181" s="113">
        <f>'2a.Detailpunkte'!F179</f>
        <v>0</v>
      </c>
      <c r="D181" s="114" t="str">
        <f>IF(Gesamtpunkte[[#This Row],[Versuch]]=0,"",Gesamtpunkte[[#This Row],[Versuch]])</f>
        <v/>
      </c>
      <c r="E181" s="115" t="e" cm="1">
        <f t="array" ref="E181">INDEX(Gesamtpunkte[[Matr.-Nr.]:[Gesamtpunkte ]],_xlfn.XMATCH('3. Notenszenarien'!A181,Gesamtpunkte[Matr.-Nr.],0),5)</f>
        <v>#N/A</v>
      </c>
      <c r="F181" s="115" t="e" cm="1">
        <f t="array" ref="F181">INDEX($S$4:$S$14,_xlfn.XMATCH(E181,$T$4:$T$14,-1),1)</f>
        <v>#N/A</v>
      </c>
      <c r="G181" s="115" t="e" cm="1">
        <f t="array" ref="G181">INDEX($S$21:$S$31,_xlfn.XMATCH(E181,$T$21:$T$31,-1),1)</f>
        <v>#N/A</v>
      </c>
      <c r="H181" s="115" t="e" cm="1">
        <f t="array" ref="H181">INDEX($S$38:$S$48,_xlfn.XMATCH(E181,$T$38:$T$48,-1),1)</f>
        <v>#N/A</v>
      </c>
      <c r="I181" s="116" t="str">
        <f t="shared" si="8"/>
        <v/>
      </c>
      <c r="J181" s="106" t="str">
        <f t="shared" si="9"/>
        <v/>
      </c>
      <c r="K181" s="63" t="e" cm="1">
        <f t="array" ref="K181">INDEX($T$4:$T$14,_xlfn.XMATCH(E181,$T$4:$T$14,1))-E181</f>
        <v>#N/A</v>
      </c>
      <c r="L181" s="63" t="e" cm="1">
        <f t="array" ref="L181">INDEX($T$21:$T$31,_xlfn.XMATCH(E181,$T$21:$T$31,1))-E181</f>
        <v>#N/A</v>
      </c>
      <c r="M181" s="63" t="e" cm="1">
        <f t="array" ref="M181">INDEX($T$38:$T$48,_xlfn.XMATCH(E181,$T$38:$T$48,1))-E181</f>
        <v>#N/A</v>
      </c>
    </row>
    <row r="182" spans="1:13" ht="13.5" thickBot="1">
      <c r="A182" s="113" t="e">
        <f>'2a.Detailpunkte'!D180</f>
        <v>#N/A</v>
      </c>
      <c r="B182" s="113">
        <f>'2a.Detailpunkte'!E180</f>
        <v>0</v>
      </c>
      <c r="C182" s="113">
        <f>'2a.Detailpunkte'!F180</f>
        <v>0</v>
      </c>
      <c r="D182" s="114" t="str">
        <f>IF(Gesamtpunkte[[#This Row],[Versuch]]=0,"",Gesamtpunkte[[#This Row],[Versuch]])</f>
        <v/>
      </c>
      <c r="E182" s="115" t="e" cm="1">
        <f t="array" ref="E182">INDEX(Gesamtpunkte[[Matr.-Nr.]:[Gesamtpunkte ]],_xlfn.XMATCH('3. Notenszenarien'!A182,Gesamtpunkte[Matr.-Nr.],0),5)</f>
        <v>#N/A</v>
      </c>
      <c r="F182" s="115" t="e" cm="1">
        <f t="array" ref="F182">INDEX($S$4:$S$14,_xlfn.XMATCH(E182,$T$4:$T$14,-1),1)</f>
        <v>#N/A</v>
      </c>
      <c r="G182" s="115" t="e" cm="1">
        <f t="array" ref="G182">INDEX($S$21:$S$31,_xlfn.XMATCH(E182,$T$21:$T$31,-1),1)</f>
        <v>#N/A</v>
      </c>
      <c r="H182" s="115" t="e" cm="1">
        <f t="array" ref="H182">INDEX($S$38:$S$48,_xlfn.XMATCH(E182,$T$38:$T$48,-1),1)</f>
        <v>#N/A</v>
      </c>
      <c r="I182" s="116" t="str">
        <f t="shared" si="8"/>
        <v/>
      </c>
      <c r="J182" s="106" t="str">
        <f t="shared" si="9"/>
        <v/>
      </c>
      <c r="K182" s="63" t="e" cm="1">
        <f t="array" ref="K182">INDEX($T$4:$T$14,_xlfn.XMATCH(E182,$T$4:$T$14,1))-E182</f>
        <v>#N/A</v>
      </c>
      <c r="L182" s="63" t="e" cm="1">
        <f t="array" ref="L182">INDEX($T$21:$T$31,_xlfn.XMATCH(E182,$T$21:$T$31,1))-E182</f>
        <v>#N/A</v>
      </c>
      <c r="M182" s="63" t="e" cm="1">
        <f t="array" ref="M182">INDEX($T$38:$T$48,_xlfn.XMATCH(E182,$T$38:$T$48,1))-E182</f>
        <v>#N/A</v>
      </c>
    </row>
    <row r="183" spans="1:13" ht="13.5" thickBot="1">
      <c r="A183" s="113" t="e">
        <f>'2a.Detailpunkte'!D181</f>
        <v>#N/A</v>
      </c>
      <c r="B183" s="113">
        <f>'2a.Detailpunkte'!E181</f>
        <v>0</v>
      </c>
      <c r="C183" s="113">
        <f>'2a.Detailpunkte'!F181</f>
        <v>0</v>
      </c>
      <c r="D183" s="114" t="str">
        <f>IF(Gesamtpunkte[[#This Row],[Versuch]]=0,"",Gesamtpunkte[[#This Row],[Versuch]])</f>
        <v/>
      </c>
      <c r="E183" s="115" t="e" cm="1">
        <f t="array" ref="E183">INDEX(Gesamtpunkte[[Matr.-Nr.]:[Gesamtpunkte ]],_xlfn.XMATCH('3. Notenszenarien'!A183,Gesamtpunkte[Matr.-Nr.],0),5)</f>
        <v>#N/A</v>
      </c>
      <c r="F183" s="115" t="e" cm="1">
        <f t="array" ref="F183">INDEX($S$4:$S$14,_xlfn.XMATCH(E183,$T$4:$T$14,-1),1)</f>
        <v>#N/A</v>
      </c>
      <c r="G183" s="115" t="e" cm="1">
        <f t="array" ref="G183">INDEX($S$21:$S$31,_xlfn.XMATCH(E183,$T$21:$T$31,-1),1)</f>
        <v>#N/A</v>
      </c>
      <c r="H183" s="115" t="e" cm="1">
        <f t="array" ref="H183">INDEX($S$38:$S$48,_xlfn.XMATCH(E183,$T$38:$T$48,-1),1)</f>
        <v>#N/A</v>
      </c>
      <c r="I183" s="116" t="str">
        <f t="shared" si="8"/>
        <v/>
      </c>
      <c r="J183" s="106" t="str">
        <f t="shared" si="9"/>
        <v/>
      </c>
      <c r="K183" s="63" t="e" cm="1">
        <f t="array" ref="K183">INDEX($T$4:$T$14,_xlfn.XMATCH(E183,$T$4:$T$14,1))-E183</f>
        <v>#N/A</v>
      </c>
      <c r="L183" s="63" t="e" cm="1">
        <f t="array" ref="L183">INDEX($T$21:$T$31,_xlfn.XMATCH(E183,$T$21:$T$31,1))-E183</f>
        <v>#N/A</v>
      </c>
      <c r="M183" s="63" t="e" cm="1">
        <f t="array" ref="M183">INDEX($T$38:$T$48,_xlfn.XMATCH(E183,$T$38:$T$48,1))-E183</f>
        <v>#N/A</v>
      </c>
    </row>
    <row r="184" spans="1:13" ht="13.5" thickBot="1">
      <c r="A184" s="113" t="e">
        <f>'2a.Detailpunkte'!D182</f>
        <v>#N/A</v>
      </c>
      <c r="B184" s="113">
        <f>'2a.Detailpunkte'!E182</f>
        <v>0</v>
      </c>
      <c r="C184" s="113">
        <f>'2a.Detailpunkte'!F182</f>
        <v>0</v>
      </c>
      <c r="D184" s="114" t="str">
        <f>IF(Gesamtpunkte[[#This Row],[Versuch]]=0,"",Gesamtpunkte[[#This Row],[Versuch]])</f>
        <v/>
      </c>
      <c r="E184" s="115" t="e" cm="1">
        <f t="array" ref="E184">INDEX(Gesamtpunkte[[Matr.-Nr.]:[Gesamtpunkte ]],_xlfn.XMATCH('3. Notenszenarien'!A184,Gesamtpunkte[Matr.-Nr.],0),5)</f>
        <v>#N/A</v>
      </c>
      <c r="F184" s="115" t="e" cm="1">
        <f t="array" ref="F184">INDEX($S$4:$S$14,_xlfn.XMATCH(E184,$T$4:$T$14,-1),1)</f>
        <v>#N/A</v>
      </c>
      <c r="G184" s="115" t="e" cm="1">
        <f t="array" ref="G184">INDEX($S$21:$S$31,_xlfn.XMATCH(E184,$T$21:$T$31,-1),1)</f>
        <v>#N/A</v>
      </c>
      <c r="H184" s="115" t="e" cm="1">
        <f t="array" ref="H184">INDEX($S$38:$S$48,_xlfn.XMATCH(E184,$T$38:$T$48,-1),1)</f>
        <v>#N/A</v>
      </c>
      <c r="I184" s="116" t="str">
        <f t="shared" si="8"/>
        <v/>
      </c>
      <c r="J184" s="106" t="str">
        <f t="shared" si="9"/>
        <v/>
      </c>
      <c r="K184" s="63" t="e" cm="1">
        <f t="array" ref="K184">INDEX($T$4:$T$14,_xlfn.XMATCH(E184,$T$4:$T$14,1))-E184</f>
        <v>#N/A</v>
      </c>
      <c r="L184" s="63" t="e" cm="1">
        <f t="array" ref="L184">INDEX($T$21:$T$31,_xlfn.XMATCH(E184,$T$21:$T$31,1))-E184</f>
        <v>#N/A</v>
      </c>
      <c r="M184" s="63" t="e" cm="1">
        <f t="array" ref="M184">INDEX($T$38:$T$48,_xlfn.XMATCH(E184,$T$38:$T$48,1))-E184</f>
        <v>#N/A</v>
      </c>
    </row>
    <row r="185" spans="1:13" ht="13.5" thickBot="1">
      <c r="A185" s="113" t="e">
        <f>'2a.Detailpunkte'!D183</f>
        <v>#N/A</v>
      </c>
      <c r="B185" s="113">
        <f>'2a.Detailpunkte'!E183</f>
        <v>0</v>
      </c>
      <c r="C185" s="113">
        <f>'2a.Detailpunkte'!F183</f>
        <v>0</v>
      </c>
      <c r="D185" s="114" t="str">
        <f>IF(Gesamtpunkte[[#This Row],[Versuch]]=0,"",Gesamtpunkte[[#This Row],[Versuch]])</f>
        <v/>
      </c>
      <c r="E185" s="115" t="e" cm="1">
        <f t="array" ref="E185">INDEX(Gesamtpunkte[[Matr.-Nr.]:[Gesamtpunkte ]],_xlfn.XMATCH('3. Notenszenarien'!A185,Gesamtpunkte[Matr.-Nr.],0),5)</f>
        <v>#N/A</v>
      </c>
      <c r="F185" s="115" t="e" cm="1">
        <f t="array" ref="F185">INDEX($S$4:$S$14,_xlfn.XMATCH(E185,$T$4:$T$14,-1),1)</f>
        <v>#N/A</v>
      </c>
      <c r="G185" s="115" t="e" cm="1">
        <f t="array" ref="G185">INDEX($S$21:$S$31,_xlfn.XMATCH(E185,$T$21:$T$31,-1),1)</f>
        <v>#N/A</v>
      </c>
      <c r="H185" s="115" t="e" cm="1">
        <f t="array" ref="H185">INDEX($S$38:$S$48,_xlfn.XMATCH(E185,$T$38:$T$48,-1),1)</f>
        <v>#N/A</v>
      </c>
      <c r="I185" s="116" t="str">
        <f t="shared" si="8"/>
        <v/>
      </c>
      <c r="J185" s="106" t="str">
        <f t="shared" si="9"/>
        <v/>
      </c>
      <c r="K185" s="63" t="e" cm="1">
        <f t="array" ref="K185">INDEX($T$4:$T$14,_xlfn.XMATCH(E185,$T$4:$T$14,1))-E185</f>
        <v>#N/A</v>
      </c>
      <c r="L185" s="63" t="e" cm="1">
        <f t="array" ref="L185">INDEX($T$21:$T$31,_xlfn.XMATCH(E185,$T$21:$T$31,1))-E185</f>
        <v>#N/A</v>
      </c>
      <c r="M185" s="63" t="e" cm="1">
        <f t="array" ref="M185">INDEX($T$38:$T$48,_xlfn.XMATCH(E185,$T$38:$T$48,1))-E185</f>
        <v>#N/A</v>
      </c>
    </row>
    <row r="186" spans="1:13" ht="13.5" thickBot="1">
      <c r="A186" s="113" t="e">
        <f>'2a.Detailpunkte'!D184</f>
        <v>#N/A</v>
      </c>
      <c r="B186" s="113">
        <f>'2a.Detailpunkte'!E184</f>
        <v>0</v>
      </c>
      <c r="C186" s="113">
        <f>'2a.Detailpunkte'!F184</f>
        <v>0</v>
      </c>
      <c r="D186" s="114" t="str">
        <f>IF(Gesamtpunkte[[#This Row],[Versuch]]=0,"",Gesamtpunkte[[#This Row],[Versuch]])</f>
        <v/>
      </c>
      <c r="E186" s="115" t="e" cm="1">
        <f t="array" ref="E186">INDEX(Gesamtpunkte[[Matr.-Nr.]:[Gesamtpunkte ]],_xlfn.XMATCH('3. Notenszenarien'!A186,Gesamtpunkte[Matr.-Nr.],0),5)</f>
        <v>#N/A</v>
      </c>
      <c r="F186" s="115" t="e" cm="1">
        <f t="array" ref="F186">INDEX($S$4:$S$14,_xlfn.XMATCH(E186,$T$4:$T$14,-1),1)</f>
        <v>#N/A</v>
      </c>
      <c r="G186" s="115" t="e" cm="1">
        <f t="array" ref="G186">INDEX($S$21:$S$31,_xlfn.XMATCH(E186,$T$21:$T$31,-1),1)</f>
        <v>#N/A</v>
      </c>
      <c r="H186" s="115" t="e" cm="1">
        <f t="array" ref="H186">INDEX($S$38:$S$48,_xlfn.XMATCH(E186,$T$38:$T$48,-1),1)</f>
        <v>#N/A</v>
      </c>
      <c r="I186" s="116" t="str">
        <f t="shared" si="8"/>
        <v/>
      </c>
      <c r="J186" s="106" t="str">
        <f t="shared" si="9"/>
        <v/>
      </c>
      <c r="K186" s="63" t="e" cm="1">
        <f t="array" ref="K186">INDEX($T$4:$T$14,_xlfn.XMATCH(E186,$T$4:$T$14,1))-E186</f>
        <v>#N/A</v>
      </c>
      <c r="L186" s="63" t="e" cm="1">
        <f t="array" ref="L186">INDEX($T$21:$T$31,_xlfn.XMATCH(E186,$T$21:$T$31,1))-E186</f>
        <v>#N/A</v>
      </c>
      <c r="M186" s="63" t="e" cm="1">
        <f t="array" ref="M186">INDEX($T$38:$T$48,_xlfn.XMATCH(E186,$T$38:$T$48,1))-E186</f>
        <v>#N/A</v>
      </c>
    </row>
    <row r="187" spans="1:13" ht="13.5" thickBot="1">
      <c r="A187" s="113" t="e">
        <f>'2a.Detailpunkte'!D185</f>
        <v>#N/A</v>
      </c>
      <c r="B187" s="113">
        <f>'2a.Detailpunkte'!E185</f>
        <v>0</v>
      </c>
      <c r="C187" s="113">
        <f>'2a.Detailpunkte'!F185</f>
        <v>0</v>
      </c>
      <c r="D187" s="114" t="str">
        <f>IF(Gesamtpunkte[[#This Row],[Versuch]]=0,"",Gesamtpunkte[[#This Row],[Versuch]])</f>
        <v/>
      </c>
      <c r="E187" s="115" t="e" cm="1">
        <f t="array" ref="E187">INDEX(Gesamtpunkte[[Matr.-Nr.]:[Gesamtpunkte ]],_xlfn.XMATCH('3. Notenszenarien'!A187,Gesamtpunkte[Matr.-Nr.],0),5)</f>
        <v>#N/A</v>
      </c>
      <c r="F187" s="115" t="e" cm="1">
        <f t="array" ref="F187">INDEX($S$4:$S$14,_xlfn.XMATCH(E187,$T$4:$T$14,-1),1)</f>
        <v>#N/A</v>
      </c>
      <c r="G187" s="115" t="e" cm="1">
        <f t="array" ref="G187">INDEX($S$21:$S$31,_xlfn.XMATCH(E187,$T$21:$T$31,-1),1)</f>
        <v>#N/A</v>
      </c>
      <c r="H187" s="115" t="e" cm="1">
        <f t="array" ref="H187">INDEX($S$38:$S$48,_xlfn.XMATCH(E187,$T$38:$T$48,-1),1)</f>
        <v>#N/A</v>
      </c>
      <c r="I187" s="116" t="str">
        <f t="shared" si="8"/>
        <v/>
      </c>
      <c r="J187" s="106" t="str">
        <f t="shared" si="9"/>
        <v/>
      </c>
      <c r="K187" s="63" t="e" cm="1">
        <f t="array" ref="K187">INDEX($T$4:$T$14,_xlfn.XMATCH(E187,$T$4:$T$14,1))-E187</f>
        <v>#N/A</v>
      </c>
      <c r="L187" s="63" t="e" cm="1">
        <f t="array" ref="L187">INDEX($T$21:$T$31,_xlfn.XMATCH(E187,$T$21:$T$31,1))-E187</f>
        <v>#N/A</v>
      </c>
      <c r="M187" s="63" t="e" cm="1">
        <f t="array" ref="M187">INDEX($T$38:$T$48,_xlfn.XMATCH(E187,$T$38:$T$48,1))-E187</f>
        <v>#N/A</v>
      </c>
    </row>
    <row r="188" spans="1:13" ht="13.5" thickBot="1">
      <c r="A188" s="113" t="e">
        <f>'2a.Detailpunkte'!D186</f>
        <v>#N/A</v>
      </c>
      <c r="B188" s="113">
        <f>'2a.Detailpunkte'!E186</f>
        <v>0</v>
      </c>
      <c r="C188" s="113">
        <f>'2a.Detailpunkte'!F186</f>
        <v>0</v>
      </c>
      <c r="D188" s="114" t="str">
        <f>IF(Gesamtpunkte[[#This Row],[Versuch]]=0,"",Gesamtpunkte[[#This Row],[Versuch]])</f>
        <v/>
      </c>
      <c r="E188" s="115" t="e" cm="1">
        <f t="array" ref="E188">INDEX(Gesamtpunkte[[Matr.-Nr.]:[Gesamtpunkte ]],_xlfn.XMATCH('3. Notenszenarien'!A188,Gesamtpunkte[Matr.-Nr.],0),5)</f>
        <v>#N/A</v>
      </c>
      <c r="F188" s="115" t="e" cm="1">
        <f t="array" ref="F188">INDEX($S$4:$S$14,_xlfn.XMATCH(E188,$T$4:$T$14,-1),1)</f>
        <v>#N/A</v>
      </c>
      <c r="G188" s="115" t="e" cm="1">
        <f t="array" ref="G188">INDEX($S$21:$S$31,_xlfn.XMATCH(E188,$T$21:$T$31,-1),1)</f>
        <v>#N/A</v>
      </c>
      <c r="H188" s="115" t="e" cm="1">
        <f t="array" ref="H188">INDEX($S$38:$S$48,_xlfn.XMATCH(E188,$T$38:$T$48,-1),1)</f>
        <v>#N/A</v>
      </c>
      <c r="I188" s="116" t="str">
        <f t="shared" si="8"/>
        <v/>
      </c>
      <c r="J188" s="106" t="str">
        <f t="shared" si="9"/>
        <v/>
      </c>
      <c r="K188" s="63" t="e" cm="1">
        <f t="array" ref="K188">INDEX($T$4:$T$14,_xlfn.XMATCH(E188,$T$4:$T$14,1))-E188</f>
        <v>#N/A</v>
      </c>
      <c r="L188" s="63" t="e" cm="1">
        <f t="array" ref="L188">INDEX($T$21:$T$31,_xlfn.XMATCH(E188,$T$21:$T$31,1))-E188</f>
        <v>#N/A</v>
      </c>
      <c r="M188" s="63" t="e" cm="1">
        <f t="array" ref="M188">INDEX($T$38:$T$48,_xlfn.XMATCH(E188,$T$38:$T$48,1))-E188</f>
        <v>#N/A</v>
      </c>
    </row>
    <row r="189" spans="1:13" ht="13.5" thickBot="1">
      <c r="A189" s="113" t="e">
        <f>'2a.Detailpunkte'!D187</f>
        <v>#N/A</v>
      </c>
      <c r="B189" s="113">
        <f>'2a.Detailpunkte'!E187</f>
        <v>0</v>
      </c>
      <c r="C189" s="113">
        <f>'2a.Detailpunkte'!F187</f>
        <v>0</v>
      </c>
      <c r="D189" s="114" t="str">
        <f>IF(Gesamtpunkte[[#This Row],[Versuch]]=0,"",Gesamtpunkte[[#This Row],[Versuch]])</f>
        <v/>
      </c>
      <c r="E189" s="115" t="e" cm="1">
        <f t="array" ref="E189">INDEX(Gesamtpunkte[[Matr.-Nr.]:[Gesamtpunkte ]],_xlfn.XMATCH('3. Notenszenarien'!A189,Gesamtpunkte[Matr.-Nr.],0),5)</f>
        <v>#N/A</v>
      </c>
      <c r="F189" s="115" t="e" cm="1">
        <f t="array" ref="F189">INDEX($S$4:$S$14,_xlfn.XMATCH(E189,$T$4:$T$14,-1),1)</f>
        <v>#N/A</v>
      </c>
      <c r="G189" s="115" t="e" cm="1">
        <f t="array" ref="G189">INDEX($S$21:$S$31,_xlfn.XMATCH(E189,$T$21:$T$31,-1),1)</f>
        <v>#N/A</v>
      </c>
      <c r="H189" s="115" t="e" cm="1">
        <f t="array" ref="H189">INDEX($S$38:$S$48,_xlfn.XMATCH(E189,$T$38:$T$48,-1),1)</f>
        <v>#N/A</v>
      </c>
      <c r="I189" s="116" t="str">
        <f t="shared" si="8"/>
        <v/>
      </c>
      <c r="J189" s="106" t="str">
        <f t="shared" si="9"/>
        <v/>
      </c>
      <c r="K189" s="63" t="e" cm="1">
        <f t="array" ref="K189">INDEX($T$4:$T$14,_xlfn.XMATCH(E189,$T$4:$T$14,1))-E189</f>
        <v>#N/A</v>
      </c>
      <c r="L189" s="63" t="e" cm="1">
        <f t="array" ref="L189">INDEX($T$21:$T$31,_xlfn.XMATCH(E189,$T$21:$T$31,1))-E189</f>
        <v>#N/A</v>
      </c>
      <c r="M189" s="63" t="e" cm="1">
        <f t="array" ref="M189">INDEX($T$38:$T$48,_xlfn.XMATCH(E189,$T$38:$T$48,1))-E189</f>
        <v>#N/A</v>
      </c>
    </row>
    <row r="190" spans="1:13" ht="13.5" thickBot="1">
      <c r="A190" s="113" t="e">
        <f>'2a.Detailpunkte'!D188</f>
        <v>#N/A</v>
      </c>
      <c r="B190" s="113">
        <f>'2a.Detailpunkte'!E188</f>
        <v>0</v>
      </c>
      <c r="C190" s="113">
        <f>'2a.Detailpunkte'!F188</f>
        <v>0</v>
      </c>
      <c r="D190" s="114" t="str">
        <f>IF(Gesamtpunkte[[#This Row],[Versuch]]=0,"",Gesamtpunkte[[#This Row],[Versuch]])</f>
        <v/>
      </c>
      <c r="E190" s="115" t="e" cm="1">
        <f t="array" ref="E190">INDEX(Gesamtpunkte[[Matr.-Nr.]:[Gesamtpunkte ]],_xlfn.XMATCH('3. Notenszenarien'!A190,Gesamtpunkte[Matr.-Nr.],0),5)</f>
        <v>#N/A</v>
      </c>
      <c r="F190" s="115" t="e" cm="1">
        <f t="array" ref="F190">INDEX($S$4:$S$14,_xlfn.XMATCH(E190,$T$4:$T$14,-1),1)</f>
        <v>#N/A</v>
      </c>
      <c r="G190" s="115" t="e" cm="1">
        <f t="array" ref="G190">INDEX($S$21:$S$31,_xlfn.XMATCH(E190,$T$21:$T$31,-1),1)</f>
        <v>#N/A</v>
      </c>
      <c r="H190" s="115" t="e" cm="1">
        <f t="array" ref="H190">INDEX($S$38:$S$48,_xlfn.XMATCH(E190,$T$38:$T$48,-1),1)</f>
        <v>#N/A</v>
      </c>
      <c r="I190" s="116" t="str">
        <f t="shared" si="8"/>
        <v/>
      </c>
      <c r="J190" s="106" t="str">
        <f t="shared" si="9"/>
        <v/>
      </c>
      <c r="K190" s="63" t="e" cm="1">
        <f t="array" ref="K190">INDEX($T$4:$T$14,_xlfn.XMATCH(E190,$T$4:$T$14,1))-E190</f>
        <v>#N/A</v>
      </c>
      <c r="L190" s="63" t="e" cm="1">
        <f t="array" ref="L190">INDEX($T$21:$T$31,_xlfn.XMATCH(E190,$T$21:$T$31,1))-E190</f>
        <v>#N/A</v>
      </c>
      <c r="M190" s="63" t="e" cm="1">
        <f t="array" ref="M190">INDEX($T$38:$T$48,_xlfn.XMATCH(E190,$T$38:$T$48,1))-E190</f>
        <v>#N/A</v>
      </c>
    </row>
    <row r="191" spans="1:13" ht="13.5" thickBot="1">
      <c r="A191" s="113" t="e">
        <f>'2a.Detailpunkte'!D189</f>
        <v>#N/A</v>
      </c>
      <c r="B191" s="113">
        <f>'2a.Detailpunkte'!E189</f>
        <v>0</v>
      </c>
      <c r="C191" s="113">
        <f>'2a.Detailpunkte'!F189</f>
        <v>0</v>
      </c>
      <c r="D191" s="114" t="str">
        <f>IF(Gesamtpunkte[[#This Row],[Versuch]]=0,"",Gesamtpunkte[[#This Row],[Versuch]])</f>
        <v/>
      </c>
      <c r="E191" s="115" t="e" cm="1">
        <f t="array" ref="E191">INDEX(Gesamtpunkte[[Matr.-Nr.]:[Gesamtpunkte ]],_xlfn.XMATCH('3. Notenszenarien'!A191,Gesamtpunkte[Matr.-Nr.],0),5)</f>
        <v>#N/A</v>
      </c>
      <c r="F191" s="115" t="e" cm="1">
        <f t="array" ref="F191">INDEX($S$4:$S$14,_xlfn.XMATCH(E191,$T$4:$T$14,-1),1)</f>
        <v>#N/A</v>
      </c>
      <c r="G191" s="115" t="e" cm="1">
        <f t="array" ref="G191">INDEX($S$21:$S$31,_xlfn.XMATCH(E191,$T$21:$T$31,-1),1)</f>
        <v>#N/A</v>
      </c>
      <c r="H191" s="115" t="e" cm="1">
        <f t="array" ref="H191">INDEX($S$38:$S$48,_xlfn.XMATCH(E191,$T$38:$T$48,-1),1)</f>
        <v>#N/A</v>
      </c>
      <c r="I191" s="116" t="str">
        <f t="shared" si="8"/>
        <v/>
      </c>
      <c r="J191" s="106" t="str">
        <f t="shared" si="9"/>
        <v/>
      </c>
      <c r="K191" s="63" t="e" cm="1">
        <f t="array" ref="K191">INDEX($T$4:$T$14,_xlfn.XMATCH(E191,$T$4:$T$14,1))-E191</f>
        <v>#N/A</v>
      </c>
      <c r="L191" s="63" t="e" cm="1">
        <f t="array" ref="L191">INDEX($T$21:$T$31,_xlfn.XMATCH(E191,$T$21:$T$31,1))-E191</f>
        <v>#N/A</v>
      </c>
      <c r="M191" s="63" t="e" cm="1">
        <f t="array" ref="M191">INDEX($T$38:$T$48,_xlfn.XMATCH(E191,$T$38:$T$48,1))-E191</f>
        <v>#N/A</v>
      </c>
    </row>
    <row r="192" spans="1:13" ht="13.5" thickBot="1">
      <c r="A192" s="113" t="e">
        <f>'2a.Detailpunkte'!D190</f>
        <v>#N/A</v>
      </c>
      <c r="B192" s="113">
        <f>'2a.Detailpunkte'!E190</f>
        <v>0</v>
      </c>
      <c r="C192" s="113">
        <f>'2a.Detailpunkte'!F190</f>
        <v>0</v>
      </c>
      <c r="D192" s="114" t="str">
        <f>IF(Gesamtpunkte[[#This Row],[Versuch]]=0,"",Gesamtpunkte[[#This Row],[Versuch]])</f>
        <v/>
      </c>
      <c r="E192" s="115" t="e" cm="1">
        <f t="array" ref="E192">INDEX(Gesamtpunkte[[Matr.-Nr.]:[Gesamtpunkte ]],_xlfn.XMATCH('3. Notenszenarien'!A192,Gesamtpunkte[Matr.-Nr.],0),5)</f>
        <v>#N/A</v>
      </c>
      <c r="F192" s="115" t="e" cm="1">
        <f t="array" ref="F192">INDEX($S$4:$S$14,_xlfn.XMATCH(E192,$T$4:$T$14,-1),1)</f>
        <v>#N/A</v>
      </c>
      <c r="G192" s="115" t="e" cm="1">
        <f t="array" ref="G192">INDEX($S$21:$S$31,_xlfn.XMATCH(E192,$T$21:$T$31,-1),1)</f>
        <v>#N/A</v>
      </c>
      <c r="H192" s="115" t="e" cm="1">
        <f t="array" ref="H192">INDEX($S$38:$S$48,_xlfn.XMATCH(E192,$T$38:$T$48,-1),1)</f>
        <v>#N/A</v>
      </c>
      <c r="I192" s="116" t="str">
        <f t="shared" si="8"/>
        <v/>
      </c>
      <c r="J192" s="106" t="str">
        <f t="shared" si="9"/>
        <v/>
      </c>
      <c r="K192" s="63" t="e" cm="1">
        <f t="array" ref="K192">INDEX($T$4:$T$14,_xlfn.XMATCH(E192,$T$4:$T$14,1))-E192</f>
        <v>#N/A</v>
      </c>
      <c r="L192" s="63" t="e" cm="1">
        <f t="array" ref="L192">INDEX($T$21:$T$31,_xlfn.XMATCH(E192,$T$21:$T$31,1))-E192</f>
        <v>#N/A</v>
      </c>
      <c r="M192" s="63" t="e" cm="1">
        <f t="array" ref="M192">INDEX($T$38:$T$48,_xlfn.XMATCH(E192,$T$38:$T$48,1))-E192</f>
        <v>#N/A</v>
      </c>
    </row>
    <row r="193" spans="1:13" ht="13.5" thickBot="1">
      <c r="A193" s="113" t="e">
        <f>'2a.Detailpunkte'!D191</f>
        <v>#N/A</v>
      </c>
      <c r="B193" s="113">
        <f>'2a.Detailpunkte'!E191</f>
        <v>0</v>
      </c>
      <c r="C193" s="113">
        <f>'2a.Detailpunkte'!F191</f>
        <v>0</v>
      </c>
      <c r="D193" s="114" t="str">
        <f>IF(Gesamtpunkte[[#This Row],[Versuch]]=0,"",Gesamtpunkte[[#This Row],[Versuch]])</f>
        <v/>
      </c>
      <c r="E193" s="115" t="e" cm="1">
        <f t="array" ref="E193">INDEX(Gesamtpunkte[[Matr.-Nr.]:[Gesamtpunkte ]],_xlfn.XMATCH('3. Notenszenarien'!A193,Gesamtpunkte[Matr.-Nr.],0),5)</f>
        <v>#N/A</v>
      </c>
      <c r="F193" s="115" t="e" cm="1">
        <f t="array" ref="F193">INDEX($S$4:$S$14,_xlfn.XMATCH(E193,$T$4:$T$14,-1),1)</f>
        <v>#N/A</v>
      </c>
      <c r="G193" s="115" t="e" cm="1">
        <f t="array" ref="G193">INDEX($S$21:$S$31,_xlfn.XMATCH(E193,$T$21:$T$31,-1),1)</f>
        <v>#N/A</v>
      </c>
      <c r="H193" s="115" t="e" cm="1">
        <f t="array" ref="H193">INDEX($S$38:$S$48,_xlfn.XMATCH(E193,$T$38:$T$48,-1),1)</f>
        <v>#N/A</v>
      </c>
      <c r="I193" s="116" t="str">
        <f t="shared" si="8"/>
        <v/>
      </c>
      <c r="J193" s="106" t="str">
        <f t="shared" si="9"/>
        <v/>
      </c>
      <c r="K193" s="63" t="e" cm="1">
        <f t="array" ref="K193">INDEX($T$4:$T$14,_xlfn.XMATCH(E193,$T$4:$T$14,1))-E193</f>
        <v>#N/A</v>
      </c>
      <c r="L193" s="63" t="e" cm="1">
        <f t="array" ref="L193">INDEX($T$21:$T$31,_xlfn.XMATCH(E193,$T$21:$T$31,1))-E193</f>
        <v>#N/A</v>
      </c>
      <c r="M193" s="63" t="e" cm="1">
        <f t="array" ref="M193">INDEX($T$38:$T$48,_xlfn.XMATCH(E193,$T$38:$T$48,1))-E193</f>
        <v>#N/A</v>
      </c>
    </row>
    <row r="194" spans="1:13" ht="13.5" thickBot="1">
      <c r="A194" s="113" t="e">
        <f>'2a.Detailpunkte'!D192</f>
        <v>#N/A</v>
      </c>
      <c r="B194" s="113">
        <f>'2a.Detailpunkte'!E192</f>
        <v>0</v>
      </c>
      <c r="C194" s="113">
        <f>'2a.Detailpunkte'!F192</f>
        <v>0</v>
      </c>
      <c r="D194" s="114" t="str">
        <f>IF(Gesamtpunkte[[#This Row],[Versuch]]=0,"",Gesamtpunkte[[#This Row],[Versuch]])</f>
        <v/>
      </c>
      <c r="E194" s="115" t="e" cm="1">
        <f t="array" ref="E194">INDEX(Gesamtpunkte[[Matr.-Nr.]:[Gesamtpunkte ]],_xlfn.XMATCH('3. Notenszenarien'!A194,Gesamtpunkte[Matr.-Nr.],0),5)</f>
        <v>#N/A</v>
      </c>
      <c r="F194" s="115" t="e" cm="1">
        <f t="array" ref="F194">INDEX($S$4:$S$14,_xlfn.XMATCH(E194,$T$4:$T$14,-1),1)</f>
        <v>#N/A</v>
      </c>
      <c r="G194" s="115" t="e" cm="1">
        <f t="array" ref="G194">INDEX($S$21:$S$31,_xlfn.XMATCH(E194,$T$21:$T$31,-1),1)</f>
        <v>#N/A</v>
      </c>
      <c r="H194" s="115" t="e" cm="1">
        <f t="array" ref="H194">INDEX($S$38:$S$48,_xlfn.XMATCH(E194,$T$38:$T$48,-1),1)</f>
        <v>#N/A</v>
      </c>
      <c r="I194" s="116" t="str">
        <f t="shared" si="8"/>
        <v/>
      </c>
      <c r="J194" s="106" t="str">
        <f t="shared" si="9"/>
        <v/>
      </c>
      <c r="K194" s="63" t="e" cm="1">
        <f t="array" ref="K194">INDEX($T$4:$T$14,_xlfn.XMATCH(E194,$T$4:$T$14,1))-E194</f>
        <v>#N/A</v>
      </c>
      <c r="L194" s="63" t="e" cm="1">
        <f t="array" ref="L194">INDEX($T$21:$T$31,_xlfn.XMATCH(E194,$T$21:$T$31,1))-E194</f>
        <v>#N/A</v>
      </c>
      <c r="M194" s="63" t="e" cm="1">
        <f t="array" ref="M194">INDEX($T$38:$T$48,_xlfn.XMATCH(E194,$T$38:$T$48,1))-E194</f>
        <v>#N/A</v>
      </c>
    </row>
    <row r="195" spans="1:13" ht="13.5" thickBot="1">
      <c r="A195" s="113" t="e">
        <f>'2a.Detailpunkte'!D193</f>
        <v>#N/A</v>
      </c>
      <c r="B195" s="113">
        <f>'2a.Detailpunkte'!E193</f>
        <v>0</v>
      </c>
      <c r="C195" s="113">
        <f>'2a.Detailpunkte'!F193</f>
        <v>0</v>
      </c>
      <c r="D195" s="114" t="str">
        <f>IF(Gesamtpunkte[[#This Row],[Versuch]]=0,"",Gesamtpunkte[[#This Row],[Versuch]])</f>
        <v/>
      </c>
      <c r="E195" s="115" t="e" cm="1">
        <f t="array" ref="E195">INDEX(Gesamtpunkte[[Matr.-Nr.]:[Gesamtpunkte ]],_xlfn.XMATCH('3. Notenszenarien'!A195,Gesamtpunkte[Matr.-Nr.],0),5)</f>
        <v>#N/A</v>
      </c>
      <c r="F195" s="115" t="e" cm="1">
        <f t="array" ref="F195">INDEX($S$4:$S$14,_xlfn.XMATCH(E195,$T$4:$T$14,-1),1)</f>
        <v>#N/A</v>
      </c>
      <c r="G195" s="115" t="e" cm="1">
        <f t="array" ref="G195">INDEX($S$21:$S$31,_xlfn.XMATCH(E195,$T$21:$T$31,-1),1)</f>
        <v>#N/A</v>
      </c>
      <c r="H195" s="115" t="e" cm="1">
        <f t="array" ref="H195">INDEX($S$38:$S$48,_xlfn.XMATCH(E195,$T$38:$T$48,-1),1)</f>
        <v>#N/A</v>
      </c>
      <c r="I195" s="116" t="str">
        <f t="shared" si="8"/>
        <v/>
      </c>
      <c r="J195" s="106" t="str">
        <f t="shared" si="9"/>
        <v/>
      </c>
      <c r="K195" s="63" t="e" cm="1">
        <f t="array" ref="K195">INDEX($T$4:$T$14,_xlfn.XMATCH(E195,$T$4:$T$14,1))-E195</f>
        <v>#N/A</v>
      </c>
      <c r="L195" s="63" t="e" cm="1">
        <f t="array" ref="L195">INDEX($T$21:$T$31,_xlfn.XMATCH(E195,$T$21:$T$31,1))-E195</f>
        <v>#N/A</v>
      </c>
      <c r="M195" s="63" t="e" cm="1">
        <f t="array" ref="M195">INDEX($T$38:$T$48,_xlfn.XMATCH(E195,$T$38:$T$48,1))-E195</f>
        <v>#N/A</v>
      </c>
    </row>
    <row r="196" spans="1:13" ht="13.5" thickBot="1">
      <c r="A196" s="113" t="e">
        <f>'2a.Detailpunkte'!D194</f>
        <v>#N/A</v>
      </c>
      <c r="B196" s="113">
        <f>'2a.Detailpunkte'!E194</f>
        <v>0</v>
      </c>
      <c r="C196" s="113">
        <f>'2a.Detailpunkte'!F194</f>
        <v>0</v>
      </c>
      <c r="D196" s="114" t="str">
        <f>IF(Gesamtpunkte[[#This Row],[Versuch]]=0,"",Gesamtpunkte[[#This Row],[Versuch]])</f>
        <v/>
      </c>
      <c r="E196" s="115" t="e" cm="1">
        <f t="array" ref="E196">INDEX(Gesamtpunkte[[Matr.-Nr.]:[Gesamtpunkte ]],_xlfn.XMATCH('3. Notenszenarien'!A196,Gesamtpunkte[Matr.-Nr.],0),5)</f>
        <v>#N/A</v>
      </c>
      <c r="F196" s="115" t="e" cm="1">
        <f t="array" ref="F196">INDEX($S$4:$S$14,_xlfn.XMATCH(E196,$T$4:$T$14,-1),1)</f>
        <v>#N/A</v>
      </c>
      <c r="G196" s="115" t="e" cm="1">
        <f t="array" ref="G196">INDEX($S$21:$S$31,_xlfn.XMATCH(E196,$T$21:$T$31,-1),1)</f>
        <v>#N/A</v>
      </c>
      <c r="H196" s="115" t="e" cm="1">
        <f t="array" ref="H196">INDEX($S$38:$S$48,_xlfn.XMATCH(E196,$T$38:$T$48,-1),1)</f>
        <v>#N/A</v>
      </c>
      <c r="I196" s="116" t="str">
        <f t="shared" si="8"/>
        <v/>
      </c>
      <c r="J196" s="106" t="str">
        <f t="shared" si="9"/>
        <v/>
      </c>
      <c r="K196" s="63" t="e" cm="1">
        <f t="array" ref="K196">INDEX($T$4:$T$14,_xlfn.XMATCH(E196,$T$4:$T$14,1))-E196</f>
        <v>#N/A</v>
      </c>
      <c r="L196" s="63" t="e" cm="1">
        <f t="array" ref="L196">INDEX($T$21:$T$31,_xlfn.XMATCH(E196,$T$21:$T$31,1))-E196</f>
        <v>#N/A</v>
      </c>
      <c r="M196" s="63" t="e" cm="1">
        <f t="array" ref="M196">INDEX($T$38:$T$48,_xlfn.XMATCH(E196,$T$38:$T$48,1))-E196</f>
        <v>#N/A</v>
      </c>
    </row>
    <row r="197" spans="1:13" ht="13.5" thickBot="1">
      <c r="A197" s="113" t="e">
        <f>'2a.Detailpunkte'!D195</f>
        <v>#N/A</v>
      </c>
      <c r="B197" s="113">
        <f>'2a.Detailpunkte'!E195</f>
        <v>0</v>
      </c>
      <c r="C197" s="113">
        <f>'2a.Detailpunkte'!F195</f>
        <v>0</v>
      </c>
      <c r="D197" s="114" t="str">
        <f>IF(Gesamtpunkte[[#This Row],[Versuch]]=0,"",Gesamtpunkte[[#This Row],[Versuch]])</f>
        <v/>
      </c>
      <c r="E197" s="115" t="e" cm="1">
        <f t="array" ref="E197">INDEX(Gesamtpunkte[[Matr.-Nr.]:[Gesamtpunkte ]],_xlfn.XMATCH('3. Notenszenarien'!A197,Gesamtpunkte[Matr.-Nr.],0),5)</f>
        <v>#N/A</v>
      </c>
      <c r="F197" s="115" t="e" cm="1">
        <f t="array" ref="F197">INDEX($S$4:$S$14,_xlfn.XMATCH(E197,$T$4:$T$14,-1),1)</f>
        <v>#N/A</v>
      </c>
      <c r="G197" s="115" t="e" cm="1">
        <f t="array" ref="G197">INDEX($S$21:$S$31,_xlfn.XMATCH(E197,$T$21:$T$31,-1),1)</f>
        <v>#N/A</v>
      </c>
      <c r="H197" s="115" t="e" cm="1">
        <f t="array" ref="H197">INDEX($S$38:$S$48,_xlfn.XMATCH(E197,$T$38:$T$48,-1),1)</f>
        <v>#N/A</v>
      </c>
      <c r="I197" s="116" t="str">
        <f t="shared" si="8"/>
        <v/>
      </c>
      <c r="J197" s="106" t="str">
        <f t="shared" si="9"/>
        <v/>
      </c>
      <c r="K197" s="63" t="e" cm="1">
        <f t="array" ref="K197">INDEX($T$4:$T$14,_xlfn.XMATCH(E197,$T$4:$T$14,1))-E197</f>
        <v>#N/A</v>
      </c>
      <c r="L197" s="63" t="e" cm="1">
        <f t="array" ref="L197">INDEX($T$21:$T$31,_xlfn.XMATCH(E197,$T$21:$T$31,1))-E197</f>
        <v>#N/A</v>
      </c>
      <c r="M197" s="63" t="e" cm="1">
        <f t="array" ref="M197">INDEX($T$38:$T$48,_xlfn.XMATCH(E197,$T$38:$T$48,1))-E197</f>
        <v>#N/A</v>
      </c>
    </row>
    <row r="198" spans="1:13" ht="13.5" thickBot="1">
      <c r="A198" s="113" t="e">
        <f>'2a.Detailpunkte'!D196</f>
        <v>#N/A</v>
      </c>
      <c r="B198" s="113">
        <f>'2a.Detailpunkte'!E196</f>
        <v>0</v>
      </c>
      <c r="C198" s="113">
        <f>'2a.Detailpunkte'!F196</f>
        <v>0</v>
      </c>
      <c r="D198" s="114" t="str">
        <f>IF(Gesamtpunkte[[#This Row],[Versuch]]=0,"",Gesamtpunkte[[#This Row],[Versuch]])</f>
        <v/>
      </c>
      <c r="E198" s="115" t="e" cm="1">
        <f t="array" ref="E198">INDEX(Gesamtpunkte[[Matr.-Nr.]:[Gesamtpunkte ]],_xlfn.XMATCH('3. Notenszenarien'!A198,Gesamtpunkte[Matr.-Nr.],0),5)</f>
        <v>#N/A</v>
      </c>
      <c r="F198" s="115" t="e" cm="1">
        <f t="array" ref="F198">INDEX($S$4:$S$14,_xlfn.XMATCH(E198,$T$4:$T$14,-1),1)</f>
        <v>#N/A</v>
      </c>
      <c r="G198" s="115" t="e" cm="1">
        <f t="array" ref="G198">INDEX($S$21:$S$31,_xlfn.XMATCH(E198,$T$21:$T$31,-1),1)</f>
        <v>#N/A</v>
      </c>
      <c r="H198" s="115" t="e" cm="1">
        <f t="array" ref="H198">INDEX($S$38:$S$48,_xlfn.XMATCH(E198,$T$38:$T$48,-1),1)</f>
        <v>#N/A</v>
      </c>
      <c r="I198" s="116" t="str">
        <f t="shared" ref="I198:I261" si="10">IF(ISNUMBER(A198),INDEX(F198:H198,1,MATCH($I$5,$F$4:$H$4)),"")</f>
        <v/>
      </c>
      <c r="J198" s="106" t="str">
        <f t="shared" si="9"/>
        <v/>
      </c>
      <c r="K198" s="63" t="e" cm="1">
        <f t="array" ref="K198">INDEX($T$4:$T$14,_xlfn.XMATCH(E198,$T$4:$T$14,1))-E198</f>
        <v>#N/A</v>
      </c>
      <c r="L198" s="63" t="e" cm="1">
        <f t="array" ref="L198">INDEX($T$21:$T$31,_xlfn.XMATCH(E198,$T$21:$T$31,1))-E198</f>
        <v>#N/A</v>
      </c>
      <c r="M198" s="63" t="e" cm="1">
        <f t="array" ref="M198">INDEX($T$38:$T$48,_xlfn.XMATCH(E198,$T$38:$T$48,1))-E198</f>
        <v>#N/A</v>
      </c>
    </row>
    <row r="199" spans="1:13" ht="13.5" thickBot="1">
      <c r="A199" s="113" t="e">
        <f>'2a.Detailpunkte'!D197</f>
        <v>#N/A</v>
      </c>
      <c r="B199" s="113">
        <f>'2a.Detailpunkte'!E197</f>
        <v>0</v>
      </c>
      <c r="C199" s="113">
        <f>'2a.Detailpunkte'!F197</f>
        <v>0</v>
      </c>
      <c r="D199" s="114" t="str">
        <f>IF(Gesamtpunkte[[#This Row],[Versuch]]=0,"",Gesamtpunkte[[#This Row],[Versuch]])</f>
        <v/>
      </c>
      <c r="E199" s="115" t="e" cm="1">
        <f t="array" ref="E199">INDEX(Gesamtpunkte[[Matr.-Nr.]:[Gesamtpunkte ]],_xlfn.XMATCH('3. Notenszenarien'!A199,Gesamtpunkte[Matr.-Nr.],0),5)</f>
        <v>#N/A</v>
      </c>
      <c r="F199" s="115" t="e" cm="1">
        <f t="array" ref="F199">INDEX($S$4:$S$14,_xlfn.XMATCH(E199,$T$4:$T$14,-1),1)</f>
        <v>#N/A</v>
      </c>
      <c r="G199" s="115" t="e" cm="1">
        <f t="array" ref="G199">INDEX($S$21:$S$31,_xlfn.XMATCH(E199,$T$21:$T$31,-1),1)</f>
        <v>#N/A</v>
      </c>
      <c r="H199" s="115" t="e" cm="1">
        <f t="array" ref="H199">INDEX($S$38:$S$48,_xlfn.XMATCH(E199,$T$38:$T$48,-1),1)</f>
        <v>#N/A</v>
      </c>
      <c r="I199" s="116" t="str">
        <f t="shared" si="10"/>
        <v/>
      </c>
      <c r="J199" s="106" t="str">
        <f t="shared" si="9"/>
        <v/>
      </c>
      <c r="K199" s="63" t="e" cm="1">
        <f t="array" ref="K199">INDEX($T$4:$T$14,_xlfn.XMATCH(E199,$T$4:$T$14,1))-E199</f>
        <v>#N/A</v>
      </c>
      <c r="L199" s="63" t="e" cm="1">
        <f t="array" ref="L199">INDEX($T$21:$T$31,_xlfn.XMATCH(E199,$T$21:$T$31,1))-E199</f>
        <v>#N/A</v>
      </c>
      <c r="M199" s="63" t="e" cm="1">
        <f t="array" ref="M199">INDEX($T$38:$T$48,_xlfn.XMATCH(E199,$T$38:$T$48,1))-E199</f>
        <v>#N/A</v>
      </c>
    </row>
    <row r="200" spans="1:13" ht="13.5" thickBot="1">
      <c r="A200" s="113" t="e">
        <f>'2a.Detailpunkte'!D198</f>
        <v>#N/A</v>
      </c>
      <c r="B200" s="113">
        <f>'2a.Detailpunkte'!E198</f>
        <v>0</v>
      </c>
      <c r="C200" s="113">
        <f>'2a.Detailpunkte'!F198</f>
        <v>0</v>
      </c>
      <c r="D200" s="114" t="str">
        <f>IF(Gesamtpunkte[[#This Row],[Versuch]]=0,"",Gesamtpunkte[[#This Row],[Versuch]])</f>
        <v/>
      </c>
      <c r="E200" s="115" t="e" cm="1">
        <f t="array" ref="E200">INDEX(Gesamtpunkte[[Matr.-Nr.]:[Gesamtpunkte ]],_xlfn.XMATCH('3. Notenszenarien'!A200,Gesamtpunkte[Matr.-Nr.],0),5)</f>
        <v>#N/A</v>
      </c>
      <c r="F200" s="115" t="e" cm="1">
        <f t="array" ref="F200">INDEX($S$4:$S$14,_xlfn.XMATCH(E200,$T$4:$T$14,-1),1)</f>
        <v>#N/A</v>
      </c>
      <c r="G200" s="115" t="e" cm="1">
        <f t="array" ref="G200">INDEX($S$21:$S$31,_xlfn.XMATCH(E200,$T$21:$T$31,-1),1)</f>
        <v>#N/A</v>
      </c>
      <c r="H200" s="115" t="e" cm="1">
        <f t="array" ref="H200">INDEX($S$38:$S$48,_xlfn.XMATCH(E200,$T$38:$T$48,-1),1)</f>
        <v>#N/A</v>
      </c>
      <c r="I200" s="116" t="str">
        <f t="shared" si="10"/>
        <v/>
      </c>
      <c r="J200" s="106" t="str">
        <f t="shared" ref="J200:J263" si="11">IF(ISNUMBER(A200),INDEX(K200:M200,1,MATCH($I$5,$K$4:$M$4)),"")</f>
        <v/>
      </c>
      <c r="K200" s="63" t="e" cm="1">
        <f t="array" ref="K200">INDEX($T$4:$T$14,_xlfn.XMATCH(E200,$T$4:$T$14,1))-E200</f>
        <v>#N/A</v>
      </c>
      <c r="L200" s="63" t="e" cm="1">
        <f t="array" ref="L200">INDEX($T$21:$T$31,_xlfn.XMATCH(E200,$T$21:$T$31,1))-E200</f>
        <v>#N/A</v>
      </c>
      <c r="M200" s="63" t="e" cm="1">
        <f t="array" ref="M200">INDEX($T$38:$T$48,_xlfn.XMATCH(E200,$T$38:$T$48,1))-E200</f>
        <v>#N/A</v>
      </c>
    </row>
    <row r="201" spans="1:13" ht="13.5" thickBot="1">
      <c r="A201" s="113" t="e">
        <f>'2a.Detailpunkte'!D199</f>
        <v>#N/A</v>
      </c>
      <c r="B201" s="113">
        <f>'2a.Detailpunkte'!E199</f>
        <v>0</v>
      </c>
      <c r="C201" s="113">
        <f>'2a.Detailpunkte'!F199</f>
        <v>0</v>
      </c>
      <c r="D201" s="114" t="str">
        <f>IF(Gesamtpunkte[[#This Row],[Versuch]]=0,"",Gesamtpunkte[[#This Row],[Versuch]])</f>
        <v/>
      </c>
      <c r="E201" s="115" t="e" cm="1">
        <f t="array" ref="E201">INDEX(Gesamtpunkte[[Matr.-Nr.]:[Gesamtpunkte ]],_xlfn.XMATCH('3. Notenszenarien'!A201,Gesamtpunkte[Matr.-Nr.],0),5)</f>
        <v>#N/A</v>
      </c>
      <c r="F201" s="115" t="e" cm="1">
        <f t="array" ref="F201">INDEX($S$4:$S$14,_xlfn.XMATCH(E201,$T$4:$T$14,-1),1)</f>
        <v>#N/A</v>
      </c>
      <c r="G201" s="115" t="e" cm="1">
        <f t="array" ref="G201">INDEX($S$21:$S$31,_xlfn.XMATCH(E201,$T$21:$T$31,-1),1)</f>
        <v>#N/A</v>
      </c>
      <c r="H201" s="115" t="e" cm="1">
        <f t="array" ref="H201">INDEX($S$38:$S$48,_xlfn.XMATCH(E201,$T$38:$T$48,-1),1)</f>
        <v>#N/A</v>
      </c>
      <c r="I201" s="116" t="str">
        <f t="shared" si="10"/>
        <v/>
      </c>
      <c r="J201" s="106" t="str">
        <f t="shared" si="11"/>
        <v/>
      </c>
      <c r="K201" s="63" t="e" cm="1">
        <f t="array" ref="K201">INDEX($T$4:$T$14,_xlfn.XMATCH(E201,$T$4:$T$14,1))-E201</f>
        <v>#N/A</v>
      </c>
      <c r="L201" s="63" t="e" cm="1">
        <f t="array" ref="L201">INDEX($T$21:$T$31,_xlfn.XMATCH(E201,$T$21:$T$31,1))-E201</f>
        <v>#N/A</v>
      </c>
      <c r="M201" s="63" t="e" cm="1">
        <f t="array" ref="M201">INDEX($T$38:$T$48,_xlfn.XMATCH(E201,$T$38:$T$48,1))-E201</f>
        <v>#N/A</v>
      </c>
    </row>
    <row r="202" spans="1:13" ht="13.5" thickBot="1">
      <c r="A202" s="113" t="e">
        <f>'2a.Detailpunkte'!D200</f>
        <v>#N/A</v>
      </c>
      <c r="B202" s="113">
        <f>'2a.Detailpunkte'!E200</f>
        <v>0</v>
      </c>
      <c r="C202" s="113">
        <f>'2a.Detailpunkte'!F200</f>
        <v>0</v>
      </c>
      <c r="D202" s="114" t="str">
        <f>IF(Gesamtpunkte[[#This Row],[Versuch]]=0,"",Gesamtpunkte[[#This Row],[Versuch]])</f>
        <v/>
      </c>
      <c r="E202" s="115" t="e" cm="1">
        <f t="array" ref="E202">INDEX(Gesamtpunkte[[Matr.-Nr.]:[Gesamtpunkte ]],_xlfn.XMATCH('3. Notenszenarien'!A202,Gesamtpunkte[Matr.-Nr.],0),5)</f>
        <v>#N/A</v>
      </c>
      <c r="F202" s="115" t="e" cm="1">
        <f t="array" ref="F202">INDEX($S$4:$S$14,_xlfn.XMATCH(E202,$T$4:$T$14,-1),1)</f>
        <v>#N/A</v>
      </c>
      <c r="G202" s="115" t="e" cm="1">
        <f t="array" ref="G202">INDEX($S$21:$S$31,_xlfn.XMATCH(E202,$T$21:$T$31,-1),1)</f>
        <v>#N/A</v>
      </c>
      <c r="H202" s="115" t="e" cm="1">
        <f t="array" ref="H202">INDEX($S$38:$S$48,_xlfn.XMATCH(E202,$T$38:$T$48,-1),1)</f>
        <v>#N/A</v>
      </c>
      <c r="I202" s="116" t="str">
        <f t="shared" si="10"/>
        <v/>
      </c>
      <c r="J202" s="106" t="str">
        <f t="shared" si="11"/>
        <v/>
      </c>
      <c r="K202" s="63" t="e" cm="1">
        <f t="array" ref="K202">INDEX($T$4:$T$14,_xlfn.XMATCH(E202,$T$4:$T$14,1))-E202</f>
        <v>#N/A</v>
      </c>
      <c r="L202" s="63" t="e" cm="1">
        <f t="array" ref="L202">INDEX($T$21:$T$31,_xlfn.XMATCH(E202,$T$21:$T$31,1))-E202</f>
        <v>#N/A</v>
      </c>
      <c r="M202" s="63" t="e" cm="1">
        <f t="array" ref="M202">INDEX($T$38:$T$48,_xlfn.XMATCH(E202,$T$38:$T$48,1))-E202</f>
        <v>#N/A</v>
      </c>
    </row>
    <row r="203" spans="1:13" ht="13.5" thickBot="1">
      <c r="A203" s="113" t="e">
        <f>'2a.Detailpunkte'!D201</f>
        <v>#N/A</v>
      </c>
      <c r="B203" s="113">
        <f>'2a.Detailpunkte'!E201</f>
        <v>0</v>
      </c>
      <c r="C203" s="113">
        <f>'2a.Detailpunkte'!F201</f>
        <v>0</v>
      </c>
      <c r="D203" s="114" t="str">
        <f>IF(Gesamtpunkte[[#This Row],[Versuch]]=0,"",Gesamtpunkte[[#This Row],[Versuch]])</f>
        <v/>
      </c>
      <c r="E203" s="115" t="e" cm="1">
        <f t="array" ref="E203">INDEX(Gesamtpunkte[[Matr.-Nr.]:[Gesamtpunkte ]],_xlfn.XMATCH('3. Notenszenarien'!A203,Gesamtpunkte[Matr.-Nr.],0),5)</f>
        <v>#N/A</v>
      </c>
      <c r="F203" s="115" t="e" cm="1">
        <f t="array" ref="F203">INDEX($S$4:$S$14,_xlfn.XMATCH(E203,$T$4:$T$14,-1),1)</f>
        <v>#N/A</v>
      </c>
      <c r="G203" s="115" t="e" cm="1">
        <f t="array" ref="G203">INDEX($S$21:$S$31,_xlfn.XMATCH(E203,$T$21:$T$31,-1),1)</f>
        <v>#N/A</v>
      </c>
      <c r="H203" s="115" t="e" cm="1">
        <f t="array" ref="H203">INDEX($S$38:$S$48,_xlfn.XMATCH(E203,$T$38:$T$48,-1),1)</f>
        <v>#N/A</v>
      </c>
      <c r="I203" s="116" t="str">
        <f t="shared" si="10"/>
        <v/>
      </c>
      <c r="J203" s="106" t="str">
        <f t="shared" si="11"/>
        <v/>
      </c>
      <c r="K203" s="63" t="e" cm="1">
        <f t="array" ref="K203">INDEX($T$4:$T$14,_xlfn.XMATCH(E203,$T$4:$T$14,1))-E203</f>
        <v>#N/A</v>
      </c>
      <c r="L203" s="63" t="e" cm="1">
        <f t="array" ref="L203">INDEX($T$21:$T$31,_xlfn.XMATCH(E203,$T$21:$T$31,1))-E203</f>
        <v>#N/A</v>
      </c>
      <c r="M203" s="63" t="e" cm="1">
        <f t="array" ref="M203">INDEX($T$38:$T$48,_xlfn.XMATCH(E203,$T$38:$T$48,1))-E203</f>
        <v>#N/A</v>
      </c>
    </row>
    <row r="204" spans="1:13" ht="13.5" thickBot="1">
      <c r="A204" s="113" t="e">
        <f>'2a.Detailpunkte'!D202</f>
        <v>#N/A</v>
      </c>
      <c r="B204" s="113">
        <f>'2a.Detailpunkte'!E202</f>
        <v>0</v>
      </c>
      <c r="C204" s="113">
        <f>'2a.Detailpunkte'!F202</f>
        <v>0</v>
      </c>
      <c r="D204" s="114" t="str">
        <f>IF(Gesamtpunkte[[#This Row],[Versuch]]=0,"",Gesamtpunkte[[#This Row],[Versuch]])</f>
        <v/>
      </c>
      <c r="E204" s="115" t="e" cm="1">
        <f t="array" ref="E204">INDEX(Gesamtpunkte[[Matr.-Nr.]:[Gesamtpunkte ]],_xlfn.XMATCH('3. Notenszenarien'!A204,Gesamtpunkte[Matr.-Nr.],0),5)</f>
        <v>#N/A</v>
      </c>
      <c r="F204" s="115" t="e" cm="1">
        <f t="array" ref="F204">INDEX($S$4:$S$14,_xlfn.XMATCH(E204,$T$4:$T$14,-1),1)</f>
        <v>#N/A</v>
      </c>
      <c r="G204" s="115" t="e" cm="1">
        <f t="array" ref="G204">INDEX($S$21:$S$31,_xlfn.XMATCH(E204,$T$21:$T$31,-1),1)</f>
        <v>#N/A</v>
      </c>
      <c r="H204" s="115" t="e" cm="1">
        <f t="array" ref="H204">INDEX($S$38:$S$48,_xlfn.XMATCH(E204,$T$38:$T$48,-1),1)</f>
        <v>#N/A</v>
      </c>
      <c r="I204" s="116" t="str">
        <f t="shared" si="10"/>
        <v/>
      </c>
      <c r="J204" s="106" t="str">
        <f t="shared" si="11"/>
        <v/>
      </c>
      <c r="K204" s="63" t="e" cm="1">
        <f t="array" ref="K204">INDEX($T$4:$T$14,_xlfn.XMATCH(E204,$T$4:$T$14,1))-E204</f>
        <v>#N/A</v>
      </c>
      <c r="L204" s="63" t="e" cm="1">
        <f t="array" ref="L204">INDEX($T$21:$T$31,_xlfn.XMATCH(E204,$T$21:$T$31,1))-E204</f>
        <v>#N/A</v>
      </c>
      <c r="M204" s="63" t="e" cm="1">
        <f t="array" ref="M204">INDEX($T$38:$T$48,_xlfn.XMATCH(E204,$T$38:$T$48,1))-E204</f>
        <v>#N/A</v>
      </c>
    </row>
    <row r="205" spans="1:13" ht="13.5" thickBot="1">
      <c r="A205" s="113" t="e">
        <f>'2a.Detailpunkte'!D203</f>
        <v>#N/A</v>
      </c>
      <c r="B205" s="113">
        <f>'2a.Detailpunkte'!E203</f>
        <v>0</v>
      </c>
      <c r="C205" s="113">
        <f>'2a.Detailpunkte'!F203</f>
        <v>0</v>
      </c>
      <c r="D205" s="114" t="str">
        <f>IF(Gesamtpunkte[[#This Row],[Versuch]]=0,"",Gesamtpunkte[[#This Row],[Versuch]])</f>
        <v/>
      </c>
      <c r="E205" s="115" t="e" cm="1">
        <f t="array" ref="E205">INDEX(Gesamtpunkte[[Matr.-Nr.]:[Gesamtpunkte ]],_xlfn.XMATCH('3. Notenszenarien'!A205,Gesamtpunkte[Matr.-Nr.],0),5)</f>
        <v>#N/A</v>
      </c>
      <c r="F205" s="115" t="e" cm="1">
        <f t="array" ref="F205">INDEX($S$4:$S$14,_xlfn.XMATCH(E205,$T$4:$T$14,-1),1)</f>
        <v>#N/A</v>
      </c>
      <c r="G205" s="115" t="e" cm="1">
        <f t="array" ref="G205">INDEX($S$21:$S$31,_xlfn.XMATCH(E205,$T$21:$T$31,-1),1)</f>
        <v>#N/A</v>
      </c>
      <c r="H205" s="115" t="e" cm="1">
        <f t="array" ref="H205">INDEX($S$38:$S$48,_xlfn.XMATCH(E205,$T$38:$T$48,-1),1)</f>
        <v>#N/A</v>
      </c>
      <c r="I205" s="116" t="str">
        <f t="shared" si="10"/>
        <v/>
      </c>
      <c r="J205" s="106" t="str">
        <f t="shared" si="11"/>
        <v/>
      </c>
      <c r="K205" s="63" t="e" cm="1">
        <f t="array" ref="K205">INDEX($T$4:$T$14,_xlfn.XMATCH(E205,$T$4:$T$14,1))-E205</f>
        <v>#N/A</v>
      </c>
      <c r="L205" s="63" t="e" cm="1">
        <f t="array" ref="L205">INDEX($T$21:$T$31,_xlfn.XMATCH(E205,$T$21:$T$31,1))-E205</f>
        <v>#N/A</v>
      </c>
      <c r="M205" s="63" t="e" cm="1">
        <f t="array" ref="M205">INDEX($T$38:$T$48,_xlfn.XMATCH(E205,$T$38:$T$48,1))-E205</f>
        <v>#N/A</v>
      </c>
    </row>
    <row r="206" spans="1:13" ht="13.5" thickBot="1">
      <c r="A206" s="113" t="e">
        <f>'2a.Detailpunkte'!D204</f>
        <v>#N/A</v>
      </c>
      <c r="B206" s="113">
        <f>'2a.Detailpunkte'!E204</f>
        <v>0</v>
      </c>
      <c r="C206" s="113">
        <f>'2a.Detailpunkte'!F204</f>
        <v>0</v>
      </c>
      <c r="D206" s="114" t="str">
        <f>IF(Gesamtpunkte[[#This Row],[Versuch]]=0,"",Gesamtpunkte[[#This Row],[Versuch]])</f>
        <v/>
      </c>
      <c r="E206" s="115" t="e" cm="1">
        <f t="array" ref="E206">INDEX(Gesamtpunkte[[Matr.-Nr.]:[Gesamtpunkte ]],_xlfn.XMATCH('3. Notenszenarien'!A206,Gesamtpunkte[Matr.-Nr.],0),5)</f>
        <v>#N/A</v>
      </c>
      <c r="F206" s="115" t="e" cm="1">
        <f t="array" ref="F206">INDEX($S$4:$S$14,_xlfn.XMATCH(E206,$T$4:$T$14,-1),1)</f>
        <v>#N/A</v>
      </c>
      <c r="G206" s="115" t="e" cm="1">
        <f t="array" ref="G206">INDEX($S$21:$S$31,_xlfn.XMATCH(E206,$T$21:$T$31,-1),1)</f>
        <v>#N/A</v>
      </c>
      <c r="H206" s="115" t="e" cm="1">
        <f t="array" ref="H206">INDEX($S$38:$S$48,_xlfn.XMATCH(E206,$T$38:$T$48,-1),1)</f>
        <v>#N/A</v>
      </c>
      <c r="I206" s="116" t="str">
        <f t="shared" si="10"/>
        <v/>
      </c>
      <c r="J206" s="106" t="str">
        <f t="shared" si="11"/>
        <v/>
      </c>
      <c r="K206" s="63" t="e" cm="1">
        <f t="array" ref="K206">INDEX($T$4:$T$14,_xlfn.XMATCH(E206,$T$4:$T$14,1))-E206</f>
        <v>#N/A</v>
      </c>
      <c r="L206" s="63" t="e" cm="1">
        <f t="array" ref="L206">INDEX($T$21:$T$31,_xlfn.XMATCH(E206,$T$21:$T$31,1))-E206</f>
        <v>#N/A</v>
      </c>
      <c r="M206" s="63" t="e" cm="1">
        <f t="array" ref="M206">INDEX($T$38:$T$48,_xlfn.XMATCH(E206,$T$38:$T$48,1))-E206</f>
        <v>#N/A</v>
      </c>
    </row>
    <row r="207" spans="1:13" ht="13.5" thickBot="1">
      <c r="A207" s="113" t="e">
        <f>'2a.Detailpunkte'!D205</f>
        <v>#N/A</v>
      </c>
      <c r="B207" s="113">
        <f>'2a.Detailpunkte'!E205</f>
        <v>0</v>
      </c>
      <c r="C207" s="113">
        <f>'2a.Detailpunkte'!F205</f>
        <v>0</v>
      </c>
      <c r="D207" s="114" t="str">
        <f>IF(Gesamtpunkte[[#This Row],[Versuch]]=0,"",Gesamtpunkte[[#This Row],[Versuch]])</f>
        <v/>
      </c>
      <c r="E207" s="115" t="e" cm="1">
        <f t="array" ref="E207">INDEX(Gesamtpunkte[[Matr.-Nr.]:[Gesamtpunkte ]],_xlfn.XMATCH('3. Notenszenarien'!A207,Gesamtpunkte[Matr.-Nr.],0),5)</f>
        <v>#N/A</v>
      </c>
      <c r="F207" s="115" t="e" cm="1">
        <f t="array" ref="F207">INDEX($S$4:$S$14,_xlfn.XMATCH(E207,$T$4:$T$14,-1),1)</f>
        <v>#N/A</v>
      </c>
      <c r="G207" s="115" t="e" cm="1">
        <f t="array" ref="G207">INDEX($S$21:$S$31,_xlfn.XMATCH(E207,$T$21:$T$31,-1),1)</f>
        <v>#N/A</v>
      </c>
      <c r="H207" s="115" t="e" cm="1">
        <f t="array" ref="H207">INDEX($S$38:$S$48,_xlfn.XMATCH(E207,$T$38:$T$48,-1),1)</f>
        <v>#N/A</v>
      </c>
      <c r="I207" s="116" t="str">
        <f t="shared" si="10"/>
        <v/>
      </c>
      <c r="J207" s="106" t="str">
        <f t="shared" si="11"/>
        <v/>
      </c>
      <c r="K207" s="63" t="e" cm="1">
        <f t="array" ref="K207">INDEX($T$4:$T$14,_xlfn.XMATCH(E207,$T$4:$T$14,1))-E207</f>
        <v>#N/A</v>
      </c>
      <c r="L207" s="63" t="e" cm="1">
        <f t="array" ref="L207">INDEX($T$21:$T$31,_xlfn.XMATCH(E207,$T$21:$T$31,1))-E207</f>
        <v>#N/A</v>
      </c>
      <c r="M207" s="63" t="e" cm="1">
        <f t="array" ref="M207">INDEX($T$38:$T$48,_xlfn.XMATCH(E207,$T$38:$T$48,1))-E207</f>
        <v>#N/A</v>
      </c>
    </row>
    <row r="208" spans="1:13" ht="13.5" thickBot="1">
      <c r="A208" s="113" t="e">
        <f>'2a.Detailpunkte'!D206</f>
        <v>#N/A</v>
      </c>
      <c r="B208" s="113">
        <f>'2a.Detailpunkte'!E206</f>
        <v>0</v>
      </c>
      <c r="C208" s="113">
        <f>'2a.Detailpunkte'!F206</f>
        <v>0</v>
      </c>
      <c r="D208" s="114" t="str">
        <f>IF(Gesamtpunkte[[#This Row],[Versuch]]=0,"",Gesamtpunkte[[#This Row],[Versuch]])</f>
        <v/>
      </c>
      <c r="E208" s="115" t="e" cm="1">
        <f t="array" ref="E208">INDEX(Gesamtpunkte[[Matr.-Nr.]:[Gesamtpunkte ]],_xlfn.XMATCH('3. Notenszenarien'!A208,Gesamtpunkte[Matr.-Nr.],0),5)</f>
        <v>#N/A</v>
      </c>
      <c r="F208" s="115" t="e" cm="1">
        <f t="array" ref="F208">INDEX($S$4:$S$14,_xlfn.XMATCH(E208,$T$4:$T$14,-1),1)</f>
        <v>#N/A</v>
      </c>
      <c r="G208" s="115" t="e" cm="1">
        <f t="array" ref="G208">INDEX($S$21:$S$31,_xlfn.XMATCH(E208,$T$21:$T$31,-1),1)</f>
        <v>#N/A</v>
      </c>
      <c r="H208" s="115" t="e" cm="1">
        <f t="array" ref="H208">INDEX($S$38:$S$48,_xlfn.XMATCH(E208,$T$38:$T$48,-1),1)</f>
        <v>#N/A</v>
      </c>
      <c r="I208" s="116" t="str">
        <f t="shared" si="10"/>
        <v/>
      </c>
      <c r="J208" s="106" t="str">
        <f t="shared" si="11"/>
        <v/>
      </c>
      <c r="K208" s="63" t="e" cm="1">
        <f t="array" ref="K208">INDEX($T$4:$T$14,_xlfn.XMATCH(E208,$T$4:$T$14,1))-E208</f>
        <v>#N/A</v>
      </c>
      <c r="L208" s="63" t="e" cm="1">
        <f t="array" ref="L208">INDEX($T$21:$T$31,_xlfn.XMATCH(E208,$T$21:$T$31,1))-E208</f>
        <v>#N/A</v>
      </c>
      <c r="M208" s="63" t="e" cm="1">
        <f t="array" ref="M208">INDEX($T$38:$T$48,_xlfn.XMATCH(E208,$T$38:$T$48,1))-E208</f>
        <v>#N/A</v>
      </c>
    </row>
    <row r="209" spans="1:13" ht="13.5" thickBot="1">
      <c r="A209" s="113" t="e">
        <f>'2a.Detailpunkte'!D207</f>
        <v>#N/A</v>
      </c>
      <c r="B209" s="113">
        <f>'2a.Detailpunkte'!E207</f>
        <v>0</v>
      </c>
      <c r="C209" s="113">
        <f>'2a.Detailpunkte'!F207</f>
        <v>0</v>
      </c>
      <c r="D209" s="114" t="str">
        <f>IF(Gesamtpunkte[[#This Row],[Versuch]]=0,"",Gesamtpunkte[[#This Row],[Versuch]])</f>
        <v/>
      </c>
      <c r="E209" s="115" t="e" cm="1">
        <f t="array" ref="E209">INDEX(Gesamtpunkte[[Matr.-Nr.]:[Gesamtpunkte ]],_xlfn.XMATCH('3. Notenszenarien'!A209,Gesamtpunkte[Matr.-Nr.],0),5)</f>
        <v>#N/A</v>
      </c>
      <c r="F209" s="115" t="e" cm="1">
        <f t="array" ref="F209">INDEX($S$4:$S$14,_xlfn.XMATCH(E209,$T$4:$T$14,-1),1)</f>
        <v>#N/A</v>
      </c>
      <c r="G209" s="115" t="e" cm="1">
        <f t="array" ref="G209">INDEX($S$21:$S$31,_xlfn.XMATCH(E209,$T$21:$T$31,-1),1)</f>
        <v>#N/A</v>
      </c>
      <c r="H209" s="115" t="e" cm="1">
        <f t="array" ref="H209">INDEX($S$38:$S$48,_xlfn.XMATCH(E209,$T$38:$T$48,-1),1)</f>
        <v>#N/A</v>
      </c>
      <c r="I209" s="116" t="str">
        <f t="shared" si="10"/>
        <v/>
      </c>
      <c r="J209" s="106" t="str">
        <f t="shared" si="11"/>
        <v/>
      </c>
      <c r="K209" s="63" t="e" cm="1">
        <f t="array" ref="K209">INDEX($T$4:$T$14,_xlfn.XMATCH(E209,$T$4:$T$14,1))-E209</f>
        <v>#N/A</v>
      </c>
      <c r="L209" s="63" t="e" cm="1">
        <f t="array" ref="L209">INDEX($T$21:$T$31,_xlfn.XMATCH(E209,$T$21:$T$31,1))-E209</f>
        <v>#N/A</v>
      </c>
      <c r="M209" s="63" t="e" cm="1">
        <f t="array" ref="M209">INDEX($T$38:$T$48,_xlfn.XMATCH(E209,$T$38:$T$48,1))-E209</f>
        <v>#N/A</v>
      </c>
    </row>
    <row r="210" spans="1:13" ht="13.5" thickBot="1">
      <c r="A210" s="113" t="e">
        <f>'2a.Detailpunkte'!D208</f>
        <v>#N/A</v>
      </c>
      <c r="B210" s="113">
        <f>'2a.Detailpunkte'!E208</f>
        <v>0</v>
      </c>
      <c r="C210" s="113">
        <f>'2a.Detailpunkte'!F208</f>
        <v>0</v>
      </c>
      <c r="D210" s="114" t="str">
        <f>IF(Gesamtpunkte[[#This Row],[Versuch]]=0,"",Gesamtpunkte[[#This Row],[Versuch]])</f>
        <v/>
      </c>
      <c r="E210" s="115" t="e" cm="1">
        <f t="array" ref="E210">INDEX(Gesamtpunkte[[Matr.-Nr.]:[Gesamtpunkte ]],_xlfn.XMATCH('3. Notenszenarien'!A210,Gesamtpunkte[Matr.-Nr.],0),5)</f>
        <v>#N/A</v>
      </c>
      <c r="F210" s="115" t="e" cm="1">
        <f t="array" ref="F210">INDEX($S$4:$S$14,_xlfn.XMATCH(E210,$T$4:$T$14,-1),1)</f>
        <v>#N/A</v>
      </c>
      <c r="G210" s="115" t="e" cm="1">
        <f t="array" ref="G210">INDEX($S$21:$S$31,_xlfn.XMATCH(E210,$T$21:$T$31,-1),1)</f>
        <v>#N/A</v>
      </c>
      <c r="H210" s="115" t="e" cm="1">
        <f t="array" ref="H210">INDEX($S$38:$S$48,_xlfn.XMATCH(E210,$T$38:$T$48,-1),1)</f>
        <v>#N/A</v>
      </c>
      <c r="I210" s="116" t="str">
        <f t="shared" si="10"/>
        <v/>
      </c>
      <c r="J210" s="106" t="str">
        <f t="shared" si="11"/>
        <v/>
      </c>
      <c r="K210" s="63" t="e" cm="1">
        <f t="array" ref="K210">INDEX($T$4:$T$14,_xlfn.XMATCH(E210,$T$4:$T$14,1))-E210</f>
        <v>#N/A</v>
      </c>
      <c r="L210" s="63" t="e" cm="1">
        <f t="array" ref="L210">INDEX($T$21:$T$31,_xlfn.XMATCH(E210,$T$21:$T$31,1))-E210</f>
        <v>#N/A</v>
      </c>
      <c r="M210" s="63" t="e" cm="1">
        <f t="array" ref="M210">INDEX($T$38:$T$48,_xlfn.XMATCH(E210,$T$38:$T$48,1))-E210</f>
        <v>#N/A</v>
      </c>
    </row>
    <row r="211" spans="1:13" ht="13.5" thickBot="1">
      <c r="A211" s="113" t="e">
        <f>'2a.Detailpunkte'!D209</f>
        <v>#N/A</v>
      </c>
      <c r="B211" s="113">
        <f>'2a.Detailpunkte'!E209</f>
        <v>0</v>
      </c>
      <c r="C211" s="113">
        <f>'2a.Detailpunkte'!F209</f>
        <v>0</v>
      </c>
      <c r="D211" s="114" t="str">
        <f>IF(Gesamtpunkte[[#This Row],[Versuch]]=0,"",Gesamtpunkte[[#This Row],[Versuch]])</f>
        <v/>
      </c>
      <c r="E211" s="115" t="e" cm="1">
        <f t="array" ref="E211">INDEX(Gesamtpunkte[[Matr.-Nr.]:[Gesamtpunkte ]],_xlfn.XMATCH('3. Notenszenarien'!A211,Gesamtpunkte[Matr.-Nr.],0),5)</f>
        <v>#N/A</v>
      </c>
      <c r="F211" s="115" t="e" cm="1">
        <f t="array" ref="F211">INDEX($S$4:$S$14,_xlfn.XMATCH(E211,$T$4:$T$14,-1),1)</f>
        <v>#N/A</v>
      </c>
      <c r="G211" s="115" t="e" cm="1">
        <f t="array" ref="G211">INDEX($S$21:$S$31,_xlfn.XMATCH(E211,$T$21:$T$31,-1),1)</f>
        <v>#N/A</v>
      </c>
      <c r="H211" s="115" t="e" cm="1">
        <f t="array" ref="H211">INDEX($S$38:$S$48,_xlfn.XMATCH(E211,$T$38:$T$48,-1),1)</f>
        <v>#N/A</v>
      </c>
      <c r="I211" s="116" t="str">
        <f t="shared" si="10"/>
        <v/>
      </c>
      <c r="J211" s="106" t="str">
        <f t="shared" si="11"/>
        <v/>
      </c>
      <c r="K211" s="63" t="e" cm="1">
        <f t="array" ref="K211">INDEX($T$4:$T$14,_xlfn.XMATCH(E211,$T$4:$T$14,1))-E211</f>
        <v>#N/A</v>
      </c>
      <c r="L211" s="63" t="e" cm="1">
        <f t="array" ref="L211">INDEX($T$21:$T$31,_xlfn.XMATCH(E211,$T$21:$T$31,1))-E211</f>
        <v>#N/A</v>
      </c>
      <c r="M211" s="63" t="e" cm="1">
        <f t="array" ref="M211">INDEX($T$38:$T$48,_xlfn.XMATCH(E211,$T$38:$T$48,1))-E211</f>
        <v>#N/A</v>
      </c>
    </row>
    <row r="212" spans="1:13" ht="13.5" thickBot="1">
      <c r="A212" s="113" t="e">
        <f>'2a.Detailpunkte'!D210</f>
        <v>#N/A</v>
      </c>
      <c r="B212" s="113">
        <f>'2a.Detailpunkte'!E210</f>
        <v>0</v>
      </c>
      <c r="C212" s="113">
        <f>'2a.Detailpunkte'!F210</f>
        <v>0</v>
      </c>
      <c r="D212" s="114" t="str">
        <f>IF(Gesamtpunkte[[#This Row],[Versuch]]=0,"",Gesamtpunkte[[#This Row],[Versuch]])</f>
        <v/>
      </c>
      <c r="E212" s="115" t="e" cm="1">
        <f t="array" ref="E212">INDEX(Gesamtpunkte[[Matr.-Nr.]:[Gesamtpunkte ]],_xlfn.XMATCH('3. Notenszenarien'!A212,Gesamtpunkte[Matr.-Nr.],0),5)</f>
        <v>#N/A</v>
      </c>
      <c r="F212" s="115" t="e" cm="1">
        <f t="array" ref="F212">INDEX($S$4:$S$14,_xlfn.XMATCH(E212,$T$4:$T$14,-1),1)</f>
        <v>#N/A</v>
      </c>
      <c r="G212" s="115" t="e" cm="1">
        <f t="array" ref="G212">INDEX($S$21:$S$31,_xlfn.XMATCH(E212,$T$21:$T$31,-1),1)</f>
        <v>#N/A</v>
      </c>
      <c r="H212" s="115" t="e" cm="1">
        <f t="array" ref="H212">INDEX($S$38:$S$48,_xlfn.XMATCH(E212,$T$38:$T$48,-1),1)</f>
        <v>#N/A</v>
      </c>
      <c r="I212" s="116" t="str">
        <f t="shared" si="10"/>
        <v/>
      </c>
      <c r="J212" s="106" t="str">
        <f t="shared" si="11"/>
        <v/>
      </c>
      <c r="K212" s="63" t="e" cm="1">
        <f t="array" ref="K212">INDEX($T$4:$T$14,_xlfn.XMATCH(E212,$T$4:$T$14,1))-E212</f>
        <v>#N/A</v>
      </c>
      <c r="L212" s="63" t="e" cm="1">
        <f t="array" ref="L212">INDEX($T$21:$T$31,_xlfn.XMATCH(E212,$T$21:$T$31,1))-E212</f>
        <v>#N/A</v>
      </c>
      <c r="M212" s="63" t="e" cm="1">
        <f t="array" ref="M212">INDEX($T$38:$T$48,_xlfn.XMATCH(E212,$T$38:$T$48,1))-E212</f>
        <v>#N/A</v>
      </c>
    </row>
    <row r="213" spans="1:13" ht="13.5" thickBot="1">
      <c r="A213" s="113" t="e">
        <f>'2a.Detailpunkte'!D211</f>
        <v>#N/A</v>
      </c>
      <c r="B213" s="113">
        <f>'2a.Detailpunkte'!E211</f>
        <v>0</v>
      </c>
      <c r="C213" s="113">
        <f>'2a.Detailpunkte'!F211</f>
        <v>0</v>
      </c>
      <c r="D213" s="114" t="str">
        <f>IF(Gesamtpunkte[[#This Row],[Versuch]]=0,"",Gesamtpunkte[[#This Row],[Versuch]])</f>
        <v/>
      </c>
      <c r="E213" s="115" t="e" cm="1">
        <f t="array" ref="E213">INDEX(Gesamtpunkte[[Matr.-Nr.]:[Gesamtpunkte ]],_xlfn.XMATCH('3. Notenszenarien'!A213,Gesamtpunkte[Matr.-Nr.],0),5)</f>
        <v>#N/A</v>
      </c>
      <c r="F213" s="115" t="e" cm="1">
        <f t="array" ref="F213">INDEX($S$4:$S$14,_xlfn.XMATCH(E213,$T$4:$T$14,-1),1)</f>
        <v>#N/A</v>
      </c>
      <c r="G213" s="115" t="e" cm="1">
        <f t="array" ref="G213">INDEX($S$21:$S$31,_xlfn.XMATCH(E213,$T$21:$T$31,-1),1)</f>
        <v>#N/A</v>
      </c>
      <c r="H213" s="115" t="e" cm="1">
        <f t="array" ref="H213">INDEX($S$38:$S$48,_xlfn.XMATCH(E213,$T$38:$T$48,-1),1)</f>
        <v>#N/A</v>
      </c>
      <c r="I213" s="116" t="str">
        <f t="shared" si="10"/>
        <v/>
      </c>
      <c r="J213" s="106" t="str">
        <f t="shared" si="11"/>
        <v/>
      </c>
      <c r="K213" s="63" t="e" cm="1">
        <f t="array" ref="K213">INDEX($T$4:$T$14,_xlfn.XMATCH(E213,$T$4:$T$14,1))-E213</f>
        <v>#N/A</v>
      </c>
      <c r="L213" s="63" t="e" cm="1">
        <f t="array" ref="L213">INDEX($T$21:$T$31,_xlfn.XMATCH(E213,$T$21:$T$31,1))-E213</f>
        <v>#N/A</v>
      </c>
      <c r="M213" s="63" t="e" cm="1">
        <f t="array" ref="M213">INDEX($T$38:$T$48,_xlfn.XMATCH(E213,$T$38:$T$48,1))-E213</f>
        <v>#N/A</v>
      </c>
    </row>
    <row r="214" spans="1:13" ht="13.5" thickBot="1">
      <c r="A214" s="113" t="e">
        <f>'2a.Detailpunkte'!D212</f>
        <v>#N/A</v>
      </c>
      <c r="B214" s="113">
        <f>'2a.Detailpunkte'!E212</f>
        <v>0</v>
      </c>
      <c r="C214" s="113">
        <f>'2a.Detailpunkte'!F212</f>
        <v>0</v>
      </c>
      <c r="D214" s="114" t="str">
        <f>IF(Gesamtpunkte[[#This Row],[Versuch]]=0,"",Gesamtpunkte[[#This Row],[Versuch]])</f>
        <v/>
      </c>
      <c r="E214" s="115" t="e" cm="1">
        <f t="array" ref="E214">INDEX(Gesamtpunkte[[Matr.-Nr.]:[Gesamtpunkte ]],_xlfn.XMATCH('3. Notenszenarien'!A214,Gesamtpunkte[Matr.-Nr.],0),5)</f>
        <v>#N/A</v>
      </c>
      <c r="F214" s="115" t="e" cm="1">
        <f t="array" ref="F214">INDEX($S$4:$S$14,_xlfn.XMATCH(E214,$T$4:$T$14,-1),1)</f>
        <v>#N/A</v>
      </c>
      <c r="G214" s="115" t="e" cm="1">
        <f t="array" ref="G214">INDEX($S$21:$S$31,_xlfn.XMATCH(E214,$T$21:$T$31,-1),1)</f>
        <v>#N/A</v>
      </c>
      <c r="H214" s="115" t="e" cm="1">
        <f t="array" ref="H214">INDEX($S$38:$S$48,_xlfn.XMATCH(E214,$T$38:$T$48,-1),1)</f>
        <v>#N/A</v>
      </c>
      <c r="I214" s="116" t="str">
        <f t="shared" si="10"/>
        <v/>
      </c>
      <c r="J214" s="106" t="str">
        <f t="shared" si="11"/>
        <v/>
      </c>
      <c r="K214" s="63" t="e" cm="1">
        <f t="array" ref="K214">INDEX($T$4:$T$14,_xlfn.XMATCH(E214,$T$4:$T$14,1))-E214</f>
        <v>#N/A</v>
      </c>
      <c r="L214" s="63" t="e" cm="1">
        <f t="array" ref="L214">INDEX($T$21:$T$31,_xlfn.XMATCH(E214,$T$21:$T$31,1))-E214</f>
        <v>#N/A</v>
      </c>
      <c r="M214" s="63" t="e" cm="1">
        <f t="array" ref="M214">INDEX($T$38:$T$48,_xlfn.XMATCH(E214,$T$38:$T$48,1))-E214</f>
        <v>#N/A</v>
      </c>
    </row>
    <row r="215" spans="1:13" ht="13.5" thickBot="1">
      <c r="A215" s="113" t="e">
        <f>'2a.Detailpunkte'!D213</f>
        <v>#N/A</v>
      </c>
      <c r="B215" s="113">
        <f>'2a.Detailpunkte'!E213</f>
        <v>0</v>
      </c>
      <c r="C215" s="113">
        <f>'2a.Detailpunkte'!F213</f>
        <v>0</v>
      </c>
      <c r="D215" s="114" t="str">
        <f>IF(Gesamtpunkte[[#This Row],[Versuch]]=0,"",Gesamtpunkte[[#This Row],[Versuch]])</f>
        <v/>
      </c>
      <c r="E215" s="115" t="e" cm="1">
        <f t="array" ref="E215">INDEX(Gesamtpunkte[[Matr.-Nr.]:[Gesamtpunkte ]],_xlfn.XMATCH('3. Notenszenarien'!A215,Gesamtpunkte[Matr.-Nr.],0),5)</f>
        <v>#N/A</v>
      </c>
      <c r="F215" s="115" t="e" cm="1">
        <f t="array" ref="F215">INDEX($S$4:$S$14,_xlfn.XMATCH(E215,$T$4:$T$14,-1),1)</f>
        <v>#N/A</v>
      </c>
      <c r="G215" s="115" t="e" cm="1">
        <f t="array" ref="G215">INDEX($S$21:$S$31,_xlfn.XMATCH(E215,$T$21:$T$31,-1),1)</f>
        <v>#N/A</v>
      </c>
      <c r="H215" s="115" t="e" cm="1">
        <f t="array" ref="H215">INDEX($S$38:$S$48,_xlfn.XMATCH(E215,$T$38:$T$48,-1),1)</f>
        <v>#N/A</v>
      </c>
      <c r="I215" s="116" t="str">
        <f t="shared" si="10"/>
        <v/>
      </c>
      <c r="J215" s="106" t="str">
        <f t="shared" si="11"/>
        <v/>
      </c>
      <c r="K215" s="63" t="e" cm="1">
        <f t="array" ref="K215">INDEX($T$4:$T$14,_xlfn.XMATCH(E215,$T$4:$T$14,1))-E215</f>
        <v>#N/A</v>
      </c>
      <c r="L215" s="63" t="e" cm="1">
        <f t="array" ref="L215">INDEX($T$21:$T$31,_xlfn.XMATCH(E215,$T$21:$T$31,1))-E215</f>
        <v>#N/A</v>
      </c>
      <c r="M215" s="63" t="e" cm="1">
        <f t="array" ref="M215">INDEX($T$38:$T$48,_xlfn.XMATCH(E215,$T$38:$T$48,1))-E215</f>
        <v>#N/A</v>
      </c>
    </row>
    <row r="216" spans="1:13" ht="13.5" thickBot="1">
      <c r="A216" s="113" t="e">
        <f>'2a.Detailpunkte'!D214</f>
        <v>#N/A</v>
      </c>
      <c r="B216" s="113">
        <f>'2a.Detailpunkte'!E214</f>
        <v>0</v>
      </c>
      <c r="C216" s="113">
        <f>'2a.Detailpunkte'!F214</f>
        <v>0</v>
      </c>
      <c r="D216" s="114" t="str">
        <f>IF(Gesamtpunkte[[#This Row],[Versuch]]=0,"",Gesamtpunkte[[#This Row],[Versuch]])</f>
        <v/>
      </c>
      <c r="E216" s="115" t="e" cm="1">
        <f t="array" ref="E216">INDEX(Gesamtpunkte[[Matr.-Nr.]:[Gesamtpunkte ]],_xlfn.XMATCH('3. Notenszenarien'!A216,Gesamtpunkte[Matr.-Nr.],0),5)</f>
        <v>#N/A</v>
      </c>
      <c r="F216" s="115" t="e" cm="1">
        <f t="array" ref="F216">INDEX($S$4:$S$14,_xlfn.XMATCH(E216,$T$4:$T$14,-1),1)</f>
        <v>#N/A</v>
      </c>
      <c r="G216" s="115" t="e" cm="1">
        <f t="array" ref="G216">INDEX($S$21:$S$31,_xlfn.XMATCH(E216,$T$21:$T$31,-1),1)</f>
        <v>#N/A</v>
      </c>
      <c r="H216" s="115" t="e" cm="1">
        <f t="array" ref="H216">INDEX($S$38:$S$48,_xlfn.XMATCH(E216,$T$38:$T$48,-1),1)</f>
        <v>#N/A</v>
      </c>
      <c r="I216" s="116" t="str">
        <f t="shared" si="10"/>
        <v/>
      </c>
      <c r="J216" s="106" t="str">
        <f t="shared" si="11"/>
        <v/>
      </c>
      <c r="K216" s="63" t="e" cm="1">
        <f t="array" ref="K216">INDEX($T$4:$T$14,_xlfn.XMATCH(E216,$T$4:$T$14,1))-E216</f>
        <v>#N/A</v>
      </c>
      <c r="L216" s="63" t="e" cm="1">
        <f t="array" ref="L216">INDEX($T$21:$T$31,_xlfn.XMATCH(E216,$T$21:$T$31,1))-E216</f>
        <v>#N/A</v>
      </c>
      <c r="M216" s="63" t="e" cm="1">
        <f t="array" ref="M216">INDEX($T$38:$T$48,_xlfn.XMATCH(E216,$T$38:$T$48,1))-E216</f>
        <v>#N/A</v>
      </c>
    </row>
    <row r="217" spans="1:13" ht="13.5" thickBot="1">
      <c r="A217" s="113" t="e">
        <f>'2a.Detailpunkte'!D215</f>
        <v>#N/A</v>
      </c>
      <c r="B217" s="113">
        <f>'2a.Detailpunkte'!E215</f>
        <v>0</v>
      </c>
      <c r="C217" s="113">
        <f>'2a.Detailpunkte'!F215</f>
        <v>0</v>
      </c>
      <c r="D217" s="114" t="str">
        <f>IF(Gesamtpunkte[[#This Row],[Versuch]]=0,"",Gesamtpunkte[[#This Row],[Versuch]])</f>
        <v/>
      </c>
      <c r="E217" s="115" t="e" cm="1">
        <f t="array" ref="E217">INDEX(Gesamtpunkte[[Matr.-Nr.]:[Gesamtpunkte ]],_xlfn.XMATCH('3. Notenszenarien'!A217,Gesamtpunkte[Matr.-Nr.],0),5)</f>
        <v>#N/A</v>
      </c>
      <c r="F217" s="115" t="e" cm="1">
        <f t="array" ref="F217">INDEX($S$4:$S$14,_xlfn.XMATCH(E217,$T$4:$T$14,-1),1)</f>
        <v>#N/A</v>
      </c>
      <c r="G217" s="115" t="e" cm="1">
        <f t="array" ref="G217">INDEX($S$21:$S$31,_xlfn.XMATCH(E217,$T$21:$T$31,-1),1)</f>
        <v>#N/A</v>
      </c>
      <c r="H217" s="115" t="e" cm="1">
        <f t="array" ref="H217">INDEX($S$38:$S$48,_xlfn.XMATCH(E217,$T$38:$T$48,-1),1)</f>
        <v>#N/A</v>
      </c>
      <c r="I217" s="116" t="str">
        <f t="shared" si="10"/>
        <v/>
      </c>
      <c r="J217" s="106" t="str">
        <f t="shared" si="11"/>
        <v/>
      </c>
      <c r="K217" s="63" t="e" cm="1">
        <f t="array" ref="K217">INDEX($T$4:$T$14,_xlfn.XMATCH(E217,$T$4:$T$14,1))-E217</f>
        <v>#N/A</v>
      </c>
      <c r="L217" s="63" t="e" cm="1">
        <f t="array" ref="L217">INDEX($T$21:$T$31,_xlfn.XMATCH(E217,$T$21:$T$31,1))-E217</f>
        <v>#N/A</v>
      </c>
      <c r="M217" s="63" t="e" cm="1">
        <f t="array" ref="M217">INDEX($T$38:$T$48,_xlfn.XMATCH(E217,$T$38:$T$48,1))-E217</f>
        <v>#N/A</v>
      </c>
    </row>
    <row r="218" spans="1:13" ht="13.5" thickBot="1">
      <c r="A218" s="113" t="e">
        <f>'2a.Detailpunkte'!D216</f>
        <v>#N/A</v>
      </c>
      <c r="B218" s="113">
        <f>'2a.Detailpunkte'!E216</f>
        <v>0</v>
      </c>
      <c r="C218" s="113">
        <f>'2a.Detailpunkte'!F216</f>
        <v>0</v>
      </c>
      <c r="D218" s="114" t="str">
        <f>IF(Gesamtpunkte[[#This Row],[Versuch]]=0,"",Gesamtpunkte[[#This Row],[Versuch]])</f>
        <v/>
      </c>
      <c r="E218" s="115" t="e" cm="1">
        <f t="array" ref="E218">INDEX(Gesamtpunkte[[Matr.-Nr.]:[Gesamtpunkte ]],_xlfn.XMATCH('3. Notenszenarien'!A218,Gesamtpunkte[Matr.-Nr.],0),5)</f>
        <v>#N/A</v>
      </c>
      <c r="F218" s="115" t="e" cm="1">
        <f t="array" ref="F218">INDEX($S$4:$S$14,_xlfn.XMATCH(E218,$T$4:$T$14,-1),1)</f>
        <v>#N/A</v>
      </c>
      <c r="G218" s="115" t="e" cm="1">
        <f t="array" ref="G218">INDEX($S$21:$S$31,_xlfn.XMATCH(E218,$T$21:$T$31,-1),1)</f>
        <v>#N/A</v>
      </c>
      <c r="H218" s="115" t="e" cm="1">
        <f t="array" ref="H218">INDEX($S$38:$S$48,_xlfn.XMATCH(E218,$T$38:$T$48,-1),1)</f>
        <v>#N/A</v>
      </c>
      <c r="I218" s="116" t="str">
        <f t="shared" si="10"/>
        <v/>
      </c>
      <c r="J218" s="106" t="str">
        <f t="shared" si="11"/>
        <v/>
      </c>
      <c r="K218" s="63" t="e" cm="1">
        <f t="array" ref="K218">INDEX($T$4:$T$14,_xlfn.XMATCH(E218,$T$4:$T$14,1))-E218</f>
        <v>#N/A</v>
      </c>
      <c r="L218" s="63" t="e" cm="1">
        <f t="array" ref="L218">INDEX($T$21:$T$31,_xlfn.XMATCH(E218,$T$21:$T$31,1))-E218</f>
        <v>#N/A</v>
      </c>
      <c r="M218" s="63" t="e" cm="1">
        <f t="array" ref="M218">INDEX($T$38:$T$48,_xlfn.XMATCH(E218,$T$38:$T$48,1))-E218</f>
        <v>#N/A</v>
      </c>
    </row>
    <row r="219" spans="1:13" ht="13.5" thickBot="1">
      <c r="A219" s="113" t="e">
        <f>'2a.Detailpunkte'!D217</f>
        <v>#N/A</v>
      </c>
      <c r="B219" s="113">
        <f>'2a.Detailpunkte'!E217</f>
        <v>0</v>
      </c>
      <c r="C219" s="113">
        <f>'2a.Detailpunkte'!F217</f>
        <v>0</v>
      </c>
      <c r="D219" s="114" t="str">
        <f>IF(Gesamtpunkte[[#This Row],[Versuch]]=0,"",Gesamtpunkte[[#This Row],[Versuch]])</f>
        <v/>
      </c>
      <c r="E219" s="115" t="e" cm="1">
        <f t="array" ref="E219">INDEX(Gesamtpunkte[[Matr.-Nr.]:[Gesamtpunkte ]],_xlfn.XMATCH('3. Notenszenarien'!A219,Gesamtpunkte[Matr.-Nr.],0),5)</f>
        <v>#N/A</v>
      </c>
      <c r="F219" s="115" t="e" cm="1">
        <f t="array" ref="F219">INDEX($S$4:$S$14,_xlfn.XMATCH(E219,$T$4:$T$14,-1),1)</f>
        <v>#N/A</v>
      </c>
      <c r="G219" s="115" t="e" cm="1">
        <f t="array" ref="G219">INDEX($S$21:$S$31,_xlfn.XMATCH(E219,$T$21:$T$31,-1),1)</f>
        <v>#N/A</v>
      </c>
      <c r="H219" s="115" t="e" cm="1">
        <f t="array" ref="H219">INDEX($S$38:$S$48,_xlfn.XMATCH(E219,$T$38:$T$48,-1),1)</f>
        <v>#N/A</v>
      </c>
      <c r="I219" s="116" t="str">
        <f t="shared" si="10"/>
        <v/>
      </c>
      <c r="J219" s="106" t="str">
        <f t="shared" si="11"/>
        <v/>
      </c>
      <c r="K219" s="63" t="e" cm="1">
        <f t="array" ref="K219">INDEX($T$4:$T$14,_xlfn.XMATCH(E219,$T$4:$T$14,1))-E219</f>
        <v>#N/A</v>
      </c>
      <c r="L219" s="63" t="e" cm="1">
        <f t="array" ref="L219">INDEX($T$21:$T$31,_xlfn.XMATCH(E219,$T$21:$T$31,1))-E219</f>
        <v>#N/A</v>
      </c>
      <c r="M219" s="63" t="e" cm="1">
        <f t="array" ref="M219">INDEX($T$38:$T$48,_xlfn.XMATCH(E219,$T$38:$T$48,1))-E219</f>
        <v>#N/A</v>
      </c>
    </row>
    <row r="220" spans="1:13" ht="13.5" thickBot="1">
      <c r="A220" s="113" t="e">
        <f>'2a.Detailpunkte'!D218</f>
        <v>#N/A</v>
      </c>
      <c r="B220" s="113">
        <f>'2a.Detailpunkte'!E218</f>
        <v>0</v>
      </c>
      <c r="C220" s="113">
        <f>'2a.Detailpunkte'!F218</f>
        <v>0</v>
      </c>
      <c r="D220" s="114" t="str">
        <f>IF(Gesamtpunkte[[#This Row],[Versuch]]=0,"",Gesamtpunkte[[#This Row],[Versuch]])</f>
        <v/>
      </c>
      <c r="E220" s="115" t="e" cm="1">
        <f t="array" ref="E220">INDEX(Gesamtpunkte[[Matr.-Nr.]:[Gesamtpunkte ]],_xlfn.XMATCH('3. Notenszenarien'!A220,Gesamtpunkte[Matr.-Nr.],0),5)</f>
        <v>#N/A</v>
      </c>
      <c r="F220" s="115" t="e" cm="1">
        <f t="array" ref="F220">INDEX($S$4:$S$14,_xlfn.XMATCH(E220,$T$4:$T$14,-1),1)</f>
        <v>#N/A</v>
      </c>
      <c r="G220" s="115" t="e" cm="1">
        <f t="array" ref="G220">INDEX($S$21:$S$31,_xlfn.XMATCH(E220,$T$21:$T$31,-1),1)</f>
        <v>#N/A</v>
      </c>
      <c r="H220" s="115" t="e" cm="1">
        <f t="array" ref="H220">INDEX($S$38:$S$48,_xlfn.XMATCH(E220,$T$38:$T$48,-1),1)</f>
        <v>#N/A</v>
      </c>
      <c r="I220" s="116" t="str">
        <f t="shared" si="10"/>
        <v/>
      </c>
      <c r="J220" s="106" t="str">
        <f t="shared" si="11"/>
        <v/>
      </c>
      <c r="K220" s="63" t="e" cm="1">
        <f t="array" ref="K220">INDEX($T$4:$T$14,_xlfn.XMATCH(E220,$T$4:$T$14,1))-E220</f>
        <v>#N/A</v>
      </c>
      <c r="L220" s="63" t="e" cm="1">
        <f t="array" ref="L220">INDEX($T$21:$T$31,_xlfn.XMATCH(E220,$T$21:$T$31,1))-E220</f>
        <v>#N/A</v>
      </c>
      <c r="M220" s="63" t="e" cm="1">
        <f t="array" ref="M220">INDEX($T$38:$T$48,_xlfn.XMATCH(E220,$T$38:$T$48,1))-E220</f>
        <v>#N/A</v>
      </c>
    </row>
    <row r="221" spans="1:13" ht="13.5" thickBot="1">
      <c r="A221" s="113" t="e">
        <f>'2a.Detailpunkte'!D219</f>
        <v>#N/A</v>
      </c>
      <c r="B221" s="113">
        <f>'2a.Detailpunkte'!E219</f>
        <v>0</v>
      </c>
      <c r="C221" s="113">
        <f>'2a.Detailpunkte'!F219</f>
        <v>0</v>
      </c>
      <c r="D221" s="114" t="str">
        <f>IF(Gesamtpunkte[[#This Row],[Versuch]]=0,"",Gesamtpunkte[[#This Row],[Versuch]])</f>
        <v/>
      </c>
      <c r="E221" s="115" t="e" cm="1">
        <f t="array" ref="E221">INDEX(Gesamtpunkte[[Matr.-Nr.]:[Gesamtpunkte ]],_xlfn.XMATCH('3. Notenszenarien'!A221,Gesamtpunkte[Matr.-Nr.],0),5)</f>
        <v>#N/A</v>
      </c>
      <c r="F221" s="115" t="e" cm="1">
        <f t="array" ref="F221">INDEX($S$4:$S$14,_xlfn.XMATCH(E221,$T$4:$T$14,-1),1)</f>
        <v>#N/A</v>
      </c>
      <c r="G221" s="115" t="e" cm="1">
        <f t="array" ref="G221">INDEX($S$21:$S$31,_xlfn.XMATCH(E221,$T$21:$T$31,-1),1)</f>
        <v>#N/A</v>
      </c>
      <c r="H221" s="115" t="e" cm="1">
        <f t="array" ref="H221">INDEX($S$38:$S$48,_xlfn.XMATCH(E221,$T$38:$T$48,-1),1)</f>
        <v>#N/A</v>
      </c>
      <c r="I221" s="116" t="str">
        <f t="shared" si="10"/>
        <v/>
      </c>
      <c r="J221" s="106" t="str">
        <f t="shared" si="11"/>
        <v/>
      </c>
      <c r="K221" s="63" t="e" cm="1">
        <f t="array" ref="K221">INDEX($T$4:$T$14,_xlfn.XMATCH(E221,$T$4:$T$14,1))-E221</f>
        <v>#N/A</v>
      </c>
      <c r="L221" s="63" t="e" cm="1">
        <f t="array" ref="L221">INDEX($T$21:$T$31,_xlfn.XMATCH(E221,$T$21:$T$31,1))-E221</f>
        <v>#N/A</v>
      </c>
      <c r="M221" s="63" t="e" cm="1">
        <f t="array" ref="M221">INDEX($T$38:$T$48,_xlfn.XMATCH(E221,$T$38:$T$48,1))-E221</f>
        <v>#N/A</v>
      </c>
    </row>
    <row r="222" spans="1:13" ht="13.5" thickBot="1">
      <c r="A222" s="113" t="e">
        <f>'2a.Detailpunkte'!D220</f>
        <v>#N/A</v>
      </c>
      <c r="B222" s="113">
        <f>'2a.Detailpunkte'!E220</f>
        <v>0</v>
      </c>
      <c r="C222" s="113">
        <f>'2a.Detailpunkte'!F220</f>
        <v>0</v>
      </c>
      <c r="D222" s="114" t="str">
        <f>IF(Gesamtpunkte[[#This Row],[Versuch]]=0,"",Gesamtpunkte[[#This Row],[Versuch]])</f>
        <v/>
      </c>
      <c r="E222" s="115" t="e" cm="1">
        <f t="array" ref="E222">INDEX(Gesamtpunkte[[Matr.-Nr.]:[Gesamtpunkte ]],_xlfn.XMATCH('3. Notenszenarien'!A222,Gesamtpunkte[Matr.-Nr.],0),5)</f>
        <v>#N/A</v>
      </c>
      <c r="F222" s="115" t="e" cm="1">
        <f t="array" ref="F222">INDEX($S$4:$S$14,_xlfn.XMATCH(E222,$T$4:$T$14,-1),1)</f>
        <v>#N/A</v>
      </c>
      <c r="G222" s="115" t="e" cm="1">
        <f t="array" ref="G222">INDEX($S$21:$S$31,_xlfn.XMATCH(E222,$T$21:$T$31,-1),1)</f>
        <v>#N/A</v>
      </c>
      <c r="H222" s="115" t="e" cm="1">
        <f t="array" ref="H222">INDEX($S$38:$S$48,_xlfn.XMATCH(E222,$T$38:$T$48,-1),1)</f>
        <v>#N/A</v>
      </c>
      <c r="I222" s="116" t="str">
        <f t="shared" si="10"/>
        <v/>
      </c>
      <c r="J222" s="106" t="str">
        <f t="shared" si="11"/>
        <v/>
      </c>
      <c r="K222" s="63" t="e" cm="1">
        <f t="array" ref="K222">INDEX($T$4:$T$14,_xlfn.XMATCH(E222,$T$4:$T$14,1))-E222</f>
        <v>#N/A</v>
      </c>
      <c r="L222" s="63" t="e" cm="1">
        <f t="array" ref="L222">INDEX($T$21:$T$31,_xlfn.XMATCH(E222,$T$21:$T$31,1))-E222</f>
        <v>#N/A</v>
      </c>
      <c r="M222" s="63" t="e" cm="1">
        <f t="array" ref="M222">INDEX($T$38:$T$48,_xlfn.XMATCH(E222,$T$38:$T$48,1))-E222</f>
        <v>#N/A</v>
      </c>
    </row>
    <row r="223" spans="1:13" ht="13.5" thickBot="1">
      <c r="A223" s="113" t="e">
        <f>'2a.Detailpunkte'!D221</f>
        <v>#N/A</v>
      </c>
      <c r="B223" s="113">
        <f>'2a.Detailpunkte'!E221</f>
        <v>0</v>
      </c>
      <c r="C223" s="113">
        <f>'2a.Detailpunkte'!F221</f>
        <v>0</v>
      </c>
      <c r="D223" s="114" t="str">
        <f>IF(Gesamtpunkte[[#This Row],[Versuch]]=0,"",Gesamtpunkte[[#This Row],[Versuch]])</f>
        <v/>
      </c>
      <c r="E223" s="115" t="e" cm="1">
        <f t="array" ref="E223">INDEX(Gesamtpunkte[[Matr.-Nr.]:[Gesamtpunkte ]],_xlfn.XMATCH('3. Notenszenarien'!A223,Gesamtpunkte[Matr.-Nr.],0),5)</f>
        <v>#N/A</v>
      </c>
      <c r="F223" s="115" t="e" cm="1">
        <f t="array" ref="F223">INDEX($S$4:$S$14,_xlfn.XMATCH(E223,$T$4:$T$14,-1),1)</f>
        <v>#N/A</v>
      </c>
      <c r="G223" s="115" t="e" cm="1">
        <f t="array" ref="G223">INDEX($S$21:$S$31,_xlfn.XMATCH(E223,$T$21:$T$31,-1),1)</f>
        <v>#N/A</v>
      </c>
      <c r="H223" s="115" t="e" cm="1">
        <f t="array" ref="H223">INDEX($S$38:$S$48,_xlfn.XMATCH(E223,$T$38:$T$48,-1),1)</f>
        <v>#N/A</v>
      </c>
      <c r="I223" s="116" t="str">
        <f t="shared" si="10"/>
        <v/>
      </c>
      <c r="J223" s="106" t="str">
        <f t="shared" si="11"/>
        <v/>
      </c>
      <c r="K223" s="63" t="e" cm="1">
        <f t="array" ref="K223">INDEX($T$4:$T$14,_xlfn.XMATCH(E223,$T$4:$T$14,1))-E223</f>
        <v>#N/A</v>
      </c>
      <c r="L223" s="63" t="e" cm="1">
        <f t="array" ref="L223">INDEX($T$21:$T$31,_xlfn.XMATCH(E223,$T$21:$T$31,1))-E223</f>
        <v>#N/A</v>
      </c>
      <c r="M223" s="63" t="e" cm="1">
        <f t="array" ref="M223">INDEX($T$38:$T$48,_xlfn.XMATCH(E223,$T$38:$T$48,1))-E223</f>
        <v>#N/A</v>
      </c>
    </row>
    <row r="224" spans="1:13" ht="13.5" thickBot="1">
      <c r="A224" s="113" t="e">
        <f>'2a.Detailpunkte'!D222</f>
        <v>#N/A</v>
      </c>
      <c r="B224" s="113">
        <f>'2a.Detailpunkte'!E222</f>
        <v>0</v>
      </c>
      <c r="C224" s="113">
        <f>'2a.Detailpunkte'!F222</f>
        <v>0</v>
      </c>
      <c r="D224" s="114" t="str">
        <f>IF(Gesamtpunkte[[#This Row],[Versuch]]=0,"",Gesamtpunkte[[#This Row],[Versuch]])</f>
        <v/>
      </c>
      <c r="E224" s="115" t="e" cm="1">
        <f t="array" ref="E224">INDEX(Gesamtpunkte[[Matr.-Nr.]:[Gesamtpunkte ]],_xlfn.XMATCH('3. Notenszenarien'!A224,Gesamtpunkte[Matr.-Nr.],0),5)</f>
        <v>#N/A</v>
      </c>
      <c r="F224" s="115" t="e" cm="1">
        <f t="array" ref="F224">INDEX($S$4:$S$14,_xlfn.XMATCH(E224,$T$4:$T$14,-1),1)</f>
        <v>#N/A</v>
      </c>
      <c r="G224" s="115" t="e" cm="1">
        <f t="array" ref="G224">INDEX($S$21:$S$31,_xlfn.XMATCH(E224,$T$21:$T$31,-1),1)</f>
        <v>#N/A</v>
      </c>
      <c r="H224" s="115" t="e" cm="1">
        <f t="array" ref="H224">INDEX($S$38:$S$48,_xlfn.XMATCH(E224,$T$38:$T$48,-1),1)</f>
        <v>#N/A</v>
      </c>
      <c r="I224" s="116" t="str">
        <f t="shared" si="10"/>
        <v/>
      </c>
      <c r="J224" s="106" t="str">
        <f t="shared" si="11"/>
        <v/>
      </c>
      <c r="K224" s="63" t="e" cm="1">
        <f t="array" ref="K224">INDEX($T$4:$T$14,_xlfn.XMATCH(E224,$T$4:$T$14,1))-E224</f>
        <v>#N/A</v>
      </c>
      <c r="L224" s="63" t="e" cm="1">
        <f t="array" ref="L224">INDEX($T$21:$T$31,_xlfn.XMATCH(E224,$T$21:$T$31,1))-E224</f>
        <v>#N/A</v>
      </c>
      <c r="M224" s="63" t="e" cm="1">
        <f t="array" ref="M224">INDEX($T$38:$T$48,_xlfn.XMATCH(E224,$T$38:$T$48,1))-E224</f>
        <v>#N/A</v>
      </c>
    </row>
    <row r="225" spans="1:13" ht="13.5" thickBot="1">
      <c r="A225" s="113" t="e">
        <f>'2a.Detailpunkte'!D223</f>
        <v>#N/A</v>
      </c>
      <c r="B225" s="113">
        <f>'2a.Detailpunkte'!E223</f>
        <v>0</v>
      </c>
      <c r="C225" s="113">
        <f>'2a.Detailpunkte'!F223</f>
        <v>0</v>
      </c>
      <c r="D225" s="114" t="str">
        <f>IF(Gesamtpunkte[[#This Row],[Versuch]]=0,"",Gesamtpunkte[[#This Row],[Versuch]])</f>
        <v/>
      </c>
      <c r="E225" s="115" t="e" cm="1">
        <f t="array" ref="E225">INDEX(Gesamtpunkte[[Matr.-Nr.]:[Gesamtpunkte ]],_xlfn.XMATCH('3. Notenszenarien'!A225,Gesamtpunkte[Matr.-Nr.],0),5)</f>
        <v>#N/A</v>
      </c>
      <c r="F225" s="115" t="e" cm="1">
        <f t="array" ref="F225">INDEX($S$4:$S$14,_xlfn.XMATCH(E225,$T$4:$T$14,-1),1)</f>
        <v>#N/A</v>
      </c>
      <c r="G225" s="115" t="e" cm="1">
        <f t="array" ref="G225">INDEX($S$21:$S$31,_xlfn.XMATCH(E225,$T$21:$T$31,-1),1)</f>
        <v>#N/A</v>
      </c>
      <c r="H225" s="115" t="e" cm="1">
        <f t="array" ref="H225">INDEX($S$38:$S$48,_xlfn.XMATCH(E225,$T$38:$T$48,-1),1)</f>
        <v>#N/A</v>
      </c>
      <c r="I225" s="116" t="str">
        <f t="shared" si="10"/>
        <v/>
      </c>
      <c r="J225" s="106" t="str">
        <f t="shared" si="11"/>
        <v/>
      </c>
      <c r="K225" s="63" t="e" cm="1">
        <f t="array" ref="K225">INDEX($T$4:$T$14,_xlfn.XMATCH(E225,$T$4:$T$14,1))-E225</f>
        <v>#N/A</v>
      </c>
      <c r="L225" s="63" t="e" cm="1">
        <f t="array" ref="L225">INDEX($T$21:$T$31,_xlfn.XMATCH(E225,$T$21:$T$31,1))-E225</f>
        <v>#N/A</v>
      </c>
      <c r="M225" s="63" t="e" cm="1">
        <f t="array" ref="M225">INDEX($T$38:$T$48,_xlfn.XMATCH(E225,$T$38:$T$48,1))-E225</f>
        <v>#N/A</v>
      </c>
    </row>
    <row r="226" spans="1:13" ht="13.5" thickBot="1">
      <c r="A226" s="113" t="e">
        <f>'2a.Detailpunkte'!D224</f>
        <v>#N/A</v>
      </c>
      <c r="B226" s="113">
        <f>'2a.Detailpunkte'!E224</f>
        <v>0</v>
      </c>
      <c r="C226" s="113">
        <f>'2a.Detailpunkte'!F224</f>
        <v>0</v>
      </c>
      <c r="D226" s="114" t="str">
        <f>IF(Gesamtpunkte[[#This Row],[Versuch]]=0,"",Gesamtpunkte[[#This Row],[Versuch]])</f>
        <v/>
      </c>
      <c r="E226" s="115" t="e" cm="1">
        <f t="array" ref="E226">INDEX(Gesamtpunkte[[Matr.-Nr.]:[Gesamtpunkte ]],_xlfn.XMATCH('3. Notenszenarien'!A226,Gesamtpunkte[Matr.-Nr.],0),5)</f>
        <v>#N/A</v>
      </c>
      <c r="F226" s="115" t="e" cm="1">
        <f t="array" ref="F226">INDEX($S$4:$S$14,_xlfn.XMATCH(E226,$T$4:$T$14,-1),1)</f>
        <v>#N/A</v>
      </c>
      <c r="G226" s="115" t="e" cm="1">
        <f t="array" ref="G226">INDEX($S$21:$S$31,_xlfn.XMATCH(E226,$T$21:$T$31,-1),1)</f>
        <v>#N/A</v>
      </c>
      <c r="H226" s="115" t="e" cm="1">
        <f t="array" ref="H226">INDEX($S$38:$S$48,_xlfn.XMATCH(E226,$T$38:$T$48,-1),1)</f>
        <v>#N/A</v>
      </c>
      <c r="I226" s="116" t="str">
        <f t="shared" si="10"/>
        <v/>
      </c>
      <c r="J226" s="106" t="str">
        <f t="shared" si="11"/>
        <v/>
      </c>
      <c r="K226" s="63" t="e" cm="1">
        <f t="array" ref="K226">INDEX($T$4:$T$14,_xlfn.XMATCH(E226,$T$4:$T$14,1))-E226</f>
        <v>#N/A</v>
      </c>
      <c r="L226" s="63" t="e" cm="1">
        <f t="array" ref="L226">INDEX($T$21:$T$31,_xlfn.XMATCH(E226,$T$21:$T$31,1))-E226</f>
        <v>#N/A</v>
      </c>
      <c r="M226" s="63" t="e" cm="1">
        <f t="array" ref="M226">INDEX($T$38:$T$48,_xlfn.XMATCH(E226,$T$38:$T$48,1))-E226</f>
        <v>#N/A</v>
      </c>
    </row>
    <row r="227" spans="1:13" ht="13.5" thickBot="1">
      <c r="A227" s="113" t="e">
        <f>'2a.Detailpunkte'!D225</f>
        <v>#N/A</v>
      </c>
      <c r="B227" s="113">
        <f>'2a.Detailpunkte'!E225</f>
        <v>0</v>
      </c>
      <c r="C227" s="113">
        <f>'2a.Detailpunkte'!F225</f>
        <v>0</v>
      </c>
      <c r="D227" s="114" t="str">
        <f>IF(Gesamtpunkte[[#This Row],[Versuch]]=0,"",Gesamtpunkte[[#This Row],[Versuch]])</f>
        <v/>
      </c>
      <c r="E227" s="115" t="e" cm="1">
        <f t="array" ref="E227">INDEX(Gesamtpunkte[[Matr.-Nr.]:[Gesamtpunkte ]],_xlfn.XMATCH('3. Notenszenarien'!A227,Gesamtpunkte[Matr.-Nr.],0),5)</f>
        <v>#N/A</v>
      </c>
      <c r="F227" s="115" t="e" cm="1">
        <f t="array" ref="F227">INDEX($S$4:$S$14,_xlfn.XMATCH(E227,$T$4:$T$14,-1),1)</f>
        <v>#N/A</v>
      </c>
      <c r="G227" s="115" t="e" cm="1">
        <f t="array" ref="G227">INDEX($S$21:$S$31,_xlfn.XMATCH(E227,$T$21:$T$31,-1),1)</f>
        <v>#N/A</v>
      </c>
      <c r="H227" s="115" t="e" cm="1">
        <f t="array" ref="H227">INDEX($S$38:$S$48,_xlfn.XMATCH(E227,$T$38:$T$48,-1),1)</f>
        <v>#N/A</v>
      </c>
      <c r="I227" s="116" t="str">
        <f t="shared" si="10"/>
        <v/>
      </c>
      <c r="J227" s="106" t="str">
        <f t="shared" si="11"/>
        <v/>
      </c>
      <c r="K227" s="63" t="e" cm="1">
        <f t="array" ref="K227">INDEX($T$4:$T$14,_xlfn.XMATCH(E227,$T$4:$T$14,1))-E227</f>
        <v>#N/A</v>
      </c>
      <c r="L227" s="63" t="e" cm="1">
        <f t="array" ref="L227">INDEX($T$21:$T$31,_xlfn.XMATCH(E227,$T$21:$T$31,1))-E227</f>
        <v>#N/A</v>
      </c>
      <c r="M227" s="63" t="e" cm="1">
        <f t="array" ref="M227">INDEX($T$38:$T$48,_xlfn.XMATCH(E227,$T$38:$T$48,1))-E227</f>
        <v>#N/A</v>
      </c>
    </row>
    <row r="228" spans="1:13" ht="13.5" thickBot="1">
      <c r="A228" s="113" t="e">
        <f>'2a.Detailpunkte'!D226</f>
        <v>#N/A</v>
      </c>
      <c r="B228" s="113">
        <f>'2a.Detailpunkte'!E226</f>
        <v>0</v>
      </c>
      <c r="C228" s="113">
        <f>'2a.Detailpunkte'!F226</f>
        <v>0</v>
      </c>
      <c r="D228" s="114" t="str">
        <f>IF(Gesamtpunkte[[#This Row],[Versuch]]=0,"",Gesamtpunkte[[#This Row],[Versuch]])</f>
        <v/>
      </c>
      <c r="E228" s="115" t="e" cm="1">
        <f t="array" ref="E228">INDEX(Gesamtpunkte[[Matr.-Nr.]:[Gesamtpunkte ]],_xlfn.XMATCH('3. Notenszenarien'!A228,Gesamtpunkte[Matr.-Nr.],0),5)</f>
        <v>#N/A</v>
      </c>
      <c r="F228" s="115" t="e" cm="1">
        <f t="array" ref="F228">INDEX($S$4:$S$14,_xlfn.XMATCH(E228,$T$4:$T$14,-1),1)</f>
        <v>#N/A</v>
      </c>
      <c r="G228" s="115" t="e" cm="1">
        <f t="array" ref="G228">INDEX($S$21:$S$31,_xlfn.XMATCH(E228,$T$21:$T$31,-1),1)</f>
        <v>#N/A</v>
      </c>
      <c r="H228" s="115" t="e" cm="1">
        <f t="array" ref="H228">INDEX($S$38:$S$48,_xlfn.XMATCH(E228,$T$38:$T$48,-1),1)</f>
        <v>#N/A</v>
      </c>
      <c r="I228" s="116" t="str">
        <f t="shared" si="10"/>
        <v/>
      </c>
      <c r="J228" s="106" t="str">
        <f t="shared" si="11"/>
        <v/>
      </c>
      <c r="K228" s="63" t="e" cm="1">
        <f t="array" ref="K228">INDEX($T$4:$T$14,_xlfn.XMATCH(E228,$T$4:$T$14,1))-E228</f>
        <v>#N/A</v>
      </c>
      <c r="L228" s="63" t="e" cm="1">
        <f t="array" ref="L228">INDEX($T$21:$T$31,_xlfn.XMATCH(E228,$T$21:$T$31,1))-E228</f>
        <v>#N/A</v>
      </c>
      <c r="M228" s="63" t="e" cm="1">
        <f t="array" ref="M228">INDEX($T$38:$T$48,_xlfn.XMATCH(E228,$T$38:$T$48,1))-E228</f>
        <v>#N/A</v>
      </c>
    </row>
    <row r="229" spans="1:13" ht="13.5" thickBot="1">
      <c r="A229" s="113" t="e">
        <f>'2a.Detailpunkte'!D227</f>
        <v>#N/A</v>
      </c>
      <c r="B229" s="113">
        <f>'2a.Detailpunkte'!E227</f>
        <v>0</v>
      </c>
      <c r="C229" s="113">
        <f>'2a.Detailpunkte'!F227</f>
        <v>0</v>
      </c>
      <c r="D229" s="114" t="str">
        <f>IF(Gesamtpunkte[[#This Row],[Versuch]]=0,"",Gesamtpunkte[[#This Row],[Versuch]])</f>
        <v/>
      </c>
      <c r="E229" s="115" t="e" cm="1">
        <f t="array" ref="E229">INDEX(Gesamtpunkte[[Matr.-Nr.]:[Gesamtpunkte ]],_xlfn.XMATCH('3. Notenszenarien'!A229,Gesamtpunkte[Matr.-Nr.],0),5)</f>
        <v>#N/A</v>
      </c>
      <c r="F229" s="115" t="e" cm="1">
        <f t="array" ref="F229">INDEX($S$4:$S$14,_xlfn.XMATCH(E229,$T$4:$T$14,-1),1)</f>
        <v>#N/A</v>
      </c>
      <c r="G229" s="115" t="e" cm="1">
        <f t="array" ref="G229">INDEX($S$21:$S$31,_xlfn.XMATCH(E229,$T$21:$T$31,-1),1)</f>
        <v>#N/A</v>
      </c>
      <c r="H229" s="115" t="e" cm="1">
        <f t="array" ref="H229">INDEX($S$38:$S$48,_xlfn.XMATCH(E229,$T$38:$T$48,-1),1)</f>
        <v>#N/A</v>
      </c>
      <c r="I229" s="116" t="str">
        <f t="shared" si="10"/>
        <v/>
      </c>
      <c r="J229" s="106" t="str">
        <f t="shared" si="11"/>
        <v/>
      </c>
      <c r="K229" s="63" t="e" cm="1">
        <f t="array" ref="K229">INDEX($T$4:$T$14,_xlfn.XMATCH(E229,$T$4:$T$14,1))-E229</f>
        <v>#N/A</v>
      </c>
      <c r="L229" s="63" t="e" cm="1">
        <f t="array" ref="L229">INDEX($T$21:$T$31,_xlfn.XMATCH(E229,$T$21:$T$31,1))-E229</f>
        <v>#N/A</v>
      </c>
      <c r="M229" s="63" t="e" cm="1">
        <f t="array" ref="M229">INDEX($T$38:$T$48,_xlfn.XMATCH(E229,$T$38:$T$48,1))-E229</f>
        <v>#N/A</v>
      </c>
    </row>
    <row r="230" spans="1:13" ht="13.5" thickBot="1">
      <c r="A230" s="113" t="e">
        <f>'2a.Detailpunkte'!D228</f>
        <v>#N/A</v>
      </c>
      <c r="B230" s="113">
        <f>'2a.Detailpunkte'!E228</f>
        <v>0</v>
      </c>
      <c r="C230" s="113">
        <f>'2a.Detailpunkte'!F228</f>
        <v>0</v>
      </c>
      <c r="D230" s="114" t="str">
        <f>IF(Gesamtpunkte[[#This Row],[Versuch]]=0,"",Gesamtpunkte[[#This Row],[Versuch]])</f>
        <v/>
      </c>
      <c r="E230" s="115" t="e" cm="1">
        <f t="array" ref="E230">INDEX(Gesamtpunkte[[Matr.-Nr.]:[Gesamtpunkte ]],_xlfn.XMATCH('3. Notenszenarien'!A230,Gesamtpunkte[Matr.-Nr.],0),5)</f>
        <v>#N/A</v>
      </c>
      <c r="F230" s="115" t="e" cm="1">
        <f t="array" ref="F230">INDEX($S$4:$S$14,_xlfn.XMATCH(E230,$T$4:$T$14,-1),1)</f>
        <v>#N/A</v>
      </c>
      <c r="G230" s="115" t="e" cm="1">
        <f t="array" ref="G230">INDEX($S$21:$S$31,_xlfn.XMATCH(E230,$T$21:$T$31,-1),1)</f>
        <v>#N/A</v>
      </c>
      <c r="H230" s="115" t="e" cm="1">
        <f t="array" ref="H230">INDEX($S$38:$S$48,_xlfn.XMATCH(E230,$T$38:$T$48,-1),1)</f>
        <v>#N/A</v>
      </c>
      <c r="I230" s="116" t="str">
        <f t="shared" si="10"/>
        <v/>
      </c>
      <c r="J230" s="106" t="str">
        <f t="shared" si="11"/>
        <v/>
      </c>
      <c r="K230" s="63" t="e" cm="1">
        <f t="array" ref="K230">INDEX($T$4:$T$14,_xlfn.XMATCH(E230,$T$4:$T$14,1))-E230</f>
        <v>#N/A</v>
      </c>
      <c r="L230" s="63" t="e" cm="1">
        <f t="array" ref="L230">INDEX($T$21:$T$31,_xlfn.XMATCH(E230,$T$21:$T$31,1))-E230</f>
        <v>#N/A</v>
      </c>
      <c r="M230" s="63" t="e" cm="1">
        <f t="array" ref="M230">INDEX($T$38:$T$48,_xlfn.XMATCH(E230,$T$38:$T$48,1))-E230</f>
        <v>#N/A</v>
      </c>
    </row>
    <row r="231" spans="1:13" ht="13.5" thickBot="1">
      <c r="A231" s="113" t="e">
        <f>'2a.Detailpunkte'!D229</f>
        <v>#N/A</v>
      </c>
      <c r="B231" s="113">
        <f>'2a.Detailpunkte'!E229</f>
        <v>0</v>
      </c>
      <c r="C231" s="113">
        <f>'2a.Detailpunkte'!F229</f>
        <v>0</v>
      </c>
      <c r="D231" s="114" t="str">
        <f>IF(Gesamtpunkte[[#This Row],[Versuch]]=0,"",Gesamtpunkte[[#This Row],[Versuch]])</f>
        <v/>
      </c>
      <c r="E231" s="115" t="e" cm="1">
        <f t="array" ref="E231">INDEX(Gesamtpunkte[[Matr.-Nr.]:[Gesamtpunkte ]],_xlfn.XMATCH('3. Notenszenarien'!A231,Gesamtpunkte[Matr.-Nr.],0),5)</f>
        <v>#N/A</v>
      </c>
      <c r="F231" s="115" t="e" cm="1">
        <f t="array" ref="F231">INDEX($S$4:$S$14,_xlfn.XMATCH(E231,$T$4:$T$14,-1),1)</f>
        <v>#N/A</v>
      </c>
      <c r="G231" s="115" t="e" cm="1">
        <f t="array" ref="G231">INDEX($S$21:$S$31,_xlfn.XMATCH(E231,$T$21:$T$31,-1),1)</f>
        <v>#N/A</v>
      </c>
      <c r="H231" s="115" t="e" cm="1">
        <f t="array" ref="H231">INDEX($S$38:$S$48,_xlfn.XMATCH(E231,$T$38:$T$48,-1),1)</f>
        <v>#N/A</v>
      </c>
      <c r="I231" s="116" t="str">
        <f t="shared" si="10"/>
        <v/>
      </c>
      <c r="J231" s="106" t="str">
        <f t="shared" si="11"/>
        <v/>
      </c>
      <c r="K231" s="63" t="e" cm="1">
        <f t="array" ref="K231">INDEX($T$4:$T$14,_xlfn.XMATCH(E231,$T$4:$T$14,1))-E231</f>
        <v>#N/A</v>
      </c>
      <c r="L231" s="63" t="e" cm="1">
        <f t="array" ref="L231">INDEX($T$21:$T$31,_xlfn.XMATCH(E231,$T$21:$T$31,1))-E231</f>
        <v>#N/A</v>
      </c>
      <c r="M231" s="63" t="e" cm="1">
        <f t="array" ref="M231">INDEX($T$38:$T$48,_xlfn.XMATCH(E231,$T$38:$T$48,1))-E231</f>
        <v>#N/A</v>
      </c>
    </row>
    <row r="232" spans="1:13" ht="13.5" thickBot="1">
      <c r="A232" s="113" t="e">
        <f>'2a.Detailpunkte'!D230</f>
        <v>#N/A</v>
      </c>
      <c r="B232" s="113">
        <f>'2a.Detailpunkte'!E230</f>
        <v>0</v>
      </c>
      <c r="C232" s="113">
        <f>'2a.Detailpunkte'!F230</f>
        <v>0</v>
      </c>
      <c r="D232" s="114" t="str">
        <f>IF(Gesamtpunkte[[#This Row],[Versuch]]=0,"",Gesamtpunkte[[#This Row],[Versuch]])</f>
        <v/>
      </c>
      <c r="E232" s="115" t="e" cm="1">
        <f t="array" ref="E232">INDEX(Gesamtpunkte[[Matr.-Nr.]:[Gesamtpunkte ]],_xlfn.XMATCH('3. Notenszenarien'!A232,Gesamtpunkte[Matr.-Nr.],0),5)</f>
        <v>#N/A</v>
      </c>
      <c r="F232" s="115" t="e" cm="1">
        <f t="array" ref="F232">INDEX($S$4:$S$14,_xlfn.XMATCH(E232,$T$4:$T$14,-1),1)</f>
        <v>#N/A</v>
      </c>
      <c r="G232" s="115" t="e" cm="1">
        <f t="array" ref="G232">INDEX($S$21:$S$31,_xlfn.XMATCH(E232,$T$21:$T$31,-1),1)</f>
        <v>#N/A</v>
      </c>
      <c r="H232" s="115" t="e" cm="1">
        <f t="array" ref="H232">INDEX($S$38:$S$48,_xlfn.XMATCH(E232,$T$38:$T$48,-1),1)</f>
        <v>#N/A</v>
      </c>
      <c r="I232" s="116" t="str">
        <f t="shared" si="10"/>
        <v/>
      </c>
      <c r="J232" s="106" t="str">
        <f t="shared" si="11"/>
        <v/>
      </c>
      <c r="K232" s="63" t="e" cm="1">
        <f t="array" ref="K232">INDEX($T$4:$T$14,_xlfn.XMATCH(E232,$T$4:$T$14,1))-E232</f>
        <v>#N/A</v>
      </c>
      <c r="L232" s="63" t="e" cm="1">
        <f t="array" ref="L232">INDEX($T$21:$T$31,_xlfn.XMATCH(E232,$T$21:$T$31,1))-E232</f>
        <v>#N/A</v>
      </c>
      <c r="M232" s="63" t="e" cm="1">
        <f t="array" ref="M232">INDEX($T$38:$T$48,_xlfn.XMATCH(E232,$T$38:$T$48,1))-E232</f>
        <v>#N/A</v>
      </c>
    </row>
    <row r="233" spans="1:13" ht="13.5" thickBot="1">
      <c r="A233" s="113" t="e">
        <f>'2a.Detailpunkte'!D231</f>
        <v>#N/A</v>
      </c>
      <c r="B233" s="113">
        <f>'2a.Detailpunkte'!E231</f>
        <v>0</v>
      </c>
      <c r="C233" s="113">
        <f>'2a.Detailpunkte'!F231</f>
        <v>0</v>
      </c>
      <c r="D233" s="114" t="str">
        <f>IF(Gesamtpunkte[[#This Row],[Versuch]]=0,"",Gesamtpunkte[[#This Row],[Versuch]])</f>
        <v/>
      </c>
      <c r="E233" s="115" t="e" cm="1">
        <f t="array" ref="E233">INDEX(Gesamtpunkte[[Matr.-Nr.]:[Gesamtpunkte ]],_xlfn.XMATCH('3. Notenszenarien'!A233,Gesamtpunkte[Matr.-Nr.],0),5)</f>
        <v>#N/A</v>
      </c>
      <c r="F233" s="115" t="e" cm="1">
        <f t="array" ref="F233">INDEX($S$4:$S$14,_xlfn.XMATCH(E233,$T$4:$T$14,-1),1)</f>
        <v>#N/A</v>
      </c>
      <c r="G233" s="115" t="e" cm="1">
        <f t="array" ref="G233">INDEX($S$21:$S$31,_xlfn.XMATCH(E233,$T$21:$T$31,-1),1)</f>
        <v>#N/A</v>
      </c>
      <c r="H233" s="115" t="e" cm="1">
        <f t="array" ref="H233">INDEX($S$38:$S$48,_xlfn.XMATCH(E233,$T$38:$T$48,-1),1)</f>
        <v>#N/A</v>
      </c>
      <c r="I233" s="116" t="str">
        <f t="shared" si="10"/>
        <v/>
      </c>
      <c r="J233" s="106" t="str">
        <f t="shared" si="11"/>
        <v/>
      </c>
      <c r="K233" s="63" t="e" cm="1">
        <f t="array" ref="K233">INDEX($T$4:$T$14,_xlfn.XMATCH(E233,$T$4:$T$14,1))-E233</f>
        <v>#N/A</v>
      </c>
      <c r="L233" s="63" t="e" cm="1">
        <f t="array" ref="L233">INDEX($T$21:$T$31,_xlfn.XMATCH(E233,$T$21:$T$31,1))-E233</f>
        <v>#N/A</v>
      </c>
      <c r="M233" s="63" t="e" cm="1">
        <f t="array" ref="M233">INDEX($T$38:$T$48,_xlfn.XMATCH(E233,$T$38:$T$48,1))-E233</f>
        <v>#N/A</v>
      </c>
    </row>
    <row r="234" spans="1:13" ht="13.5" thickBot="1">
      <c r="A234" s="113" t="e">
        <f>'2a.Detailpunkte'!D232</f>
        <v>#N/A</v>
      </c>
      <c r="B234" s="113">
        <f>'2a.Detailpunkte'!E232</f>
        <v>0</v>
      </c>
      <c r="C234" s="113">
        <f>'2a.Detailpunkte'!F232</f>
        <v>0</v>
      </c>
      <c r="D234" s="114" t="str">
        <f>IF(Gesamtpunkte[[#This Row],[Versuch]]=0,"",Gesamtpunkte[[#This Row],[Versuch]])</f>
        <v/>
      </c>
      <c r="E234" s="115" t="e" cm="1">
        <f t="array" ref="E234">INDEX(Gesamtpunkte[[Matr.-Nr.]:[Gesamtpunkte ]],_xlfn.XMATCH('3. Notenszenarien'!A234,Gesamtpunkte[Matr.-Nr.],0),5)</f>
        <v>#N/A</v>
      </c>
      <c r="F234" s="115" t="e" cm="1">
        <f t="array" ref="F234">INDEX($S$4:$S$14,_xlfn.XMATCH(E234,$T$4:$T$14,-1),1)</f>
        <v>#N/A</v>
      </c>
      <c r="G234" s="115" t="e" cm="1">
        <f t="array" ref="G234">INDEX($S$21:$S$31,_xlfn.XMATCH(E234,$T$21:$T$31,-1),1)</f>
        <v>#N/A</v>
      </c>
      <c r="H234" s="115" t="e" cm="1">
        <f t="array" ref="H234">INDEX($S$38:$S$48,_xlfn.XMATCH(E234,$T$38:$T$48,-1),1)</f>
        <v>#N/A</v>
      </c>
      <c r="I234" s="116" t="str">
        <f t="shared" si="10"/>
        <v/>
      </c>
      <c r="J234" s="106" t="str">
        <f t="shared" si="11"/>
        <v/>
      </c>
      <c r="K234" s="63" t="e" cm="1">
        <f t="array" ref="K234">INDEX($T$4:$T$14,_xlfn.XMATCH(E234,$T$4:$T$14,1))-E234</f>
        <v>#N/A</v>
      </c>
      <c r="L234" s="63" t="e" cm="1">
        <f t="array" ref="L234">INDEX($T$21:$T$31,_xlfn.XMATCH(E234,$T$21:$T$31,1))-E234</f>
        <v>#N/A</v>
      </c>
      <c r="M234" s="63" t="e" cm="1">
        <f t="array" ref="M234">INDEX($T$38:$T$48,_xlfn.XMATCH(E234,$T$38:$T$48,1))-E234</f>
        <v>#N/A</v>
      </c>
    </row>
    <row r="235" spans="1:13" ht="13.5" thickBot="1">
      <c r="A235" s="113" t="e">
        <f>'2a.Detailpunkte'!D233</f>
        <v>#N/A</v>
      </c>
      <c r="B235" s="113">
        <f>'2a.Detailpunkte'!E233</f>
        <v>0</v>
      </c>
      <c r="C235" s="113">
        <f>'2a.Detailpunkte'!F233</f>
        <v>0</v>
      </c>
      <c r="D235" s="114" t="str">
        <f>IF(Gesamtpunkte[[#This Row],[Versuch]]=0,"",Gesamtpunkte[[#This Row],[Versuch]])</f>
        <v/>
      </c>
      <c r="E235" s="115" t="e" cm="1">
        <f t="array" ref="E235">INDEX(Gesamtpunkte[[Matr.-Nr.]:[Gesamtpunkte ]],_xlfn.XMATCH('3. Notenszenarien'!A235,Gesamtpunkte[Matr.-Nr.],0),5)</f>
        <v>#N/A</v>
      </c>
      <c r="F235" s="115" t="e" cm="1">
        <f t="array" ref="F235">INDEX($S$4:$S$14,_xlfn.XMATCH(E235,$T$4:$T$14,-1),1)</f>
        <v>#N/A</v>
      </c>
      <c r="G235" s="115" t="e" cm="1">
        <f t="array" ref="G235">INDEX($S$21:$S$31,_xlfn.XMATCH(E235,$T$21:$T$31,-1),1)</f>
        <v>#N/A</v>
      </c>
      <c r="H235" s="115" t="e" cm="1">
        <f t="array" ref="H235">INDEX($S$38:$S$48,_xlfn.XMATCH(E235,$T$38:$T$48,-1),1)</f>
        <v>#N/A</v>
      </c>
      <c r="I235" s="116" t="str">
        <f t="shared" si="10"/>
        <v/>
      </c>
      <c r="J235" s="106" t="str">
        <f t="shared" si="11"/>
        <v/>
      </c>
      <c r="K235" s="63" t="e" cm="1">
        <f t="array" ref="K235">INDEX($T$4:$T$14,_xlfn.XMATCH(E235,$T$4:$T$14,1))-E235</f>
        <v>#N/A</v>
      </c>
      <c r="L235" s="63" t="e" cm="1">
        <f t="array" ref="L235">INDEX($T$21:$T$31,_xlfn.XMATCH(E235,$T$21:$T$31,1))-E235</f>
        <v>#N/A</v>
      </c>
      <c r="M235" s="63" t="e" cm="1">
        <f t="array" ref="M235">INDEX($T$38:$T$48,_xlfn.XMATCH(E235,$T$38:$T$48,1))-E235</f>
        <v>#N/A</v>
      </c>
    </row>
    <row r="236" spans="1:13" ht="13.5" thickBot="1">
      <c r="A236" s="113" t="e">
        <f>'2a.Detailpunkte'!D234</f>
        <v>#N/A</v>
      </c>
      <c r="B236" s="113">
        <f>'2a.Detailpunkte'!E234</f>
        <v>0</v>
      </c>
      <c r="C236" s="113">
        <f>'2a.Detailpunkte'!F234</f>
        <v>0</v>
      </c>
      <c r="D236" s="114" t="str">
        <f>IF(Gesamtpunkte[[#This Row],[Versuch]]=0,"",Gesamtpunkte[[#This Row],[Versuch]])</f>
        <v/>
      </c>
      <c r="E236" s="115" t="e" cm="1">
        <f t="array" ref="E236">INDEX(Gesamtpunkte[[Matr.-Nr.]:[Gesamtpunkte ]],_xlfn.XMATCH('3. Notenszenarien'!A236,Gesamtpunkte[Matr.-Nr.],0),5)</f>
        <v>#N/A</v>
      </c>
      <c r="F236" s="115" t="e" cm="1">
        <f t="array" ref="F236">INDEX($S$4:$S$14,_xlfn.XMATCH(E236,$T$4:$T$14,-1),1)</f>
        <v>#N/A</v>
      </c>
      <c r="G236" s="115" t="e" cm="1">
        <f t="array" ref="G236">INDEX($S$21:$S$31,_xlfn.XMATCH(E236,$T$21:$T$31,-1),1)</f>
        <v>#N/A</v>
      </c>
      <c r="H236" s="115" t="e" cm="1">
        <f t="array" ref="H236">INDEX($S$38:$S$48,_xlfn.XMATCH(E236,$T$38:$T$48,-1),1)</f>
        <v>#N/A</v>
      </c>
      <c r="I236" s="116" t="str">
        <f t="shared" si="10"/>
        <v/>
      </c>
      <c r="J236" s="106" t="str">
        <f t="shared" si="11"/>
        <v/>
      </c>
      <c r="K236" s="63" t="e" cm="1">
        <f t="array" ref="K236">INDEX($T$4:$T$14,_xlfn.XMATCH(E236,$T$4:$T$14,1))-E236</f>
        <v>#N/A</v>
      </c>
      <c r="L236" s="63" t="e" cm="1">
        <f t="array" ref="L236">INDEX($T$21:$T$31,_xlfn.XMATCH(E236,$T$21:$T$31,1))-E236</f>
        <v>#N/A</v>
      </c>
      <c r="M236" s="63" t="e" cm="1">
        <f t="array" ref="M236">INDEX($T$38:$T$48,_xlfn.XMATCH(E236,$T$38:$T$48,1))-E236</f>
        <v>#N/A</v>
      </c>
    </row>
    <row r="237" spans="1:13" ht="13.5" thickBot="1">
      <c r="A237" s="113" t="e">
        <f>'2a.Detailpunkte'!D235</f>
        <v>#N/A</v>
      </c>
      <c r="B237" s="113">
        <f>'2a.Detailpunkte'!E235</f>
        <v>0</v>
      </c>
      <c r="C237" s="113">
        <f>'2a.Detailpunkte'!F235</f>
        <v>0</v>
      </c>
      <c r="D237" s="114" t="str">
        <f>IF(Gesamtpunkte[[#This Row],[Versuch]]=0,"",Gesamtpunkte[[#This Row],[Versuch]])</f>
        <v/>
      </c>
      <c r="E237" s="115" t="e" cm="1">
        <f t="array" ref="E237">INDEX(Gesamtpunkte[[Matr.-Nr.]:[Gesamtpunkte ]],_xlfn.XMATCH('3. Notenszenarien'!A237,Gesamtpunkte[Matr.-Nr.],0),5)</f>
        <v>#N/A</v>
      </c>
      <c r="F237" s="115" t="e" cm="1">
        <f t="array" ref="F237">INDEX($S$4:$S$14,_xlfn.XMATCH(E237,$T$4:$T$14,-1),1)</f>
        <v>#N/A</v>
      </c>
      <c r="G237" s="115" t="e" cm="1">
        <f t="array" ref="G237">INDEX($S$21:$S$31,_xlfn.XMATCH(E237,$T$21:$T$31,-1),1)</f>
        <v>#N/A</v>
      </c>
      <c r="H237" s="115" t="e" cm="1">
        <f t="array" ref="H237">INDEX($S$38:$S$48,_xlfn.XMATCH(E237,$T$38:$T$48,-1),1)</f>
        <v>#N/A</v>
      </c>
      <c r="I237" s="116" t="str">
        <f t="shared" si="10"/>
        <v/>
      </c>
      <c r="J237" s="106" t="str">
        <f t="shared" si="11"/>
        <v/>
      </c>
      <c r="K237" s="63" t="e" cm="1">
        <f t="array" ref="K237">INDEX($T$4:$T$14,_xlfn.XMATCH(E237,$T$4:$T$14,1))-E237</f>
        <v>#N/A</v>
      </c>
      <c r="L237" s="63" t="e" cm="1">
        <f t="array" ref="L237">INDEX($T$21:$T$31,_xlfn.XMATCH(E237,$T$21:$T$31,1))-E237</f>
        <v>#N/A</v>
      </c>
      <c r="M237" s="63" t="e" cm="1">
        <f t="array" ref="M237">INDEX($T$38:$T$48,_xlfn.XMATCH(E237,$T$38:$T$48,1))-E237</f>
        <v>#N/A</v>
      </c>
    </row>
    <row r="238" spans="1:13" ht="13.5" thickBot="1">
      <c r="A238" s="113" t="e">
        <f>'2a.Detailpunkte'!D236</f>
        <v>#N/A</v>
      </c>
      <c r="B238" s="113">
        <f>'2a.Detailpunkte'!E236</f>
        <v>0</v>
      </c>
      <c r="C238" s="113">
        <f>'2a.Detailpunkte'!F236</f>
        <v>0</v>
      </c>
      <c r="D238" s="114" t="str">
        <f>IF(Gesamtpunkte[[#This Row],[Versuch]]=0,"",Gesamtpunkte[[#This Row],[Versuch]])</f>
        <v/>
      </c>
      <c r="E238" s="115" t="e" cm="1">
        <f t="array" ref="E238">INDEX(Gesamtpunkte[[Matr.-Nr.]:[Gesamtpunkte ]],_xlfn.XMATCH('3. Notenszenarien'!A238,Gesamtpunkte[Matr.-Nr.],0),5)</f>
        <v>#N/A</v>
      </c>
      <c r="F238" s="115" t="e" cm="1">
        <f t="array" ref="F238">INDEX($S$4:$S$14,_xlfn.XMATCH(E238,$T$4:$T$14,-1),1)</f>
        <v>#N/A</v>
      </c>
      <c r="G238" s="115" t="e" cm="1">
        <f t="array" ref="G238">INDEX($S$21:$S$31,_xlfn.XMATCH(E238,$T$21:$T$31,-1),1)</f>
        <v>#N/A</v>
      </c>
      <c r="H238" s="115" t="e" cm="1">
        <f t="array" ref="H238">INDEX($S$38:$S$48,_xlfn.XMATCH(E238,$T$38:$T$48,-1),1)</f>
        <v>#N/A</v>
      </c>
      <c r="I238" s="116" t="str">
        <f t="shared" si="10"/>
        <v/>
      </c>
      <c r="J238" s="106" t="str">
        <f t="shared" si="11"/>
        <v/>
      </c>
      <c r="K238" s="63" t="e" cm="1">
        <f t="array" ref="K238">INDEX($T$4:$T$14,_xlfn.XMATCH(E238,$T$4:$T$14,1))-E238</f>
        <v>#N/A</v>
      </c>
      <c r="L238" s="63" t="e" cm="1">
        <f t="array" ref="L238">INDEX($T$21:$T$31,_xlfn.XMATCH(E238,$T$21:$T$31,1))-E238</f>
        <v>#N/A</v>
      </c>
      <c r="M238" s="63" t="e" cm="1">
        <f t="array" ref="M238">INDEX($T$38:$T$48,_xlfn.XMATCH(E238,$T$38:$T$48,1))-E238</f>
        <v>#N/A</v>
      </c>
    </row>
    <row r="239" spans="1:13" ht="13.5" thickBot="1">
      <c r="A239" s="113" t="e">
        <f>'2a.Detailpunkte'!D237</f>
        <v>#N/A</v>
      </c>
      <c r="B239" s="113">
        <f>'2a.Detailpunkte'!E237</f>
        <v>0</v>
      </c>
      <c r="C239" s="113">
        <f>'2a.Detailpunkte'!F237</f>
        <v>0</v>
      </c>
      <c r="D239" s="114" t="str">
        <f>IF(Gesamtpunkte[[#This Row],[Versuch]]=0,"",Gesamtpunkte[[#This Row],[Versuch]])</f>
        <v/>
      </c>
      <c r="E239" s="115" t="e" cm="1">
        <f t="array" ref="E239">INDEX(Gesamtpunkte[[Matr.-Nr.]:[Gesamtpunkte ]],_xlfn.XMATCH('3. Notenszenarien'!A239,Gesamtpunkte[Matr.-Nr.],0),5)</f>
        <v>#N/A</v>
      </c>
      <c r="F239" s="115" t="e" cm="1">
        <f t="array" ref="F239">INDEX($S$4:$S$14,_xlfn.XMATCH(E239,$T$4:$T$14,-1),1)</f>
        <v>#N/A</v>
      </c>
      <c r="G239" s="115" t="e" cm="1">
        <f t="array" ref="G239">INDEX($S$21:$S$31,_xlfn.XMATCH(E239,$T$21:$T$31,-1),1)</f>
        <v>#N/A</v>
      </c>
      <c r="H239" s="115" t="e" cm="1">
        <f t="array" ref="H239">INDEX($S$38:$S$48,_xlfn.XMATCH(E239,$T$38:$T$48,-1),1)</f>
        <v>#N/A</v>
      </c>
      <c r="I239" s="116" t="str">
        <f t="shared" si="10"/>
        <v/>
      </c>
      <c r="J239" s="106" t="str">
        <f t="shared" si="11"/>
        <v/>
      </c>
      <c r="K239" s="63" t="e" cm="1">
        <f t="array" ref="K239">INDEX($T$4:$T$14,_xlfn.XMATCH(E239,$T$4:$T$14,1))-E239</f>
        <v>#N/A</v>
      </c>
      <c r="L239" s="63" t="e" cm="1">
        <f t="array" ref="L239">INDEX($T$21:$T$31,_xlfn.XMATCH(E239,$T$21:$T$31,1))-E239</f>
        <v>#N/A</v>
      </c>
      <c r="M239" s="63" t="e" cm="1">
        <f t="array" ref="M239">INDEX($T$38:$T$48,_xlfn.XMATCH(E239,$T$38:$T$48,1))-E239</f>
        <v>#N/A</v>
      </c>
    </row>
    <row r="240" spans="1:13" ht="13.5" thickBot="1">
      <c r="A240" s="113" t="e">
        <f>'2a.Detailpunkte'!D238</f>
        <v>#N/A</v>
      </c>
      <c r="B240" s="113">
        <f>'2a.Detailpunkte'!E238</f>
        <v>0</v>
      </c>
      <c r="C240" s="113">
        <f>'2a.Detailpunkte'!F238</f>
        <v>0</v>
      </c>
      <c r="D240" s="114" t="str">
        <f>IF(Gesamtpunkte[[#This Row],[Versuch]]=0,"",Gesamtpunkte[[#This Row],[Versuch]])</f>
        <v/>
      </c>
      <c r="E240" s="115" t="e" cm="1">
        <f t="array" ref="E240">INDEX(Gesamtpunkte[[Matr.-Nr.]:[Gesamtpunkte ]],_xlfn.XMATCH('3. Notenszenarien'!A240,Gesamtpunkte[Matr.-Nr.],0),5)</f>
        <v>#N/A</v>
      </c>
      <c r="F240" s="115" t="e" cm="1">
        <f t="array" ref="F240">INDEX($S$4:$S$14,_xlfn.XMATCH(E240,$T$4:$T$14,-1),1)</f>
        <v>#N/A</v>
      </c>
      <c r="G240" s="115" t="e" cm="1">
        <f t="array" ref="G240">INDEX($S$21:$S$31,_xlfn.XMATCH(E240,$T$21:$T$31,-1),1)</f>
        <v>#N/A</v>
      </c>
      <c r="H240" s="115" t="e" cm="1">
        <f t="array" ref="H240">INDEX($S$38:$S$48,_xlfn.XMATCH(E240,$T$38:$T$48,-1),1)</f>
        <v>#N/A</v>
      </c>
      <c r="I240" s="116" t="str">
        <f t="shared" si="10"/>
        <v/>
      </c>
      <c r="J240" s="106" t="str">
        <f t="shared" si="11"/>
        <v/>
      </c>
      <c r="K240" s="63" t="e" cm="1">
        <f t="array" ref="K240">INDEX($T$4:$T$14,_xlfn.XMATCH(E240,$T$4:$T$14,1))-E240</f>
        <v>#N/A</v>
      </c>
      <c r="L240" s="63" t="e" cm="1">
        <f t="array" ref="L240">INDEX($T$21:$T$31,_xlfn.XMATCH(E240,$T$21:$T$31,1))-E240</f>
        <v>#N/A</v>
      </c>
      <c r="M240" s="63" t="e" cm="1">
        <f t="array" ref="M240">INDEX($T$38:$T$48,_xlfn.XMATCH(E240,$T$38:$T$48,1))-E240</f>
        <v>#N/A</v>
      </c>
    </row>
    <row r="241" spans="1:13" ht="13.5" thickBot="1">
      <c r="A241" s="113" t="e">
        <f>'2a.Detailpunkte'!D239</f>
        <v>#N/A</v>
      </c>
      <c r="B241" s="113">
        <f>'2a.Detailpunkte'!E239</f>
        <v>0</v>
      </c>
      <c r="C241" s="113">
        <f>'2a.Detailpunkte'!F239</f>
        <v>0</v>
      </c>
      <c r="D241" s="114" t="str">
        <f>IF(Gesamtpunkte[[#This Row],[Versuch]]=0,"",Gesamtpunkte[[#This Row],[Versuch]])</f>
        <v/>
      </c>
      <c r="E241" s="115" t="e" cm="1">
        <f t="array" ref="E241">INDEX(Gesamtpunkte[[Matr.-Nr.]:[Gesamtpunkte ]],_xlfn.XMATCH('3. Notenszenarien'!A241,Gesamtpunkte[Matr.-Nr.],0),5)</f>
        <v>#N/A</v>
      </c>
      <c r="F241" s="115" t="e" cm="1">
        <f t="array" ref="F241">INDEX($S$4:$S$14,_xlfn.XMATCH(E241,$T$4:$T$14,-1),1)</f>
        <v>#N/A</v>
      </c>
      <c r="G241" s="115" t="e" cm="1">
        <f t="array" ref="G241">INDEX($S$21:$S$31,_xlfn.XMATCH(E241,$T$21:$T$31,-1),1)</f>
        <v>#N/A</v>
      </c>
      <c r="H241" s="115" t="e" cm="1">
        <f t="array" ref="H241">INDEX($S$38:$S$48,_xlfn.XMATCH(E241,$T$38:$T$48,-1),1)</f>
        <v>#N/A</v>
      </c>
      <c r="I241" s="116" t="str">
        <f t="shared" si="10"/>
        <v/>
      </c>
      <c r="J241" s="106" t="str">
        <f t="shared" si="11"/>
        <v/>
      </c>
      <c r="K241" s="63" t="e" cm="1">
        <f t="array" ref="K241">INDEX($T$4:$T$14,_xlfn.XMATCH(E241,$T$4:$T$14,1))-E241</f>
        <v>#N/A</v>
      </c>
      <c r="L241" s="63" t="e" cm="1">
        <f t="array" ref="L241">INDEX($T$21:$T$31,_xlfn.XMATCH(E241,$T$21:$T$31,1))-E241</f>
        <v>#N/A</v>
      </c>
      <c r="M241" s="63" t="e" cm="1">
        <f t="array" ref="M241">INDEX($T$38:$T$48,_xlfn.XMATCH(E241,$T$38:$T$48,1))-E241</f>
        <v>#N/A</v>
      </c>
    </row>
    <row r="242" spans="1:13" ht="13.5" thickBot="1">
      <c r="A242" s="113" t="e">
        <f>'2a.Detailpunkte'!D240</f>
        <v>#N/A</v>
      </c>
      <c r="B242" s="113">
        <f>'2a.Detailpunkte'!E240</f>
        <v>0</v>
      </c>
      <c r="C242" s="113">
        <f>'2a.Detailpunkte'!F240</f>
        <v>0</v>
      </c>
      <c r="D242" s="114" t="str">
        <f>IF(Gesamtpunkte[[#This Row],[Versuch]]=0,"",Gesamtpunkte[[#This Row],[Versuch]])</f>
        <v/>
      </c>
      <c r="E242" s="115" t="e" cm="1">
        <f t="array" ref="E242">INDEX(Gesamtpunkte[[Matr.-Nr.]:[Gesamtpunkte ]],_xlfn.XMATCH('3. Notenszenarien'!A242,Gesamtpunkte[Matr.-Nr.],0),5)</f>
        <v>#N/A</v>
      </c>
      <c r="F242" s="115" t="e" cm="1">
        <f t="array" ref="F242">INDEX($S$4:$S$14,_xlfn.XMATCH(E242,$T$4:$T$14,-1),1)</f>
        <v>#N/A</v>
      </c>
      <c r="G242" s="115" t="e" cm="1">
        <f t="array" ref="G242">INDEX($S$21:$S$31,_xlfn.XMATCH(E242,$T$21:$T$31,-1),1)</f>
        <v>#N/A</v>
      </c>
      <c r="H242" s="115" t="e" cm="1">
        <f t="array" ref="H242">INDEX($S$38:$S$48,_xlfn.XMATCH(E242,$T$38:$T$48,-1),1)</f>
        <v>#N/A</v>
      </c>
      <c r="I242" s="116" t="str">
        <f t="shared" si="10"/>
        <v/>
      </c>
      <c r="J242" s="106" t="str">
        <f t="shared" si="11"/>
        <v/>
      </c>
      <c r="K242" s="63" t="e" cm="1">
        <f t="array" ref="K242">INDEX($T$4:$T$14,_xlfn.XMATCH(E242,$T$4:$T$14,1))-E242</f>
        <v>#N/A</v>
      </c>
      <c r="L242" s="63" t="e" cm="1">
        <f t="array" ref="L242">INDEX($T$21:$T$31,_xlfn.XMATCH(E242,$T$21:$T$31,1))-E242</f>
        <v>#N/A</v>
      </c>
      <c r="M242" s="63" t="e" cm="1">
        <f t="array" ref="M242">INDEX($T$38:$T$48,_xlfn.XMATCH(E242,$T$38:$T$48,1))-E242</f>
        <v>#N/A</v>
      </c>
    </row>
    <row r="243" spans="1:13" ht="13.5" thickBot="1">
      <c r="A243" s="113" t="e">
        <f>'2a.Detailpunkte'!D241</f>
        <v>#N/A</v>
      </c>
      <c r="B243" s="113">
        <f>'2a.Detailpunkte'!E241</f>
        <v>0</v>
      </c>
      <c r="C243" s="113">
        <f>'2a.Detailpunkte'!F241</f>
        <v>0</v>
      </c>
      <c r="D243" s="114" t="str">
        <f>IF(Gesamtpunkte[[#This Row],[Versuch]]=0,"",Gesamtpunkte[[#This Row],[Versuch]])</f>
        <v/>
      </c>
      <c r="E243" s="115" t="e" cm="1">
        <f t="array" ref="E243">INDEX(Gesamtpunkte[[Matr.-Nr.]:[Gesamtpunkte ]],_xlfn.XMATCH('3. Notenszenarien'!A243,Gesamtpunkte[Matr.-Nr.],0),5)</f>
        <v>#N/A</v>
      </c>
      <c r="F243" s="115" t="e" cm="1">
        <f t="array" ref="F243">INDEX($S$4:$S$14,_xlfn.XMATCH(E243,$T$4:$T$14,-1),1)</f>
        <v>#N/A</v>
      </c>
      <c r="G243" s="115" t="e" cm="1">
        <f t="array" ref="G243">INDEX($S$21:$S$31,_xlfn.XMATCH(E243,$T$21:$T$31,-1),1)</f>
        <v>#N/A</v>
      </c>
      <c r="H243" s="115" t="e" cm="1">
        <f t="array" ref="H243">INDEX($S$38:$S$48,_xlfn.XMATCH(E243,$T$38:$T$48,-1),1)</f>
        <v>#N/A</v>
      </c>
      <c r="I243" s="116" t="str">
        <f t="shared" si="10"/>
        <v/>
      </c>
      <c r="J243" s="106" t="str">
        <f t="shared" si="11"/>
        <v/>
      </c>
      <c r="K243" s="63" t="e" cm="1">
        <f t="array" ref="K243">INDEX($T$4:$T$14,_xlfn.XMATCH(E243,$T$4:$T$14,1))-E243</f>
        <v>#N/A</v>
      </c>
      <c r="L243" s="63" t="e" cm="1">
        <f t="array" ref="L243">INDEX($T$21:$T$31,_xlfn.XMATCH(E243,$T$21:$T$31,1))-E243</f>
        <v>#N/A</v>
      </c>
      <c r="M243" s="63" t="e" cm="1">
        <f t="array" ref="M243">INDEX($T$38:$T$48,_xlfn.XMATCH(E243,$T$38:$T$48,1))-E243</f>
        <v>#N/A</v>
      </c>
    </row>
    <row r="244" spans="1:13" ht="13.5" thickBot="1">
      <c r="A244" s="113" t="e">
        <f>'2a.Detailpunkte'!D242</f>
        <v>#N/A</v>
      </c>
      <c r="B244" s="113">
        <f>'2a.Detailpunkte'!E242</f>
        <v>0</v>
      </c>
      <c r="C244" s="113">
        <f>'2a.Detailpunkte'!F242</f>
        <v>0</v>
      </c>
      <c r="D244" s="114" t="str">
        <f>IF(Gesamtpunkte[[#This Row],[Versuch]]=0,"",Gesamtpunkte[[#This Row],[Versuch]])</f>
        <v/>
      </c>
      <c r="E244" s="115" t="e" cm="1">
        <f t="array" ref="E244">INDEX(Gesamtpunkte[[Matr.-Nr.]:[Gesamtpunkte ]],_xlfn.XMATCH('3. Notenszenarien'!A244,Gesamtpunkte[Matr.-Nr.],0),5)</f>
        <v>#N/A</v>
      </c>
      <c r="F244" s="115" t="e" cm="1">
        <f t="array" ref="F244">INDEX($S$4:$S$14,_xlfn.XMATCH(E244,$T$4:$T$14,-1),1)</f>
        <v>#N/A</v>
      </c>
      <c r="G244" s="115" t="e" cm="1">
        <f t="array" ref="G244">INDEX($S$21:$S$31,_xlfn.XMATCH(E244,$T$21:$T$31,-1),1)</f>
        <v>#N/A</v>
      </c>
      <c r="H244" s="115" t="e" cm="1">
        <f t="array" ref="H244">INDEX($S$38:$S$48,_xlfn.XMATCH(E244,$T$38:$T$48,-1),1)</f>
        <v>#N/A</v>
      </c>
      <c r="I244" s="116" t="str">
        <f t="shared" si="10"/>
        <v/>
      </c>
      <c r="J244" s="106" t="str">
        <f t="shared" si="11"/>
        <v/>
      </c>
      <c r="K244" s="63" t="e" cm="1">
        <f t="array" ref="K244">INDEX($T$4:$T$14,_xlfn.XMATCH(E244,$T$4:$T$14,1))-E244</f>
        <v>#N/A</v>
      </c>
      <c r="L244" s="63" t="e" cm="1">
        <f t="array" ref="L244">INDEX($T$21:$T$31,_xlfn.XMATCH(E244,$T$21:$T$31,1))-E244</f>
        <v>#N/A</v>
      </c>
      <c r="M244" s="63" t="e" cm="1">
        <f t="array" ref="M244">INDEX($T$38:$T$48,_xlfn.XMATCH(E244,$T$38:$T$48,1))-E244</f>
        <v>#N/A</v>
      </c>
    </row>
    <row r="245" spans="1:13" ht="13.5" thickBot="1">
      <c r="A245" s="113" t="e">
        <f>'2a.Detailpunkte'!D243</f>
        <v>#N/A</v>
      </c>
      <c r="B245" s="113">
        <f>'2a.Detailpunkte'!E243</f>
        <v>0</v>
      </c>
      <c r="C245" s="113">
        <f>'2a.Detailpunkte'!F243</f>
        <v>0</v>
      </c>
      <c r="D245" s="114" t="str">
        <f>IF(Gesamtpunkte[[#This Row],[Versuch]]=0,"",Gesamtpunkte[[#This Row],[Versuch]])</f>
        <v/>
      </c>
      <c r="E245" s="115" t="e" cm="1">
        <f t="array" ref="E245">INDEX(Gesamtpunkte[[Matr.-Nr.]:[Gesamtpunkte ]],_xlfn.XMATCH('3. Notenszenarien'!A245,Gesamtpunkte[Matr.-Nr.],0),5)</f>
        <v>#N/A</v>
      </c>
      <c r="F245" s="115" t="e" cm="1">
        <f t="array" ref="F245">INDEX($S$4:$S$14,_xlfn.XMATCH(E245,$T$4:$T$14,-1),1)</f>
        <v>#N/A</v>
      </c>
      <c r="G245" s="115" t="e" cm="1">
        <f t="array" ref="G245">INDEX($S$21:$S$31,_xlfn.XMATCH(E245,$T$21:$T$31,-1),1)</f>
        <v>#N/A</v>
      </c>
      <c r="H245" s="115" t="e" cm="1">
        <f t="array" ref="H245">INDEX($S$38:$S$48,_xlfn.XMATCH(E245,$T$38:$T$48,-1),1)</f>
        <v>#N/A</v>
      </c>
      <c r="I245" s="116" t="str">
        <f t="shared" si="10"/>
        <v/>
      </c>
      <c r="J245" s="106" t="str">
        <f t="shared" si="11"/>
        <v/>
      </c>
      <c r="K245" s="63" t="e" cm="1">
        <f t="array" ref="K245">INDEX($T$4:$T$14,_xlfn.XMATCH(E245,$T$4:$T$14,1))-E245</f>
        <v>#N/A</v>
      </c>
      <c r="L245" s="63" t="e" cm="1">
        <f t="array" ref="L245">INDEX($T$21:$T$31,_xlfn.XMATCH(E245,$T$21:$T$31,1))-E245</f>
        <v>#N/A</v>
      </c>
      <c r="M245" s="63" t="e" cm="1">
        <f t="array" ref="M245">INDEX($T$38:$T$48,_xlfn.XMATCH(E245,$T$38:$T$48,1))-E245</f>
        <v>#N/A</v>
      </c>
    </row>
    <row r="246" spans="1:13" ht="13.5" thickBot="1">
      <c r="A246" s="113" t="e">
        <f>'2a.Detailpunkte'!D244</f>
        <v>#N/A</v>
      </c>
      <c r="B246" s="113">
        <f>'2a.Detailpunkte'!E244</f>
        <v>0</v>
      </c>
      <c r="C246" s="113">
        <f>'2a.Detailpunkte'!F244</f>
        <v>0</v>
      </c>
      <c r="D246" s="114" t="str">
        <f>IF(Gesamtpunkte[[#This Row],[Versuch]]=0,"",Gesamtpunkte[[#This Row],[Versuch]])</f>
        <v/>
      </c>
      <c r="E246" s="115" t="e" cm="1">
        <f t="array" ref="E246">INDEX(Gesamtpunkte[[Matr.-Nr.]:[Gesamtpunkte ]],_xlfn.XMATCH('3. Notenszenarien'!A246,Gesamtpunkte[Matr.-Nr.],0),5)</f>
        <v>#N/A</v>
      </c>
      <c r="F246" s="115" t="e" cm="1">
        <f t="array" ref="F246">INDEX($S$4:$S$14,_xlfn.XMATCH(E246,$T$4:$T$14,-1),1)</f>
        <v>#N/A</v>
      </c>
      <c r="G246" s="115" t="e" cm="1">
        <f t="array" ref="G246">INDEX($S$21:$S$31,_xlfn.XMATCH(E246,$T$21:$T$31,-1),1)</f>
        <v>#N/A</v>
      </c>
      <c r="H246" s="115" t="e" cm="1">
        <f t="array" ref="H246">INDEX($S$38:$S$48,_xlfn.XMATCH(E246,$T$38:$T$48,-1),1)</f>
        <v>#N/A</v>
      </c>
      <c r="I246" s="116" t="str">
        <f t="shared" si="10"/>
        <v/>
      </c>
      <c r="J246" s="106" t="str">
        <f t="shared" si="11"/>
        <v/>
      </c>
      <c r="K246" s="63" t="e" cm="1">
        <f t="array" ref="K246">INDEX($T$4:$T$14,_xlfn.XMATCH(E246,$T$4:$T$14,1))-E246</f>
        <v>#N/A</v>
      </c>
      <c r="L246" s="63" t="e" cm="1">
        <f t="array" ref="L246">INDEX($T$21:$T$31,_xlfn.XMATCH(E246,$T$21:$T$31,1))-E246</f>
        <v>#N/A</v>
      </c>
      <c r="M246" s="63" t="e" cm="1">
        <f t="array" ref="M246">INDEX($T$38:$T$48,_xlfn.XMATCH(E246,$T$38:$T$48,1))-E246</f>
        <v>#N/A</v>
      </c>
    </row>
    <row r="247" spans="1:13" ht="13.5" thickBot="1">
      <c r="A247" s="113" t="e">
        <f>'2a.Detailpunkte'!D245</f>
        <v>#N/A</v>
      </c>
      <c r="B247" s="113">
        <f>'2a.Detailpunkte'!E245</f>
        <v>0</v>
      </c>
      <c r="C247" s="113">
        <f>'2a.Detailpunkte'!F245</f>
        <v>0</v>
      </c>
      <c r="D247" s="114" t="str">
        <f>IF(Gesamtpunkte[[#This Row],[Versuch]]=0,"",Gesamtpunkte[[#This Row],[Versuch]])</f>
        <v/>
      </c>
      <c r="E247" s="115" t="e" cm="1">
        <f t="array" ref="E247">INDEX(Gesamtpunkte[[Matr.-Nr.]:[Gesamtpunkte ]],_xlfn.XMATCH('3. Notenszenarien'!A247,Gesamtpunkte[Matr.-Nr.],0),5)</f>
        <v>#N/A</v>
      </c>
      <c r="F247" s="115" t="e" cm="1">
        <f t="array" ref="F247">INDEX($S$4:$S$14,_xlfn.XMATCH(E247,$T$4:$T$14,-1),1)</f>
        <v>#N/A</v>
      </c>
      <c r="G247" s="115" t="e" cm="1">
        <f t="array" ref="G247">INDEX($S$21:$S$31,_xlfn.XMATCH(E247,$T$21:$T$31,-1),1)</f>
        <v>#N/A</v>
      </c>
      <c r="H247" s="115" t="e" cm="1">
        <f t="array" ref="H247">INDEX($S$38:$S$48,_xlfn.XMATCH(E247,$T$38:$T$48,-1),1)</f>
        <v>#N/A</v>
      </c>
      <c r="I247" s="116" t="str">
        <f t="shared" si="10"/>
        <v/>
      </c>
      <c r="J247" s="106" t="str">
        <f t="shared" si="11"/>
        <v/>
      </c>
      <c r="K247" s="63" t="e" cm="1">
        <f t="array" ref="K247">INDEX($T$4:$T$14,_xlfn.XMATCH(E247,$T$4:$T$14,1))-E247</f>
        <v>#N/A</v>
      </c>
      <c r="L247" s="63" t="e" cm="1">
        <f t="array" ref="L247">INDEX($T$21:$T$31,_xlfn.XMATCH(E247,$T$21:$T$31,1))-E247</f>
        <v>#N/A</v>
      </c>
      <c r="M247" s="63" t="e" cm="1">
        <f t="array" ref="M247">INDEX($T$38:$T$48,_xlfn.XMATCH(E247,$T$38:$T$48,1))-E247</f>
        <v>#N/A</v>
      </c>
    </row>
    <row r="248" spans="1:13" ht="13.5" thickBot="1">
      <c r="A248" s="113" t="e">
        <f>'2a.Detailpunkte'!D246</f>
        <v>#N/A</v>
      </c>
      <c r="B248" s="113">
        <f>'2a.Detailpunkte'!E246</f>
        <v>0</v>
      </c>
      <c r="C248" s="113">
        <f>'2a.Detailpunkte'!F246</f>
        <v>0</v>
      </c>
      <c r="D248" s="114" t="str">
        <f>IF(Gesamtpunkte[[#This Row],[Versuch]]=0,"",Gesamtpunkte[[#This Row],[Versuch]])</f>
        <v/>
      </c>
      <c r="E248" s="115" t="e" cm="1">
        <f t="array" ref="E248">INDEX(Gesamtpunkte[[Matr.-Nr.]:[Gesamtpunkte ]],_xlfn.XMATCH('3. Notenszenarien'!A248,Gesamtpunkte[Matr.-Nr.],0),5)</f>
        <v>#N/A</v>
      </c>
      <c r="F248" s="115" t="e" cm="1">
        <f t="array" ref="F248">INDEX($S$4:$S$14,_xlfn.XMATCH(E248,$T$4:$T$14,-1),1)</f>
        <v>#N/A</v>
      </c>
      <c r="G248" s="115" t="e" cm="1">
        <f t="array" ref="G248">INDEX($S$21:$S$31,_xlfn.XMATCH(E248,$T$21:$T$31,-1),1)</f>
        <v>#N/A</v>
      </c>
      <c r="H248" s="115" t="e" cm="1">
        <f t="array" ref="H248">INDEX($S$38:$S$48,_xlfn.XMATCH(E248,$T$38:$T$48,-1),1)</f>
        <v>#N/A</v>
      </c>
      <c r="I248" s="116" t="str">
        <f t="shared" si="10"/>
        <v/>
      </c>
      <c r="J248" s="106" t="str">
        <f t="shared" si="11"/>
        <v/>
      </c>
      <c r="K248" s="63" t="e" cm="1">
        <f t="array" ref="K248">INDEX($T$4:$T$14,_xlfn.XMATCH(E248,$T$4:$T$14,1))-E248</f>
        <v>#N/A</v>
      </c>
      <c r="L248" s="63" t="e" cm="1">
        <f t="array" ref="L248">INDEX($T$21:$T$31,_xlfn.XMATCH(E248,$T$21:$T$31,1))-E248</f>
        <v>#N/A</v>
      </c>
      <c r="M248" s="63" t="e" cm="1">
        <f t="array" ref="M248">INDEX($T$38:$T$48,_xlfn.XMATCH(E248,$T$38:$T$48,1))-E248</f>
        <v>#N/A</v>
      </c>
    </row>
    <row r="249" spans="1:13" ht="13.5" thickBot="1">
      <c r="A249" s="113" t="e">
        <f>'2a.Detailpunkte'!D247</f>
        <v>#N/A</v>
      </c>
      <c r="B249" s="113">
        <f>'2a.Detailpunkte'!E247</f>
        <v>0</v>
      </c>
      <c r="C249" s="113">
        <f>'2a.Detailpunkte'!F247</f>
        <v>0</v>
      </c>
      <c r="D249" s="114" t="str">
        <f>IF(Gesamtpunkte[[#This Row],[Versuch]]=0,"",Gesamtpunkte[[#This Row],[Versuch]])</f>
        <v/>
      </c>
      <c r="E249" s="115" t="e" cm="1">
        <f t="array" ref="E249">INDEX(Gesamtpunkte[[Matr.-Nr.]:[Gesamtpunkte ]],_xlfn.XMATCH('3. Notenszenarien'!A249,Gesamtpunkte[Matr.-Nr.],0),5)</f>
        <v>#N/A</v>
      </c>
      <c r="F249" s="115" t="e" cm="1">
        <f t="array" ref="F249">INDEX($S$4:$S$14,_xlfn.XMATCH(E249,$T$4:$T$14,-1),1)</f>
        <v>#N/A</v>
      </c>
      <c r="G249" s="115" t="e" cm="1">
        <f t="array" ref="G249">INDEX($S$21:$S$31,_xlfn.XMATCH(E249,$T$21:$T$31,-1),1)</f>
        <v>#N/A</v>
      </c>
      <c r="H249" s="115" t="e" cm="1">
        <f t="array" ref="H249">INDEX($S$38:$S$48,_xlfn.XMATCH(E249,$T$38:$T$48,-1),1)</f>
        <v>#N/A</v>
      </c>
      <c r="I249" s="116" t="str">
        <f t="shared" si="10"/>
        <v/>
      </c>
      <c r="J249" s="106" t="str">
        <f t="shared" si="11"/>
        <v/>
      </c>
      <c r="K249" s="63" t="e" cm="1">
        <f t="array" ref="K249">INDEX($T$4:$T$14,_xlfn.XMATCH(E249,$T$4:$T$14,1))-E249</f>
        <v>#N/A</v>
      </c>
      <c r="L249" s="63" t="e" cm="1">
        <f t="array" ref="L249">INDEX($T$21:$T$31,_xlfn.XMATCH(E249,$T$21:$T$31,1))-E249</f>
        <v>#N/A</v>
      </c>
      <c r="M249" s="63" t="e" cm="1">
        <f t="array" ref="M249">INDEX($T$38:$T$48,_xlfn.XMATCH(E249,$T$38:$T$48,1))-E249</f>
        <v>#N/A</v>
      </c>
    </row>
    <row r="250" spans="1:13" ht="13.5" thickBot="1">
      <c r="A250" s="113" t="e">
        <f>'2a.Detailpunkte'!D248</f>
        <v>#N/A</v>
      </c>
      <c r="B250" s="113">
        <f>'2a.Detailpunkte'!E248</f>
        <v>0</v>
      </c>
      <c r="C250" s="113">
        <f>'2a.Detailpunkte'!F248</f>
        <v>0</v>
      </c>
      <c r="D250" s="114" t="str">
        <f>IF(Gesamtpunkte[[#This Row],[Versuch]]=0,"",Gesamtpunkte[[#This Row],[Versuch]])</f>
        <v/>
      </c>
      <c r="E250" s="115" t="e" cm="1">
        <f t="array" ref="E250">INDEX(Gesamtpunkte[[Matr.-Nr.]:[Gesamtpunkte ]],_xlfn.XMATCH('3. Notenszenarien'!A250,Gesamtpunkte[Matr.-Nr.],0),5)</f>
        <v>#N/A</v>
      </c>
      <c r="F250" s="115" t="e" cm="1">
        <f t="array" ref="F250">INDEX($S$4:$S$14,_xlfn.XMATCH(E250,$T$4:$T$14,-1),1)</f>
        <v>#N/A</v>
      </c>
      <c r="G250" s="115" t="e" cm="1">
        <f t="array" ref="G250">INDEX($S$21:$S$31,_xlfn.XMATCH(E250,$T$21:$T$31,-1),1)</f>
        <v>#N/A</v>
      </c>
      <c r="H250" s="115" t="e" cm="1">
        <f t="array" ref="H250">INDEX($S$38:$S$48,_xlfn.XMATCH(E250,$T$38:$T$48,-1),1)</f>
        <v>#N/A</v>
      </c>
      <c r="I250" s="116" t="str">
        <f t="shared" si="10"/>
        <v/>
      </c>
      <c r="J250" s="106" t="str">
        <f t="shared" si="11"/>
        <v/>
      </c>
      <c r="K250" s="63" t="e" cm="1">
        <f t="array" ref="K250">INDEX($T$4:$T$14,_xlfn.XMATCH(E250,$T$4:$T$14,1))-E250</f>
        <v>#N/A</v>
      </c>
      <c r="L250" s="63" t="e" cm="1">
        <f t="array" ref="L250">INDEX($T$21:$T$31,_xlfn.XMATCH(E250,$T$21:$T$31,1))-E250</f>
        <v>#N/A</v>
      </c>
      <c r="M250" s="63" t="e" cm="1">
        <f t="array" ref="M250">INDEX($T$38:$T$48,_xlfn.XMATCH(E250,$T$38:$T$48,1))-E250</f>
        <v>#N/A</v>
      </c>
    </row>
    <row r="251" spans="1:13" ht="13.5" thickBot="1">
      <c r="A251" s="113" t="e">
        <f>'2a.Detailpunkte'!D249</f>
        <v>#N/A</v>
      </c>
      <c r="B251" s="113">
        <f>'2a.Detailpunkte'!E249</f>
        <v>0</v>
      </c>
      <c r="C251" s="113">
        <f>'2a.Detailpunkte'!F249</f>
        <v>0</v>
      </c>
      <c r="D251" s="114" t="str">
        <f>IF(Gesamtpunkte[[#This Row],[Versuch]]=0,"",Gesamtpunkte[[#This Row],[Versuch]])</f>
        <v/>
      </c>
      <c r="E251" s="115" t="e" cm="1">
        <f t="array" ref="E251">INDEX(Gesamtpunkte[[Matr.-Nr.]:[Gesamtpunkte ]],_xlfn.XMATCH('3. Notenszenarien'!A251,Gesamtpunkte[Matr.-Nr.],0),5)</f>
        <v>#N/A</v>
      </c>
      <c r="F251" s="115" t="e" cm="1">
        <f t="array" ref="F251">INDEX($S$4:$S$14,_xlfn.XMATCH(E251,$T$4:$T$14,-1),1)</f>
        <v>#N/A</v>
      </c>
      <c r="G251" s="115" t="e" cm="1">
        <f t="array" ref="G251">INDEX($S$21:$S$31,_xlfn.XMATCH(E251,$T$21:$T$31,-1),1)</f>
        <v>#N/A</v>
      </c>
      <c r="H251" s="115" t="e" cm="1">
        <f t="array" ref="H251">INDEX($S$38:$S$48,_xlfn.XMATCH(E251,$T$38:$T$48,-1),1)</f>
        <v>#N/A</v>
      </c>
      <c r="I251" s="116" t="str">
        <f t="shared" si="10"/>
        <v/>
      </c>
      <c r="J251" s="106" t="str">
        <f t="shared" si="11"/>
        <v/>
      </c>
      <c r="K251" s="63" t="e" cm="1">
        <f t="array" ref="K251">INDEX($T$4:$T$14,_xlfn.XMATCH(E251,$T$4:$T$14,1))-E251</f>
        <v>#N/A</v>
      </c>
      <c r="L251" s="63" t="e" cm="1">
        <f t="array" ref="L251">INDEX($T$21:$T$31,_xlfn.XMATCH(E251,$T$21:$T$31,1))-E251</f>
        <v>#N/A</v>
      </c>
      <c r="M251" s="63" t="e" cm="1">
        <f t="array" ref="M251">INDEX($T$38:$T$48,_xlfn.XMATCH(E251,$T$38:$T$48,1))-E251</f>
        <v>#N/A</v>
      </c>
    </row>
    <row r="252" spans="1:13" ht="13.5" thickBot="1">
      <c r="A252" s="113" t="e">
        <f>'2a.Detailpunkte'!D250</f>
        <v>#N/A</v>
      </c>
      <c r="B252" s="113">
        <f>'2a.Detailpunkte'!E250</f>
        <v>0</v>
      </c>
      <c r="C252" s="113">
        <f>'2a.Detailpunkte'!F250</f>
        <v>0</v>
      </c>
      <c r="D252" s="114" t="str">
        <f>IF(Gesamtpunkte[[#This Row],[Versuch]]=0,"",Gesamtpunkte[[#This Row],[Versuch]])</f>
        <v/>
      </c>
      <c r="E252" s="115" t="e" cm="1">
        <f t="array" ref="E252">INDEX(Gesamtpunkte[[Matr.-Nr.]:[Gesamtpunkte ]],_xlfn.XMATCH('3. Notenszenarien'!A252,Gesamtpunkte[Matr.-Nr.],0),5)</f>
        <v>#N/A</v>
      </c>
      <c r="F252" s="115" t="e" cm="1">
        <f t="array" ref="F252">INDEX($S$4:$S$14,_xlfn.XMATCH(E252,$T$4:$T$14,-1),1)</f>
        <v>#N/A</v>
      </c>
      <c r="G252" s="115" t="e" cm="1">
        <f t="array" ref="G252">INDEX($S$21:$S$31,_xlfn.XMATCH(E252,$T$21:$T$31,-1),1)</f>
        <v>#N/A</v>
      </c>
      <c r="H252" s="115" t="e" cm="1">
        <f t="array" ref="H252">INDEX($S$38:$S$48,_xlfn.XMATCH(E252,$T$38:$T$48,-1),1)</f>
        <v>#N/A</v>
      </c>
      <c r="I252" s="116" t="str">
        <f t="shared" si="10"/>
        <v/>
      </c>
      <c r="J252" s="106" t="str">
        <f t="shared" si="11"/>
        <v/>
      </c>
      <c r="K252" s="63" t="e" cm="1">
        <f t="array" ref="K252">INDEX($T$4:$T$14,_xlfn.XMATCH(E252,$T$4:$T$14,1))-E252</f>
        <v>#N/A</v>
      </c>
      <c r="L252" s="63" t="e" cm="1">
        <f t="array" ref="L252">INDEX($T$21:$T$31,_xlfn.XMATCH(E252,$T$21:$T$31,1))-E252</f>
        <v>#N/A</v>
      </c>
      <c r="M252" s="63" t="e" cm="1">
        <f t="array" ref="M252">INDEX($T$38:$T$48,_xlfn.XMATCH(E252,$T$38:$T$48,1))-E252</f>
        <v>#N/A</v>
      </c>
    </row>
    <row r="253" spans="1:13" ht="13.5" thickBot="1">
      <c r="A253" s="113" t="e">
        <f>'2a.Detailpunkte'!D251</f>
        <v>#N/A</v>
      </c>
      <c r="B253" s="113">
        <f>'2a.Detailpunkte'!E251</f>
        <v>0</v>
      </c>
      <c r="C253" s="113">
        <f>'2a.Detailpunkte'!F251</f>
        <v>0</v>
      </c>
      <c r="D253" s="114" t="str">
        <f>IF(Gesamtpunkte[[#This Row],[Versuch]]=0,"",Gesamtpunkte[[#This Row],[Versuch]])</f>
        <v/>
      </c>
      <c r="E253" s="115" t="e" cm="1">
        <f t="array" ref="E253">INDEX(Gesamtpunkte[[Matr.-Nr.]:[Gesamtpunkte ]],_xlfn.XMATCH('3. Notenszenarien'!A253,Gesamtpunkte[Matr.-Nr.],0),5)</f>
        <v>#N/A</v>
      </c>
      <c r="F253" s="115" t="e" cm="1">
        <f t="array" ref="F253">INDEX($S$4:$S$14,_xlfn.XMATCH(E253,$T$4:$T$14,-1),1)</f>
        <v>#N/A</v>
      </c>
      <c r="G253" s="115" t="e" cm="1">
        <f t="array" ref="G253">INDEX($S$21:$S$31,_xlfn.XMATCH(E253,$T$21:$T$31,-1),1)</f>
        <v>#N/A</v>
      </c>
      <c r="H253" s="115" t="e" cm="1">
        <f t="array" ref="H253">INDEX($S$38:$S$48,_xlfn.XMATCH(E253,$T$38:$T$48,-1),1)</f>
        <v>#N/A</v>
      </c>
      <c r="I253" s="116" t="str">
        <f t="shared" si="10"/>
        <v/>
      </c>
      <c r="J253" s="106" t="str">
        <f t="shared" si="11"/>
        <v/>
      </c>
      <c r="K253" s="63" t="e" cm="1">
        <f t="array" ref="K253">INDEX($T$4:$T$14,_xlfn.XMATCH(E253,$T$4:$T$14,1))-E253</f>
        <v>#N/A</v>
      </c>
      <c r="L253" s="63" t="e" cm="1">
        <f t="array" ref="L253">INDEX($T$21:$T$31,_xlfn.XMATCH(E253,$T$21:$T$31,1))-E253</f>
        <v>#N/A</v>
      </c>
      <c r="M253" s="63" t="e" cm="1">
        <f t="array" ref="M253">INDEX($T$38:$T$48,_xlfn.XMATCH(E253,$T$38:$T$48,1))-E253</f>
        <v>#N/A</v>
      </c>
    </row>
    <row r="254" spans="1:13" ht="13.5" thickBot="1">
      <c r="A254" s="113" t="e">
        <f>'2a.Detailpunkte'!D252</f>
        <v>#N/A</v>
      </c>
      <c r="B254" s="113">
        <f>'2a.Detailpunkte'!E252</f>
        <v>0</v>
      </c>
      <c r="C254" s="113">
        <f>'2a.Detailpunkte'!F252</f>
        <v>0</v>
      </c>
      <c r="D254" s="114" t="str">
        <f>IF(Gesamtpunkte[[#This Row],[Versuch]]=0,"",Gesamtpunkte[[#This Row],[Versuch]])</f>
        <v/>
      </c>
      <c r="E254" s="115" t="e" cm="1">
        <f t="array" ref="E254">INDEX(Gesamtpunkte[[Matr.-Nr.]:[Gesamtpunkte ]],_xlfn.XMATCH('3. Notenszenarien'!A254,Gesamtpunkte[Matr.-Nr.],0),5)</f>
        <v>#N/A</v>
      </c>
      <c r="F254" s="115" t="e" cm="1">
        <f t="array" ref="F254">INDEX($S$4:$S$14,_xlfn.XMATCH(E254,$T$4:$T$14,-1),1)</f>
        <v>#N/A</v>
      </c>
      <c r="G254" s="115" t="e" cm="1">
        <f t="array" ref="G254">INDEX($S$21:$S$31,_xlfn.XMATCH(E254,$T$21:$T$31,-1),1)</f>
        <v>#N/A</v>
      </c>
      <c r="H254" s="115" t="e" cm="1">
        <f t="array" ref="H254">INDEX($S$38:$S$48,_xlfn.XMATCH(E254,$T$38:$T$48,-1),1)</f>
        <v>#N/A</v>
      </c>
      <c r="I254" s="116" t="str">
        <f t="shared" si="10"/>
        <v/>
      </c>
      <c r="J254" s="106" t="str">
        <f t="shared" si="11"/>
        <v/>
      </c>
      <c r="K254" s="63" t="e" cm="1">
        <f t="array" ref="K254">INDEX($T$4:$T$14,_xlfn.XMATCH(E254,$T$4:$T$14,1))-E254</f>
        <v>#N/A</v>
      </c>
      <c r="L254" s="63" t="e" cm="1">
        <f t="array" ref="L254">INDEX($T$21:$T$31,_xlfn.XMATCH(E254,$T$21:$T$31,1))-E254</f>
        <v>#N/A</v>
      </c>
      <c r="M254" s="63" t="e" cm="1">
        <f t="array" ref="M254">INDEX($T$38:$T$48,_xlfn.XMATCH(E254,$T$38:$T$48,1))-E254</f>
        <v>#N/A</v>
      </c>
    </row>
    <row r="255" spans="1:13" ht="13.5" thickBot="1">
      <c r="A255" s="113" t="e">
        <f>'2a.Detailpunkte'!D253</f>
        <v>#N/A</v>
      </c>
      <c r="B255" s="113">
        <f>'2a.Detailpunkte'!E253</f>
        <v>0</v>
      </c>
      <c r="C255" s="113">
        <f>'2a.Detailpunkte'!F253</f>
        <v>0</v>
      </c>
      <c r="D255" s="114" t="str">
        <f>IF(Gesamtpunkte[[#This Row],[Versuch]]=0,"",Gesamtpunkte[[#This Row],[Versuch]])</f>
        <v/>
      </c>
      <c r="E255" s="115" t="e" cm="1">
        <f t="array" ref="E255">INDEX(Gesamtpunkte[[Matr.-Nr.]:[Gesamtpunkte ]],_xlfn.XMATCH('3. Notenszenarien'!A255,Gesamtpunkte[Matr.-Nr.],0),5)</f>
        <v>#N/A</v>
      </c>
      <c r="F255" s="115" t="e" cm="1">
        <f t="array" ref="F255">INDEX($S$4:$S$14,_xlfn.XMATCH(E255,$T$4:$T$14,-1),1)</f>
        <v>#N/A</v>
      </c>
      <c r="G255" s="115" t="e" cm="1">
        <f t="array" ref="G255">INDEX($S$21:$S$31,_xlfn.XMATCH(E255,$T$21:$T$31,-1),1)</f>
        <v>#N/A</v>
      </c>
      <c r="H255" s="115" t="e" cm="1">
        <f t="array" ref="H255">INDEX($S$38:$S$48,_xlfn.XMATCH(E255,$T$38:$T$48,-1),1)</f>
        <v>#N/A</v>
      </c>
      <c r="I255" s="116" t="str">
        <f t="shared" si="10"/>
        <v/>
      </c>
      <c r="J255" s="106" t="str">
        <f t="shared" si="11"/>
        <v/>
      </c>
      <c r="K255" s="63" t="e" cm="1">
        <f t="array" ref="K255">INDEX($T$4:$T$14,_xlfn.XMATCH(E255,$T$4:$T$14,1))-E255</f>
        <v>#N/A</v>
      </c>
      <c r="L255" s="63" t="e" cm="1">
        <f t="array" ref="L255">INDEX($T$21:$T$31,_xlfn.XMATCH(E255,$T$21:$T$31,1))-E255</f>
        <v>#N/A</v>
      </c>
      <c r="M255" s="63" t="e" cm="1">
        <f t="array" ref="M255">INDEX($T$38:$T$48,_xlfn.XMATCH(E255,$T$38:$T$48,1))-E255</f>
        <v>#N/A</v>
      </c>
    </row>
    <row r="256" spans="1:13" ht="13.5" thickBot="1">
      <c r="A256" s="113" t="e">
        <f>'2a.Detailpunkte'!D254</f>
        <v>#N/A</v>
      </c>
      <c r="B256" s="113">
        <f>'2a.Detailpunkte'!E254</f>
        <v>0</v>
      </c>
      <c r="C256" s="113">
        <f>'2a.Detailpunkte'!F254</f>
        <v>0</v>
      </c>
      <c r="D256" s="114" t="e">
        <f>IF(Gesamtpunkte[[#This Row],[Versuch]]=0,"",Gesamtpunkte[[#This Row],[Versuch]])</f>
        <v>#VALUE!</v>
      </c>
      <c r="E256" s="115" t="e" cm="1">
        <f t="array" ref="E256">INDEX(Gesamtpunkte[[Matr.-Nr.]:[Gesamtpunkte ]],_xlfn.XMATCH('3. Notenszenarien'!A256,Gesamtpunkte[Matr.-Nr.],0),5)</f>
        <v>#N/A</v>
      </c>
      <c r="F256" s="115" t="e" cm="1">
        <f t="array" ref="F256">INDEX($S$4:$S$14,_xlfn.XMATCH(E256,$T$4:$T$14,-1),1)</f>
        <v>#N/A</v>
      </c>
      <c r="G256" s="115" t="e" cm="1">
        <f t="array" ref="G256">INDEX($S$21:$S$31,_xlfn.XMATCH(E256,$T$21:$T$31,-1),1)</f>
        <v>#N/A</v>
      </c>
      <c r="H256" s="115" t="e" cm="1">
        <f t="array" ref="H256">INDEX($S$38:$S$48,_xlfn.XMATCH(E256,$T$38:$T$48,-1),1)</f>
        <v>#N/A</v>
      </c>
      <c r="I256" s="116" t="str">
        <f t="shared" si="10"/>
        <v/>
      </c>
      <c r="J256" s="106" t="str">
        <f t="shared" si="11"/>
        <v/>
      </c>
      <c r="K256" s="63" t="e" cm="1">
        <f t="array" ref="K256">INDEX($T$4:$T$14,_xlfn.XMATCH(E256,$T$4:$T$14,1))-E256</f>
        <v>#N/A</v>
      </c>
      <c r="L256" s="63" t="e" cm="1">
        <f t="array" ref="L256">INDEX($T$21:$T$31,_xlfn.XMATCH(E256,$T$21:$T$31,1))-E256</f>
        <v>#N/A</v>
      </c>
      <c r="M256" s="63" t="e" cm="1">
        <f t="array" ref="M256">INDEX($T$38:$T$48,_xlfn.XMATCH(E256,$T$38:$T$48,1))-E256</f>
        <v>#N/A</v>
      </c>
    </row>
    <row r="257" spans="1:13" ht="13.5" thickBot="1">
      <c r="A257" s="113" t="e">
        <f>'2a.Detailpunkte'!D255</f>
        <v>#N/A</v>
      </c>
      <c r="B257" s="113">
        <f>'2a.Detailpunkte'!E255</f>
        <v>0</v>
      </c>
      <c r="C257" s="113">
        <f>'2a.Detailpunkte'!F255</f>
        <v>0</v>
      </c>
      <c r="D257" s="114" t="e">
        <f>IF(Gesamtpunkte[[#This Row],[Versuch]]=0,"",Gesamtpunkte[[#This Row],[Versuch]])</f>
        <v>#VALUE!</v>
      </c>
      <c r="E257" s="115" t="e" cm="1">
        <f t="array" ref="E257">INDEX(Gesamtpunkte[[Matr.-Nr.]:[Gesamtpunkte ]],_xlfn.XMATCH('3. Notenszenarien'!A257,Gesamtpunkte[Matr.-Nr.],0),5)</f>
        <v>#N/A</v>
      </c>
      <c r="F257" s="115" t="e" cm="1">
        <f t="array" ref="F257">INDEX($S$4:$S$14,_xlfn.XMATCH(E257,$T$4:$T$14,-1),1)</f>
        <v>#N/A</v>
      </c>
      <c r="G257" s="115" t="e" cm="1">
        <f t="array" ref="G257">INDEX($S$21:$S$31,_xlfn.XMATCH(E257,$T$21:$T$31,-1),1)</f>
        <v>#N/A</v>
      </c>
      <c r="H257" s="115" t="e" cm="1">
        <f t="array" ref="H257">INDEX($S$38:$S$48,_xlfn.XMATCH(E257,$T$38:$T$48,-1),1)</f>
        <v>#N/A</v>
      </c>
      <c r="I257" s="116" t="str">
        <f t="shared" si="10"/>
        <v/>
      </c>
      <c r="J257" s="106" t="str">
        <f t="shared" si="11"/>
        <v/>
      </c>
      <c r="K257" s="63" t="e" cm="1">
        <f t="array" ref="K257">INDEX($T$4:$T$14,_xlfn.XMATCH(E257,$T$4:$T$14,1))-E257</f>
        <v>#N/A</v>
      </c>
      <c r="L257" s="63" t="e" cm="1">
        <f t="array" ref="L257">INDEX($T$21:$T$31,_xlfn.XMATCH(E257,$T$21:$T$31,1))-E257</f>
        <v>#N/A</v>
      </c>
      <c r="M257" s="63" t="e" cm="1">
        <f t="array" ref="M257">INDEX($T$38:$T$48,_xlfn.XMATCH(E257,$T$38:$T$48,1))-E257</f>
        <v>#N/A</v>
      </c>
    </row>
    <row r="258" spans="1:13" ht="13.5" thickBot="1">
      <c r="A258" s="113" t="e">
        <f>'2a.Detailpunkte'!D256</f>
        <v>#N/A</v>
      </c>
      <c r="B258" s="113">
        <f>'2a.Detailpunkte'!E256</f>
        <v>0</v>
      </c>
      <c r="C258" s="113">
        <f>'2a.Detailpunkte'!F256</f>
        <v>0</v>
      </c>
      <c r="D258" s="114" t="e">
        <f>IF(Gesamtpunkte[[#This Row],[Versuch]]=0,"",Gesamtpunkte[[#This Row],[Versuch]])</f>
        <v>#VALUE!</v>
      </c>
      <c r="E258" s="115" t="e" cm="1">
        <f t="array" ref="E258">INDEX(Gesamtpunkte[[Matr.-Nr.]:[Gesamtpunkte ]],_xlfn.XMATCH('3. Notenszenarien'!A258,Gesamtpunkte[Matr.-Nr.],0),5)</f>
        <v>#N/A</v>
      </c>
      <c r="F258" s="115" t="e" cm="1">
        <f t="array" ref="F258">INDEX($S$4:$S$14,_xlfn.XMATCH(E258,$T$4:$T$14,-1),1)</f>
        <v>#N/A</v>
      </c>
      <c r="G258" s="115" t="e" cm="1">
        <f t="array" ref="G258">INDEX($S$21:$S$31,_xlfn.XMATCH(E258,$T$21:$T$31,-1),1)</f>
        <v>#N/A</v>
      </c>
      <c r="H258" s="115" t="e" cm="1">
        <f t="array" ref="H258">INDEX($S$38:$S$48,_xlfn.XMATCH(E258,$T$38:$T$48,-1),1)</f>
        <v>#N/A</v>
      </c>
      <c r="I258" s="116" t="str">
        <f t="shared" si="10"/>
        <v/>
      </c>
      <c r="J258" s="106" t="str">
        <f t="shared" si="11"/>
        <v/>
      </c>
      <c r="K258" s="63" t="e" cm="1">
        <f t="array" ref="K258">INDEX($T$4:$T$14,_xlfn.XMATCH(E258,$T$4:$T$14,1))-E258</f>
        <v>#N/A</v>
      </c>
      <c r="L258" s="63" t="e" cm="1">
        <f t="array" ref="L258">INDEX($T$21:$T$31,_xlfn.XMATCH(E258,$T$21:$T$31,1))-E258</f>
        <v>#N/A</v>
      </c>
      <c r="M258" s="63" t="e" cm="1">
        <f t="array" ref="M258">INDEX($T$38:$T$48,_xlfn.XMATCH(E258,$T$38:$T$48,1))-E258</f>
        <v>#N/A</v>
      </c>
    </row>
    <row r="259" spans="1:13" ht="13.5" thickBot="1">
      <c r="A259" s="113" t="e">
        <f>'2a.Detailpunkte'!D257</f>
        <v>#N/A</v>
      </c>
      <c r="B259" s="113">
        <f>'2a.Detailpunkte'!E257</f>
        <v>0</v>
      </c>
      <c r="C259" s="113">
        <f>'2a.Detailpunkte'!F257</f>
        <v>0</v>
      </c>
      <c r="D259" s="114" t="e">
        <f>IF(Gesamtpunkte[[#This Row],[Versuch]]=0,"",Gesamtpunkte[[#This Row],[Versuch]])</f>
        <v>#VALUE!</v>
      </c>
      <c r="E259" s="115" t="e" cm="1">
        <f t="array" ref="E259">INDEX(Gesamtpunkte[[Matr.-Nr.]:[Gesamtpunkte ]],_xlfn.XMATCH('3. Notenszenarien'!A259,Gesamtpunkte[Matr.-Nr.],0),5)</f>
        <v>#N/A</v>
      </c>
      <c r="F259" s="115" t="e" cm="1">
        <f t="array" ref="F259">INDEX($S$4:$S$14,_xlfn.XMATCH(E259,$T$4:$T$14,-1),1)</f>
        <v>#N/A</v>
      </c>
      <c r="G259" s="115" t="e" cm="1">
        <f t="array" ref="G259">INDEX($S$21:$S$31,_xlfn.XMATCH(E259,$T$21:$T$31,-1),1)</f>
        <v>#N/A</v>
      </c>
      <c r="H259" s="115" t="e" cm="1">
        <f t="array" ref="H259">INDEX($S$38:$S$48,_xlfn.XMATCH(E259,$T$38:$T$48,-1),1)</f>
        <v>#N/A</v>
      </c>
      <c r="I259" s="116" t="str">
        <f t="shared" si="10"/>
        <v/>
      </c>
      <c r="J259" s="106" t="str">
        <f t="shared" si="11"/>
        <v/>
      </c>
      <c r="K259" s="63" t="e" cm="1">
        <f t="array" ref="K259">INDEX($T$4:$T$14,_xlfn.XMATCH(E259,$T$4:$T$14,1))-E259</f>
        <v>#N/A</v>
      </c>
      <c r="L259" s="63" t="e" cm="1">
        <f t="array" ref="L259">INDEX($T$21:$T$31,_xlfn.XMATCH(E259,$T$21:$T$31,1))-E259</f>
        <v>#N/A</v>
      </c>
      <c r="M259" s="63" t="e" cm="1">
        <f t="array" ref="M259">INDEX($T$38:$T$48,_xlfn.XMATCH(E259,$T$38:$T$48,1))-E259</f>
        <v>#N/A</v>
      </c>
    </row>
    <row r="260" spans="1:13" ht="13.5" thickBot="1">
      <c r="A260" s="113" t="e">
        <f>'2a.Detailpunkte'!D258</f>
        <v>#N/A</v>
      </c>
      <c r="B260" s="113">
        <f>'2a.Detailpunkte'!E258</f>
        <v>0</v>
      </c>
      <c r="C260" s="113">
        <f>'2a.Detailpunkte'!F258</f>
        <v>0</v>
      </c>
      <c r="D260" s="114" t="e">
        <f>IF(Gesamtpunkte[[#This Row],[Versuch]]=0,"",Gesamtpunkte[[#This Row],[Versuch]])</f>
        <v>#VALUE!</v>
      </c>
      <c r="E260" s="115" t="e" cm="1">
        <f t="array" ref="E260">INDEX(Gesamtpunkte[[Matr.-Nr.]:[Gesamtpunkte ]],_xlfn.XMATCH('3. Notenszenarien'!A260,Gesamtpunkte[Matr.-Nr.],0),5)</f>
        <v>#N/A</v>
      </c>
      <c r="F260" s="115" t="e" cm="1">
        <f t="array" ref="F260">INDEX($S$4:$S$14,_xlfn.XMATCH(E260,$T$4:$T$14,-1),1)</f>
        <v>#N/A</v>
      </c>
      <c r="G260" s="115" t="e" cm="1">
        <f t="array" ref="G260">INDEX($S$21:$S$31,_xlfn.XMATCH(E260,$T$21:$T$31,-1),1)</f>
        <v>#N/A</v>
      </c>
      <c r="H260" s="115" t="e" cm="1">
        <f t="array" ref="H260">INDEX($S$38:$S$48,_xlfn.XMATCH(E260,$T$38:$T$48,-1),1)</f>
        <v>#N/A</v>
      </c>
      <c r="I260" s="116" t="str">
        <f t="shared" si="10"/>
        <v/>
      </c>
      <c r="J260" s="106" t="str">
        <f t="shared" si="11"/>
        <v/>
      </c>
      <c r="K260" s="63" t="e" cm="1">
        <f t="array" ref="K260">INDEX($T$4:$T$14,_xlfn.XMATCH(E260,$T$4:$T$14,1))-E260</f>
        <v>#N/A</v>
      </c>
      <c r="L260" s="63" t="e" cm="1">
        <f t="array" ref="L260">INDEX($T$21:$T$31,_xlfn.XMATCH(E260,$T$21:$T$31,1))-E260</f>
        <v>#N/A</v>
      </c>
      <c r="M260" s="63" t="e" cm="1">
        <f t="array" ref="M260">INDEX($T$38:$T$48,_xlfn.XMATCH(E260,$T$38:$T$48,1))-E260</f>
        <v>#N/A</v>
      </c>
    </row>
    <row r="261" spans="1:13" ht="13.5" thickBot="1">
      <c r="A261" s="113" t="e">
        <f>'2a.Detailpunkte'!D259</f>
        <v>#N/A</v>
      </c>
      <c r="B261" s="113">
        <f>'2a.Detailpunkte'!E259</f>
        <v>0</v>
      </c>
      <c r="C261" s="113">
        <f>'2a.Detailpunkte'!F259</f>
        <v>0</v>
      </c>
      <c r="D261" s="114" t="e">
        <f>IF(Gesamtpunkte[[#This Row],[Versuch]]=0,"",Gesamtpunkte[[#This Row],[Versuch]])</f>
        <v>#VALUE!</v>
      </c>
      <c r="E261" s="115" t="e" cm="1">
        <f t="array" ref="E261">INDEX(Gesamtpunkte[[Matr.-Nr.]:[Gesamtpunkte ]],_xlfn.XMATCH('3. Notenszenarien'!A261,Gesamtpunkte[Matr.-Nr.],0),5)</f>
        <v>#N/A</v>
      </c>
      <c r="F261" s="115" t="e" cm="1">
        <f t="array" ref="F261">INDEX($S$4:$S$14,_xlfn.XMATCH(E261,$T$4:$T$14,-1),1)</f>
        <v>#N/A</v>
      </c>
      <c r="G261" s="115" t="e" cm="1">
        <f t="array" ref="G261">INDEX($S$21:$S$31,_xlfn.XMATCH(E261,$T$21:$T$31,-1),1)</f>
        <v>#N/A</v>
      </c>
      <c r="H261" s="115" t="e" cm="1">
        <f t="array" ref="H261">INDEX($S$38:$S$48,_xlfn.XMATCH(E261,$T$38:$T$48,-1),1)</f>
        <v>#N/A</v>
      </c>
      <c r="I261" s="116" t="str">
        <f t="shared" si="10"/>
        <v/>
      </c>
      <c r="J261" s="106" t="str">
        <f t="shared" si="11"/>
        <v/>
      </c>
      <c r="K261" s="63" t="e" cm="1">
        <f t="array" ref="K261">INDEX($T$4:$T$14,_xlfn.XMATCH(E261,$T$4:$T$14,1))-E261</f>
        <v>#N/A</v>
      </c>
      <c r="L261" s="63" t="e" cm="1">
        <f t="array" ref="L261">INDEX($T$21:$T$31,_xlfn.XMATCH(E261,$T$21:$T$31,1))-E261</f>
        <v>#N/A</v>
      </c>
      <c r="M261" s="63" t="e" cm="1">
        <f t="array" ref="M261">INDEX($T$38:$T$48,_xlfn.XMATCH(E261,$T$38:$T$48,1))-E261</f>
        <v>#N/A</v>
      </c>
    </row>
    <row r="262" spans="1:13" ht="13.5" thickBot="1">
      <c r="A262" s="113" t="e">
        <f>'2a.Detailpunkte'!D260</f>
        <v>#N/A</v>
      </c>
      <c r="B262" s="113">
        <f>'2a.Detailpunkte'!E260</f>
        <v>0</v>
      </c>
      <c r="C262" s="113">
        <f>'2a.Detailpunkte'!F260</f>
        <v>0</v>
      </c>
      <c r="D262" s="114" t="e">
        <f>IF(Gesamtpunkte[[#This Row],[Versuch]]=0,"",Gesamtpunkte[[#This Row],[Versuch]])</f>
        <v>#VALUE!</v>
      </c>
      <c r="E262" s="115" t="e" cm="1">
        <f t="array" ref="E262">INDEX(Gesamtpunkte[[Matr.-Nr.]:[Gesamtpunkte ]],_xlfn.XMATCH('3. Notenszenarien'!A262,Gesamtpunkte[Matr.-Nr.],0),5)</f>
        <v>#N/A</v>
      </c>
      <c r="F262" s="115" t="e" cm="1">
        <f t="array" ref="F262">INDEX($S$4:$S$14,_xlfn.XMATCH(E262,$T$4:$T$14,-1),1)</f>
        <v>#N/A</v>
      </c>
      <c r="G262" s="115" t="e" cm="1">
        <f t="array" ref="G262">INDEX($S$21:$S$31,_xlfn.XMATCH(E262,$T$21:$T$31,-1),1)</f>
        <v>#N/A</v>
      </c>
      <c r="H262" s="115" t="e" cm="1">
        <f t="array" ref="H262">INDEX($S$38:$S$48,_xlfn.XMATCH(E262,$T$38:$T$48,-1),1)</f>
        <v>#N/A</v>
      </c>
      <c r="I262" s="116" t="str">
        <f t="shared" ref="I262:I325" si="12">IF(ISNUMBER(A262),INDEX(F262:H262,1,MATCH($I$5,$F$4:$H$4)),"")</f>
        <v/>
      </c>
      <c r="J262" s="106" t="str">
        <f t="shared" si="11"/>
        <v/>
      </c>
      <c r="K262" s="63" t="e" cm="1">
        <f t="array" ref="K262">INDEX($T$4:$T$14,_xlfn.XMATCH(E262,$T$4:$T$14,1))-E262</f>
        <v>#N/A</v>
      </c>
      <c r="L262" s="63" t="e" cm="1">
        <f t="array" ref="L262">INDEX($T$21:$T$31,_xlfn.XMATCH(E262,$T$21:$T$31,1))-E262</f>
        <v>#N/A</v>
      </c>
      <c r="M262" s="63" t="e" cm="1">
        <f t="array" ref="M262">INDEX($T$38:$T$48,_xlfn.XMATCH(E262,$T$38:$T$48,1))-E262</f>
        <v>#N/A</v>
      </c>
    </row>
    <row r="263" spans="1:13" ht="13.5" thickBot="1">
      <c r="A263" s="113" t="e">
        <f>'2a.Detailpunkte'!D261</f>
        <v>#N/A</v>
      </c>
      <c r="B263" s="113">
        <f>'2a.Detailpunkte'!E261</f>
        <v>0</v>
      </c>
      <c r="C263" s="113">
        <f>'2a.Detailpunkte'!F261</f>
        <v>0</v>
      </c>
      <c r="D263" s="114" t="e">
        <f>IF(Gesamtpunkte[[#This Row],[Versuch]]=0,"",Gesamtpunkte[[#This Row],[Versuch]])</f>
        <v>#VALUE!</v>
      </c>
      <c r="E263" s="115" t="e" cm="1">
        <f t="array" ref="E263">INDEX(Gesamtpunkte[[Matr.-Nr.]:[Gesamtpunkte ]],_xlfn.XMATCH('3. Notenszenarien'!A263,Gesamtpunkte[Matr.-Nr.],0),5)</f>
        <v>#N/A</v>
      </c>
      <c r="F263" s="115" t="e" cm="1">
        <f t="array" ref="F263">INDEX($S$4:$S$14,_xlfn.XMATCH(E263,$T$4:$T$14,-1),1)</f>
        <v>#N/A</v>
      </c>
      <c r="G263" s="115" t="e" cm="1">
        <f t="array" ref="G263">INDEX($S$21:$S$31,_xlfn.XMATCH(E263,$T$21:$T$31,-1),1)</f>
        <v>#N/A</v>
      </c>
      <c r="H263" s="115" t="e" cm="1">
        <f t="array" ref="H263">INDEX($S$38:$S$48,_xlfn.XMATCH(E263,$T$38:$T$48,-1),1)</f>
        <v>#N/A</v>
      </c>
      <c r="I263" s="116" t="str">
        <f t="shared" si="12"/>
        <v/>
      </c>
      <c r="J263" s="106" t="str">
        <f t="shared" si="11"/>
        <v/>
      </c>
      <c r="K263" s="63" t="e" cm="1">
        <f t="array" ref="K263">INDEX($T$4:$T$14,_xlfn.XMATCH(E263,$T$4:$T$14,1))-E263</f>
        <v>#N/A</v>
      </c>
      <c r="L263" s="63" t="e" cm="1">
        <f t="array" ref="L263">INDEX($T$21:$T$31,_xlfn.XMATCH(E263,$T$21:$T$31,1))-E263</f>
        <v>#N/A</v>
      </c>
      <c r="M263" s="63" t="e" cm="1">
        <f t="array" ref="M263">INDEX($T$38:$T$48,_xlfn.XMATCH(E263,$T$38:$T$48,1))-E263</f>
        <v>#N/A</v>
      </c>
    </row>
    <row r="264" spans="1:13" ht="13.5" thickBot="1">
      <c r="A264" s="113" t="e">
        <f>'2a.Detailpunkte'!D262</f>
        <v>#N/A</v>
      </c>
      <c r="B264" s="113">
        <f>'2a.Detailpunkte'!E262</f>
        <v>0</v>
      </c>
      <c r="C264" s="113">
        <f>'2a.Detailpunkte'!F262</f>
        <v>0</v>
      </c>
      <c r="D264" s="114" t="e">
        <f>IF(Gesamtpunkte[[#This Row],[Versuch]]=0,"",Gesamtpunkte[[#This Row],[Versuch]])</f>
        <v>#VALUE!</v>
      </c>
      <c r="E264" s="115" t="e" cm="1">
        <f t="array" ref="E264">INDEX(Gesamtpunkte[[Matr.-Nr.]:[Gesamtpunkte ]],_xlfn.XMATCH('3. Notenszenarien'!A264,Gesamtpunkte[Matr.-Nr.],0),5)</f>
        <v>#N/A</v>
      </c>
      <c r="F264" s="115" t="e" cm="1">
        <f t="array" ref="F264">INDEX($S$4:$S$14,_xlfn.XMATCH(E264,$T$4:$T$14,-1),1)</f>
        <v>#N/A</v>
      </c>
      <c r="G264" s="115" t="e" cm="1">
        <f t="array" ref="G264">INDEX($S$21:$S$31,_xlfn.XMATCH(E264,$T$21:$T$31,-1),1)</f>
        <v>#N/A</v>
      </c>
      <c r="H264" s="115" t="e" cm="1">
        <f t="array" ref="H264">INDEX($S$38:$S$48,_xlfn.XMATCH(E264,$T$38:$T$48,-1),1)</f>
        <v>#N/A</v>
      </c>
      <c r="I264" s="116" t="str">
        <f t="shared" si="12"/>
        <v/>
      </c>
      <c r="J264" s="106" t="str">
        <f t="shared" ref="J264:J327" si="13">IF(ISNUMBER(A264),INDEX(K264:M264,1,MATCH($I$5,$K$4:$M$4)),"")</f>
        <v/>
      </c>
      <c r="K264" s="63" t="e" cm="1">
        <f t="array" ref="K264">INDEX($T$4:$T$14,_xlfn.XMATCH(E264,$T$4:$T$14,1))-E264</f>
        <v>#N/A</v>
      </c>
      <c r="L264" s="63" t="e" cm="1">
        <f t="array" ref="L264">INDEX($T$21:$T$31,_xlfn.XMATCH(E264,$T$21:$T$31,1))-E264</f>
        <v>#N/A</v>
      </c>
      <c r="M264" s="63" t="e" cm="1">
        <f t="array" ref="M264">INDEX($T$38:$T$48,_xlfn.XMATCH(E264,$T$38:$T$48,1))-E264</f>
        <v>#N/A</v>
      </c>
    </row>
    <row r="265" spans="1:13" ht="13.5" thickBot="1">
      <c r="A265" s="113" t="e">
        <f>'2a.Detailpunkte'!D263</f>
        <v>#N/A</v>
      </c>
      <c r="B265" s="113">
        <f>'2a.Detailpunkte'!E263</f>
        <v>0</v>
      </c>
      <c r="C265" s="113">
        <f>'2a.Detailpunkte'!F263</f>
        <v>0</v>
      </c>
      <c r="D265" s="114" t="e">
        <f>IF(Gesamtpunkte[[#This Row],[Versuch]]=0,"",Gesamtpunkte[[#This Row],[Versuch]])</f>
        <v>#VALUE!</v>
      </c>
      <c r="E265" s="115" t="e" cm="1">
        <f t="array" ref="E265">INDEX(Gesamtpunkte[[Matr.-Nr.]:[Gesamtpunkte ]],_xlfn.XMATCH('3. Notenszenarien'!A265,Gesamtpunkte[Matr.-Nr.],0),5)</f>
        <v>#N/A</v>
      </c>
      <c r="F265" s="115" t="e" cm="1">
        <f t="array" ref="F265">INDEX($S$4:$S$14,_xlfn.XMATCH(E265,$T$4:$T$14,-1),1)</f>
        <v>#N/A</v>
      </c>
      <c r="G265" s="115" t="e" cm="1">
        <f t="array" ref="G265">INDEX($S$21:$S$31,_xlfn.XMATCH(E265,$T$21:$T$31,-1),1)</f>
        <v>#N/A</v>
      </c>
      <c r="H265" s="115" t="e" cm="1">
        <f t="array" ref="H265">INDEX($S$38:$S$48,_xlfn.XMATCH(E265,$T$38:$T$48,-1),1)</f>
        <v>#N/A</v>
      </c>
      <c r="I265" s="116" t="str">
        <f t="shared" si="12"/>
        <v/>
      </c>
      <c r="J265" s="106" t="str">
        <f t="shared" si="13"/>
        <v/>
      </c>
      <c r="K265" s="63" t="e" cm="1">
        <f t="array" ref="K265">INDEX($T$4:$T$14,_xlfn.XMATCH(E265,$T$4:$T$14,1))-E265</f>
        <v>#N/A</v>
      </c>
      <c r="L265" s="63" t="e" cm="1">
        <f t="array" ref="L265">INDEX($T$21:$T$31,_xlfn.XMATCH(E265,$T$21:$T$31,1))-E265</f>
        <v>#N/A</v>
      </c>
      <c r="M265" s="63" t="e" cm="1">
        <f t="array" ref="M265">INDEX($T$38:$T$48,_xlfn.XMATCH(E265,$T$38:$T$48,1))-E265</f>
        <v>#N/A</v>
      </c>
    </row>
    <row r="266" spans="1:13" ht="13.5" thickBot="1">
      <c r="A266" s="113" t="e">
        <f>'2a.Detailpunkte'!D264</f>
        <v>#N/A</v>
      </c>
      <c r="B266" s="113">
        <f>'2a.Detailpunkte'!E264</f>
        <v>0</v>
      </c>
      <c r="C266" s="113">
        <f>'2a.Detailpunkte'!F264</f>
        <v>0</v>
      </c>
      <c r="D266" s="114" t="e">
        <f>IF(Gesamtpunkte[[#This Row],[Versuch]]=0,"",Gesamtpunkte[[#This Row],[Versuch]])</f>
        <v>#VALUE!</v>
      </c>
      <c r="E266" s="115" t="e" cm="1">
        <f t="array" ref="E266">INDEX(Gesamtpunkte[[Matr.-Nr.]:[Gesamtpunkte ]],_xlfn.XMATCH('3. Notenszenarien'!A266,Gesamtpunkte[Matr.-Nr.],0),5)</f>
        <v>#N/A</v>
      </c>
      <c r="F266" s="115" t="e" cm="1">
        <f t="array" ref="F266">INDEX($S$4:$S$14,_xlfn.XMATCH(E266,$T$4:$T$14,-1),1)</f>
        <v>#N/A</v>
      </c>
      <c r="G266" s="115" t="e" cm="1">
        <f t="array" ref="G266">INDEX($S$21:$S$31,_xlfn.XMATCH(E266,$T$21:$T$31,-1),1)</f>
        <v>#N/A</v>
      </c>
      <c r="H266" s="115" t="e" cm="1">
        <f t="array" ref="H266">INDEX($S$38:$S$48,_xlfn.XMATCH(E266,$T$38:$T$48,-1),1)</f>
        <v>#N/A</v>
      </c>
      <c r="I266" s="116" t="str">
        <f t="shared" si="12"/>
        <v/>
      </c>
      <c r="J266" s="106" t="str">
        <f t="shared" si="13"/>
        <v/>
      </c>
      <c r="K266" s="63" t="e" cm="1">
        <f t="array" ref="K266">INDEX($T$4:$T$14,_xlfn.XMATCH(E266,$T$4:$T$14,1))-E266</f>
        <v>#N/A</v>
      </c>
      <c r="L266" s="63" t="e" cm="1">
        <f t="array" ref="L266">INDEX($T$21:$T$31,_xlfn.XMATCH(E266,$T$21:$T$31,1))-E266</f>
        <v>#N/A</v>
      </c>
      <c r="M266" s="63" t="e" cm="1">
        <f t="array" ref="M266">INDEX($T$38:$T$48,_xlfn.XMATCH(E266,$T$38:$T$48,1))-E266</f>
        <v>#N/A</v>
      </c>
    </row>
    <row r="267" spans="1:13" ht="13.5" thickBot="1">
      <c r="A267" s="113" t="e">
        <f>'2a.Detailpunkte'!D265</f>
        <v>#N/A</v>
      </c>
      <c r="B267" s="113">
        <f>'2a.Detailpunkte'!E265</f>
        <v>0</v>
      </c>
      <c r="C267" s="113">
        <f>'2a.Detailpunkte'!F265</f>
        <v>0</v>
      </c>
      <c r="D267" s="114" t="e">
        <f>IF(Gesamtpunkte[[#This Row],[Versuch]]=0,"",Gesamtpunkte[[#This Row],[Versuch]])</f>
        <v>#VALUE!</v>
      </c>
      <c r="E267" s="115" t="e" cm="1">
        <f t="array" ref="E267">INDEX(Gesamtpunkte[[Matr.-Nr.]:[Gesamtpunkte ]],_xlfn.XMATCH('3. Notenszenarien'!A267,Gesamtpunkte[Matr.-Nr.],0),5)</f>
        <v>#N/A</v>
      </c>
      <c r="F267" s="115" t="e" cm="1">
        <f t="array" ref="F267">INDEX($S$4:$S$14,_xlfn.XMATCH(E267,$T$4:$T$14,-1),1)</f>
        <v>#N/A</v>
      </c>
      <c r="G267" s="115" t="e" cm="1">
        <f t="array" ref="G267">INDEX($S$21:$S$31,_xlfn.XMATCH(E267,$T$21:$T$31,-1),1)</f>
        <v>#N/A</v>
      </c>
      <c r="H267" s="115" t="e" cm="1">
        <f t="array" ref="H267">INDEX($S$38:$S$48,_xlfn.XMATCH(E267,$T$38:$T$48,-1),1)</f>
        <v>#N/A</v>
      </c>
      <c r="I267" s="116" t="str">
        <f t="shared" si="12"/>
        <v/>
      </c>
      <c r="J267" s="106" t="str">
        <f t="shared" si="13"/>
        <v/>
      </c>
      <c r="K267" s="63" t="e" cm="1">
        <f t="array" ref="K267">INDEX($T$4:$T$14,_xlfn.XMATCH(E267,$T$4:$T$14,1))-E267</f>
        <v>#N/A</v>
      </c>
      <c r="L267" s="63" t="e" cm="1">
        <f t="array" ref="L267">INDEX($T$21:$T$31,_xlfn.XMATCH(E267,$T$21:$T$31,1))-E267</f>
        <v>#N/A</v>
      </c>
      <c r="M267" s="63" t="e" cm="1">
        <f t="array" ref="M267">INDEX($T$38:$T$48,_xlfn.XMATCH(E267,$T$38:$T$48,1))-E267</f>
        <v>#N/A</v>
      </c>
    </row>
    <row r="268" spans="1:13" ht="13.5" thickBot="1">
      <c r="A268" s="113" t="e">
        <f>'2a.Detailpunkte'!D266</f>
        <v>#N/A</v>
      </c>
      <c r="B268" s="113">
        <f>'2a.Detailpunkte'!E266</f>
        <v>0</v>
      </c>
      <c r="C268" s="113">
        <f>'2a.Detailpunkte'!F266</f>
        <v>0</v>
      </c>
      <c r="D268" s="114" t="e">
        <f>IF(Gesamtpunkte[[#This Row],[Versuch]]=0,"",Gesamtpunkte[[#This Row],[Versuch]])</f>
        <v>#VALUE!</v>
      </c>
      <c r="E268" s="115" t="e" cm="1">
        <f t="array" ref="E268">INDEX(Gesamtpunkte[[Matr.-Nr.]:[Gesamtpunkte ]],_xlfn.XMATCH('3. Notenszenarien'!A268,Gesamtpunkte[Matr.-Nr.],0),5)</f>
        <v>#N/A</v>
      </c>
      <c r="F268" s="115" t="e" cm="1">
        <f t="array" ref="F268">INDEX($S$4:$S$14,_xlfn.XMATCH(E268,$T$4:$T$14,-1),1)</f>
        <v>#N/A</v>
      </c>
      <c r="G268" s="115" t="e" cm="1">
        <f t="array" ref="G268">INDEX($S$21:$S$31,_xlfn.XMATCH(E268,$T$21:$T$31,-1),1)</f>
        <v>#N/A</v>
      </c>
      <c r="H268" s="115" t="e" cm="1">
        <f t="array" ref="H268">INDEX($S$38:$S$48,_xlfn.XMATCH(E268,$T$38:$T$48,-1),1)</f>
        <v>#N/A</v>
      </c>
      <c r="I268" s="116" t="str">
        <f t="shared" si="12"/>
        <v/>
      </c>
      <c r="J268" s="106" t="str">
        <f t="shared" si="13"/>
        <v/>
      </c>
      <c r="K268" s="63" t="e" cm="1">
        <f t="array" ref="K268">INDEX($T$4:$T$14,_xlfn.XMATCH(E268,$T$4:$T$14,1))-E268</f>
        <v>#N/A</v>
      </c>
      <c r="L268" s="63" t="e" cm="1">
        <f t="array" ref="L268">INDEX($T$21:$T$31,_xlfn.XMATCH(E268,$T$21:$T$31,1))-E268</f>
        <v>#N/A</v>
      </c>
      <c r="M268" s="63" t="e" cm="1">
        <f t="array" ref="M268">INDEX($T$38:$T$48,_xlfn.XMATCH(E268,$T$38:$T$48,1))-E268</f>
        <v>#N/A</v>
      </c>
    </row>
    <row r="269" spans="1:13" ht="13.5" thickBot="1">
      <c r="A269" s="113" t="e">
        <f>'2a.Detailpunkte'!D267</f>
        <v>#N/A</v>
      </c>
      <c r="B269" s="113">
        <f>'2a.Detailpunkte'!E267</f>
        <v>0</v>
      </c>
      <c r="C269" s="113">
        <f>'2a.Detailpunkte'!F267</f>
        <v>0</v>
      </c>
      <c r="D269" s="114" t="e">
        <f>IF(Gesamtpunkte[[#This Row],[Versuch]]=0,"",Gesamtpunkte[[#This Row],[Versuch]])</f>
        <v>#VALUE!</v>
      </c>
      <c r="E269" s="115" t="e" cm="1">
        <f t="array" ref="E269">INDEX(Gesamtpunkte[[Matr.-Nr.]:[Gesamtpunkte ]],_xlfn.XMATCH('3. Notenszenarien'!A269,Gesamtpunkte[Matr.-Nr.],0),5)</f>
        <v>#N/A</v>
      </c>
      <c r="F269" s="115" t="e" cm="1">
        <f t="array" ref="F269">INDEX($S$4:$S$14,_xlfn.XMATCH(E269,$T$4:$T$14,-1),1)</f>
        <v>#N/A</v>
      </c>
      <c r="G269" s="115" t="e" cm="1">
        <f t="array" ref="G269">INDEX($S$21:$S$31,_xlfn.XMATCH(E269,$T$21:$T$31,-1),1)</f>
        <v>#N/A</v>
      </c>
      <c r="H269" s="115" t="e" cm="1">
        <f t="array" ref="H269">INDEX($S$38:$S$48,_xlfn.XMATCH(E269,$T$38:$T$48,-1),1)</f>
        <v>#N/A</v>
      </c>
      <c r="I269" s="116" t="str">
        <f t="shared" si="12"/>
        <v/>
      </c>
      <c r="J269" s="106" t="str">
        <f t="shared" si="13"/>
        <v/>
      </c>
      <c r="K269" s="63" t="e" cm="1">
        <f t="array" ref="K269">INDEX($T$4:$T$14,_xlfn.XMATCH(E269,$T$4:$T$14,1))-E269</f>
        <v>#N/A</v>
      </c>
      <c r="L269" s="63" t="e" cm="1">
        <f t="array" ref="L269">INDEX($T$21:$T$31,_xlfn.XMATCH(E269,$T$21:$T$31,1))-E269</f>
        <v>#N/A</v>
      </c>
      <c r="M269" s="63" t="e" cm="1">
        <f t="array" ref="M269">INDEX($T$38:$T$48,_xlfn.XMATCH(E269,$T$38:$T$48,1))-E269</f>
        <v>#N/A</v>
      </c>
    </row>
    <row r="270" spans="1:13" ht="13.5" thickBot="1">
      <c r="A270" s="113" t="e">
        <f>'2a.Detailpunkte'!D268</f>
        <v>#N/A</v>
      </c>
      <c r="B270" s="113">
        <f>'2a.Detailpunkte'!E268</f>
        <v>0</v>
      </c>
      <c r="C270" s="113">
        <f>'2a.Detailpunkte'!F268</f>
        <v>0</v>
      </c>
      <c r="D270" s="114" t="e">
        <f>IF(Gesamtpunkte[[#This Row],[Versuch]]=0,"",Gesamtpunkte[[#This Row],[Versuch]])</f>
        <v>#VALUE!</v>
      </c>
      <c r="E270" s="115" t="e" cm="1">
        <f t="array" ref="E270">INDEX(Gesamtpunkte[[Matr.-Nr.]:[Gesamtpunkte ]],_xlfn.XMATCH('3. Notenszenarien'!A270,Gesamtpunkte[Matr.-Nr.],0),5)</f>
        <v>#N/A</v>
      </c>
      <c r="F270" s="115" t="e" cm="1">
        <f t="array" ref="F270">INDEX($S$4:$S$14,_xlfn.XMATCH(E270,$T$4:$T$14,-1),1)</f>
        <v>#N/A</v>
      </c>
      <c r="G270" s="115" t="e" cm="1">
        <f t="array" ref="G270">INDEX($S$21:$S$31,_xlfn.XMATCH(E270,$T$21:$T$31,-1),1)</f>
        <v>#N/A</v>
      </c>
      <c r="H270" s="115" t="e" cm="1">
        <f t="array" ref="H270">INDEX($S$38:$S$48,_xlfn.XMATCH(E270,$T$38:$T$48,-1),1)</f>
        <v>#N/A</v>
      </c>
      <c r="I270" s="116" t="str">
        <f t="shared" si="12"/>
        <v/>
      </c>
      <c r="J270" s="106" t="str">
        <f t="shared" si="13"/>
        <v/>
      </c>
      <c r="K270" s="63" t="e" cm="1">
        <f t="array" ref="K270">INDEX($T$4:$T$14,_xlfn.XMATCH(E270,$T$4:$T$14,1))-E270</f>
        <v>#N/A</v>
      </c>
      <c r="L270" s="63" t="e" cm="1">
        <f t="array" ref="L270">INDEX($T$21:$T$31,_xlfn.XMATCH(E270,$T$21:$T$31,1))-E270</f>
        <v>#N/A</v>
      </c>
      <c r="M270" s="63" t="e" cm="1">
        <f t="array" ref="M270">INDEX($T$38:$T$48,_xlfn.XMATCH(E270,$T$38:$T$48,1))-E270</f>
        <v>#N/A</v>
      </c>
    </row>
    <row r="271" spans="1:13" ht="13.5" thickBot="1">
      <c r="A271" s="113" t="e">
        <f>'2a.Detailpunkte'!D269</f>
        <v>#N/A</v>
      </c>
      <c r="B271" s="113">
        <f>'2a.Detailpunkte'!E269</f>
        <v>0</v>
      </c>
      <c r="C271" s="113">
        <f>'2a.Detailpunkte'!F269</f>
        <v>0</v>
      </c>
      <c r="D271" s="114" t="e">
        <f>IF(Gesamtpunkte[[#This Row],[Versuch]]=0,"",Gesamtpunkte[[#This Row],[Versuch]])</f>
        <v>#VALUE!</v>
      </c>
      <c r="E271" s="115" t="e" cm="1">
        <f t="array" ref="E271">INDEX(Gesamtpunkte[[Matr.-Nr.]:[Gesamtpunkte ]],_xlfn.XMATCH('3. Notenszenarien'!A271,Gesamtpunkte[Matr.-Nr.],0),5)</f>
        <v>#N/A</v>
      </c>
      <c r="F271" s="115" t="e" cm="1">
        <f t="array" ref="F271">INDEX($S$4:$S$14,_xlfn.XMATCH(E271,$T$4:$T$14,-1),1)</f>
        <v>#N/A</v>
      </c>
      <c r="G271" s="115" t="e" cm="1">
        <f t="array" ref="G271">INDEX($S$21:$S$31,_xlfn.XMATCH(E271,$T$21:$T$31,-1),1)</f>
        <v>#N/A</v>
      </c>
      <c r="H271" s="115" t="e" cm="1">
        <f t="array" ref="H271">INDEX($S$38:$S$48,_xlfn.XMATCH(E271,$T$38:$T$48,-1),1)</f>
        <v>#N/A</v>
      </c>
      <c r="I271" s="116" t="str">
        <f t="shared" si="12"/>
        <v/>
      </c>
      <c r="J271" s="106" t="str">
        <f t="shared" si="13"/>
        <v/>
      </c>
      <c r="K271" s="63" t="e" cm="1">
        <f t="array" ref="K271">INDEX($T$4:$T$14,_xlfn.XMATCH(E271,$T$4:$T$14,1))-E271</f>
        <v>#N/A</v>
      </c>
      <c r="L271" s="63" t="e" cm="1">
        <f t="array" ref="L271">INDEX($T$21:$T$31,_xlfn.XMATCH(E271,$T$21:$T$31,1))-E271</f>
        <v>#N/A</v>
      </c>
      <c r="M271" s="63" t="e" cm="1">
        <f t="array" ref="M271">INDEX($T$38:$T$48,_xlfn.XMATCH(E271,$T$38:$T$48,1))-E271</f>
        <v>#N/A</v>
      </c>
    </row>
    <row r="272" spans="1:13" ht="13.5" thickBot="1">
      <c r="A272" s="113" t="e">
        <f>'2a.Detailpunkte'!D270</f>
        <v>#N/A</v>
      </c>
      <c r="B272" s="113">
        <f>'2a.Detailpunkte'!E270</f>
        <v>0</v>
      </c>
      <c r="C272" s="113">
        <f>'2a.Detailpunkte'!F270</f>
        <v>0</v>
      </c>
      <c r="D272" s="114" t="e">
        <f>IF(Gesamtpunkte[[#This Row],[Versuch]]=0,"",Gesamtpunkte[[#This Row],[Versuch]])</f>
        <v>#VALUE!</v>
      </c>
      <c r="E272" s="115" t="e" cm="1">
        <f t="array" ref="E272">INDEX(Gesamtpunkte[[Matr.-Nr.]:[Gesamtpunkte ]],_xlfn.XMATCH('3. Notenszenarien'!A272,Gesamtpunkte[Matr.-Nr.],0),5)</f>
        <v>#N/A</v>
      </c>
      <c r="F272" s="115" t="e" cm="1">
        <f t="array" ref="F272">INDEX($S$4:$S$14,_xlfn.XMATCH(E272,$T$4:$T$14,-1),1)</f>
        <v>#N/A</v>
      </c>
      <c r="G272" s="115" t="e" cm="1">
        <f t="array" ref="G272">INDEX($S$21:$S$31,_xlfn.XMATCH(E272,$T$21:$T$31,-1),1)</f>
        <v>#N/A</v>
      </c>
      <c r="H272" s="115" t="e" cm="1">
        <f t="array" ref="H272">INDEX($S$38:$S$48,_xlfn.XMATCH(E272,$T$38:$T$48,-1),1)</f>
        <v>#N/A</v>
      </c>
      <c r="I272" s="116" t="str">
        <f t="shared" si="12"/>
        <v/>
      </c>
      <c r="J272" s="106" t="str">
        <f t="shared" si="13"/>
        <v/>
      </c>
      <c r="K272" s="63" t="e" cm="1">
        <f t="array" ref="K272">INDEX($T$4:$T$14,_xlfn.XMATCH(E272,$T$4:$T$14,1))-E272</f>
        <v>#N/A</v>
      </c>
      <c r="L272" s="63" t="e" cm="1">
        <f t="array" ref="L272">INDEX($T$21:$T$31,_xlfn.XMATCH(E272,$T$21:$T$31,1))-E272</f>
        <v>#N/A</v>
      </c>
      <c r="M272" s="63" t="e" cm="1">
        <f t="array" ref="M272">INDEX($T$38:$T$48,_xlfn.XMATCH(E272,$T$38:$T$48,1))-E272</f>
        <v>#N/A</v>
      </c>
    </row>
    <row r="273" spans="1:13" ht="13.5" thickBot="1">
      <c r="A273" s="113" t="e">
        <f>'2a.Detailpunkte'!D271</f>
        <v>#N/A</v>
      </c>
      <c r="B273" s="113">
        <f>'2a.Detailpunkte'!E271</f>
        <v>0</v>
      </c>
      <c r="C273" s="113">
        <f>'2a.Detailpunkte'!F271</f>
        <v>0</v>
      </c>
      <c r="D273" s="114" t="e">
        <f>IF(Gesamtpunkte[[#This Row],[Versuch]]=0,"",Gesamtpunkte[[#This Row],[Versuch]])</f>
        <v>#VALUE!</v>
      </c>
      <c r="E273" s="115" t="e" cm="1">
        <f t="array" ref="E273">INDEX(Gesamtpunkte[[Matr.-Nr.]:[Gesamtpunkte ]],_xlfn.XMATCH('3. Notenszenarien'!A273,Gesamtpunkte[Matr.-Nr.],0),5)</f>
        <v>#N/A</v>
      </c>
      <c r="F273" s="115" t="e" cm="1">
        <f t="array" ref="F273">INDEX($S$4:$S$14,_xlfn.XMATCH(E273,$T$4:$T$14,-1),1)</f>
        <v>#N/A</v>
      </c>
      <c r="G273" s="115" t="e" cm="1">
        <f t="array" ref="G273">INDEX($S$21:$S$31,_xlfn.XMATCH(E273,$T$21:$T$31,-1),1)</f>
        <v>#N/A</v>
      </c>
      <c r="H273" s="115" t="e" cm="1">
        <f t="array" ref="H273">INDEX($S$38:$S$48,_xlfn.XMATCH(E273,$T$38:$T$48,-1),1)</f>
        <v>#N/A</v>
      </c>
      <c r="I273" s="116" t="str">
        <f t="shared" si="12"/>
        <v/>
      </c>
      <c r="J273" s="106" t="str">
        <f t="shared" si="13"/>
        <v/>
      </c>
      <c r="K273" s="63" t="e" cm="1">
        <f t="array" ref="K273">INDEX($T$4:$T$14,_xlfn.XMATCH(E273,$T$4:$T$14,1))-E273</f>
        <v>#N/A</v>
      </c>
      <c r="L273" s="63" t="e" cm="1">
        <f t="array" ref="L273">INDEX($T$21:$T$31,_xlfn.XMATCH(E273,$T$21:$T$31,1))-E273</f>
        <v>#N/A</v>
      </c>
      <c r="M273" s="63" t="e" cm="1">
        <f t="array" ref="M273">INDEX($T$38:$T$48,_xlfn.XMATCH(E273,$T$38:$T$48,1))-E273</f>
        <v>#N/A</v>
      </c>
    </row>
    <row r="274" spans="1:13" ht="13.5" thickBot="1">
      <c r="A274" s="113" t="e">
        <f>'2a.Detailpunkte'!D272</f>
        <v>#N/A</v>
      </c>
      <c r="B274" s="113">
        <f>'2a.Detailpunkte'!E272</f>
        <v>0</v>
      </c>
      <c r="C274" s="113">
        <f>'2a.Detailpunkte'!F272</f>
        <v>0</v>
      </c>
      <c r="D274" s="114" t="e">
        <f>IF(Gesamtpunkte[[#This Row],[Versuch]]=0,"",Gesamtpunkte[[#This Row],[Versuch]])</f>
        <v>#VALUE!</v>
      </c>
      <c r="E274" s="115" t="e" cm="1">
        <f t="array" ref="E274">INDEX(Gesamtpunkte[[Matr.-Nr.]:[Gesamtpunkte ]],_xlfn.XMATCH('3. Notenszenarien'!A274,Gesamtpunkte[Matr.-Nr.],0),5)</f>
        <v>#N/A</v>
      </c>
      <c r="F274" s="115" t="e" cm="1">
        <f t="array" ref="F274">INDEX($S$4:$S$14,_xlfn.XMATCH(E274,$T$4:$T$14,-1),1)</f>
        <v>#N/A</v>
      </c>
      <c r="G274" s="115" t="e" cm="1">
        <f t="array" ref="G274">INDEX($S$21:$S$31,_xlfn.XMATCH(E274,$T$21:$T$31,-1),1)</f>
        <v>#N/A</v>
      </c>
      <c r="H274" s="115" t="e" cm="1">
        <f t="array" ref="H274">INDEX($S$38:$S$48,_xlfn.XMATCH(E274,$T$38:$T$48,-1),1)</f>
        <v>#N/A</v>
      </c>
      <c r="I274" s="116" t="str">
        <f t="shared" si="12"/>
        <v/>
      </c>
      <c r="J274" s="106" t="str">
        <f t="shared" si="13"/>
        <v/>
      </c>
      <c r="K274" s="63" t="e" cm="1">
        <f t="array" ref="K274">INDEX($T$4:$T$14,_xlfn.XMATCH(E274,$T$4:$T$14,1))-E274</f>
        <v>#N/A</v>
      </c>
      <c r="L274" s="63" t="e" cm="1">
        <f t="array" ref="L274">INDEX($T$21:$T$31,_xlfn.XMATCH(E274,$T$21:$T$31,1))-E274</f>
        <v>#N/A</v>
      </c>
      <c r="M274" s="63" t="e" cm="1">
        <f t="array" ref="M274">INDEX($T$38:$T$48,_xlfn.XMATCH(E274,$T$38:$T$48,1))-E274</f>
        <v>#N/A</v>
      </c>
    </row>
    <row r="275" spans="1:13" ht="13.5" thickBot="1">
      <c r="A275" s="113" t="e">
        <f>'2a.Detailpunkte'!D273</f>
        <v>#N/A</v>
      </c>
      <c r="B275" s="113">
        <f>'2a.Detailpunkte'!E273</f>
        <v>0</v>
      </c>
      <c r="C275" s="113">
        <f>'2a.Detailpunkte'!F273</f>
        <v>0</v>
      </c>
      <c r="D275" s="114" t="e">
        <f>IF(Gesamtpunkte[[#This Row],[Versuch]]=0,"",Gesamtpunkte[[#This Row],[Versuch]])</f>
        <v>#VALUE!</v>
      </c>
      <c r="E275" s="115" t="e" cm="1">
        <f t="array" ref="E275">INDEX(Gesamtpunkte[[Matr.-Nr.]:[Gesamtpunkte ]],_xlfn.XMATCH('3. Notenszenarien'!A275,Gesamtpunkte[Matr.-Nr.],0),5)</f>
        <v>#N/A</v>
      </c>
      <c r="F275" s="115" t="e" cm="1">
        <f t="array" ref="F275">INDEX($S$4:$S$14,_xlfn.XMATCH(E275,$T$4:$T$14,-1),1)</f>
        <v>#N/A</v>
      </c>
      <c r="G275" s="115" t="e" cm="1">
        <f t="array" ref="G275">INDEX($S$21:$S$31,_xlfn.XMATCH(E275,$T$21:$T$31,-1),1)</f>
        <v>#N/A</v>
      </c>
      <c r="H275" s="115" t="e" cm="1">
        <f t="array" ref="H275">INDEX($S$38:$S$48,_xlfn.XMATCH(E275,$T$38:$T$48,-1),1)</f>
        <v>#N/A</v>
      </c>
      <c r="I275" s="116" t="str">
        <f t="shared" si="12"/>
        <v/>
      </c>
      <c r="J275" s="106" t="str">
        <f t="shared" si="13"/>
        <v/>
      </c>
      <c r="K275" s="63" t="e" cm="1">
        <f t="array" ref="K275">INDEX($T$4:$T$14,_xlfn.XMATCH(E275,$T$4:$T$14,1))-E275</f>
        <v>#N/A</v>
      </c>
      <c r="L275" s="63" t="e" cm="1">
        <f t="array" ref="L275">INDEX($T$21:$T$31,_xlfn.XMATCH(E275,$T$21:$T$31,1))-E275</f>
        <v>#N/A</v>
      </c>
      <c r="M275" s="63" t="e" cm="1">
        <f t="array" ref="M275">INDEX($T$38:$T$48,_xlfn.XMATCH(E275,$T$38:$T$48,1))-E275</f>
        <v>#N/A</v>
      </c>
    </row>
    <row r="276" spans="1:13" ht="13.5" thickBot="1">
      <c r="A276" s="113" t="e">
        <f>'2a.Detailpunkte'!D274</f>
        <v>#N/A</v>
      </c>
      <c r="B276" s="113">
        <f>'2a.Detailpunkte'!E274</f>
        <v>0</v>
      </c>
      <c r="C276" s="113">
        <f>'2a.Detailpunkte'!F274</f>
        <v>0</v>
      </c>
      <c r="D276" s="114" t="e">
        <f>IF(Gesamtpunkte[[#This Row],[Versuch]]=0,"",Gesamtpunkte[[#This Row],[Versuch]])</f>
        <v>#VALUE!</v>
      </c>
      <c r="E276" s="115" t="e" cm="1">
        <f t="array" ref="E276">INDEX(Gesamtpunkte[[Matr.-Nr.]:[Gesamtpunkte ]],_xlfn.XMATCH('3. Notenszenarien'!A276,Gesamtpunkte[Matr.-Nr.],0),5)</f>
        <v>#N/A</v>
      </c>
      <c r="F276" s="115" t="e" cm="1">
        <f t="array" ref="F276">INDEX($S$4:$S$14,_xlfn.XMATCH(E276,$T$4:$T$14,-1),1)</f>
        <v>#N/A</v>
      </c>
      <c r="G276" s="115" t="e" cm="1">
        <f t="array" ref="G276">INDEX($S$21:$S$31,_xlfn.XMATCH(E276,$T$21:$T$31,-1),1)</f>
        <v>#N/A</v>
      </c>
      <c r="H276" s="115" t="e" cm="1">
        <f t="array" ref="H276">INDEX($S$38:$S$48,_xlfn.XMATCH(E276,$T$38:$T$48,-1),1)</f>
        <v>#N/A</v>
      </c>
      <c r="I276" s="116" t="str">
        <f t="shared" si="12"/>
        <v/>
      </c>
      <c r="J276" s="106" t="str">
        <f t="shared" si="13"/>
        <v/>
      </c>
      <c r="K276" s="63" t="e" cm="1">
        <f t="array" ref="K276">INDEX($T$4:$T$14,_xlfn.XMATCH(E276,$T$4:$T$14,1))-E276</f>
        <v>#N/A</v>
      </c>
      <c r="L276" s="63" t="e" cm="1">
        <f t="array" ref="L276">INDEX($T$21:$T$31,_xlfn.XMATCH(E276,$T$21:$T$31,1))-E276</f>
        <v>#N/A</v>
      </c>
      <c r="M276" s="63" t="e" cm="1">
        <f t="array" ref="M276">INDEX($T$38:$T$48,_xlfn.XMATCH(E276,$T$38:$T$48,1))-E276</f>
        <v>#N/A</v>
      </c>
    </row>
    <row r="277" spans="1:13" ht="13.5" thickBot="1">
      <c r="A277" s="113" t="e">
        <f>'2a.Detailpunkte'!D275</f>
        <v>#N/A</v>
      </c>
      <c r="B277" s="113">
        <f>'2a.Detailpunkte'!E275</f>
        <v>0</v>
      </c>
      <c r="C277" s="113">
        <f>'2a.Detailpunkte'!F275</f>
        <v>0</v>
      </c>
      <c r="D277" s="114" t="e">
        <f>IF(Gesamtpunkte[[#This Row],[Versuch]]=0,"",Gesamtpunkte[[#This Row],[Versuch]])</f>
        <v>#VALUE!</v>
      </c>
      <c r="E277" s="115" t="e" cm="1">
        <f t="array" ref="E277">INDEX(Gesamtpunkte[[Matr.-Nr.]:[Gesamtpunkte ]],_xlfn.XMATCH('3. Notenszenarien'!A277,Gesamtpunkte[Matr.-Nr.],0),5)</f>
        <v>#N/A</v>
      </c>
      <c r="F277" s="115" t="e" cm="1">
        <f t="array" ref="F277">INDEX($S$4:$S$14,_xlfn.XMATCH(E277,$T$4:$T$14,-1),1)</f>
        <v>#N/A</v>
      </c>
      <c r="G277" s="115" t="e" cm="1">
        <f t="array" ref="G277">INDEX($S$21:$S$31,_xlfn.XMATCH(E277,$T$21:$T$31,-1),1)</f>
        <v>#N/A</v>
      </c>
      <c r="H277" s="115" t="e" cm="1">
        <f t="array" ref="H277">INDEX($S$38:$S$48,_xlfn.XMATCH(E277,$T$38:$T$48,-1),1)</f>
        <v>#N/A</v>
      </c>
      <c r="I277" s="116" t="str">
        <f t="shared" si="12"/>
        <v/>
      </c>
      <c r="J277" s="106" t="str">
        <f t="shared" si="13"/>
        <v/>
      </c>
      <c r="K277" s="63" t="e" cm="1">
        <f t="array" ref="K277">INDEX($T$4:$T$14,_xlfn.XMATCH(E277,$T$4:$T$14,1))-E277</f>
        <v>#N/A</v>
      </c>
      <c r="L277" s="63" t="e" cm="1">
        <f t="array" ref="L277">INDEX($T$21:$T$31,_xlfn.XMATCH(E277,$T$21:$T$31,1))-E277</f>
        <v>#N/A</v>
      </c>
      <c r="M277" s="63" t="e" cm="1">
        <f t="array" ref="M277">INDEX($T$38:$T$48,_xlfn.XMATCH(E277,$T$38:$T$48,1))-E277</f>
        <v>#N/A</v>
      </c>
    </row>
    <row r="278" spans="1:13" ht="13.5" thickBot="1">
      <c r="A278" s="113" t="e">
        <f>'2a.Detailpunkte'!D276</f>
        <v>#N/A</v>
      </c>
      <c r="B278" s="113">
        <f>'2a.Detailpunkte'!E276</f>
        <v>0</v>
      </c>
      <c r="C278" s="113">
        <f>'2a.Detailpunkte'!F276</f>
        <v>0</v>
      </c>
      <c r="D278" s="114" t="e">
        <f>IF(Gesamtpunkte[[#This Row],[Versuch]]=0,"",Gesamtpunkte[[#This Row],[Versuch]])</f>
        <v>#VALUE!</v>
      </c>
      <c r="E278" s="115" t="e" cm="1">
        <f t="array" ref="E278">INDEX(Gesamtpunkte[[Matr.-Nr.]:[Gesamtpunkte ]],_xlfn.XMATCH('3. Notenszenarien'!A278,Gesamtpunkte[Matr.-Nr.],0),5)</f>
        <v>#N/A</v>
      </c>
      <c r="F278" s="115" t="e" cm="1">
        <f t="array" ref="F278">INDEX($S$4:$S$14,_xlfn.XMATCH(E278,$T$4:$T$14,-1),1)</f>
        <v>#N/A</v>
      </c>
      <c r="G278" s="115" t="e" cm="1">
        <f t="array" ref="G278">INDEX($S$21:$S$31,_xlfn.XMATCH(E278,$T$21:$T$31,-1),1)</f>
        <v>#N/A</v>
      </c>
      <c r="H278" s="115" t="e" cm="1">
        <f t="array" ref="H278">INDEX($S$38:$S$48,_xlfn.XMATCH(E278,$T$38:$T$48,-1),1)</f>
        <v>#N/A</v>
      </c>
      <c r="I278" s="116" t="str">
        <f t="shared" si="12"/>
        <v/>
      </c>
      <c r="J278" s="106" t="str">
        <f t="shared" si="13"/>
        <v/>
      </c>
      <c r="K278" s="63" t="e" cm="1">
        <f t="array" ref="K278">INDEX($T$4:$T$14,_xlfn.XMATCH(E278,$T$4:$T$14,1))-E278</f>
        <v>#N/A</v>
      </c>
      <c r="L278" s="63" t="e" cm="1">
        <f t="array" ref="L278">INDEX($T$21:$T$31,_xlfn.XMATCH(E278,$T$21:$T$31,1))-E278</f>
        <v>#N/A</v>
      </c>
      <c r="M278" s="63" t="e" cm="1">
        <f t="array" ref="M278">INDEX($T$38:$T$48,_xlfn.XMATCH(E278,$T$38:$T$48,1))-E278</f>
        <v>#N/A</v>
      </c>
    </row>
    <row r="279" spans="1:13" ht="13.5" thickBot="1">
      <c r="A279" s="113" t="e">
        <f>'2a.Detailpunkte'!D277</f>
        <v>#N/A</v>
      </c>
      <c r="B279" s="113">
        <f>'2a.Detailpunkte'!E277</f>
        <v>0</v>
      </c>
      <c r="C279" s="113">
        <f>'2a.Detailpunkte'!F277</f>
        <v>0</v>
      </c>
      <c r="D279" s="114" t="e">
        <f>IF(Gesamtpunkte[[#This Row],[Versuch]]=0,"",Gesamtpunkte[[#This Row],[Versuch]])</f>
        <v>#VALUE!</v>
      </c>
      <c r="E279" s="115" t="e" cm="1">
        <f t="array" ref="E279">INDEX(Gesamtpunkte[[Matr.-Nr.]:[Gesamtpunkte ]],_xlfn.XMATCH('3. Notenszenarien'!A279,Gesamtpunkte[Matr.-Nr.],0),5)</f>
        <v>#N/A</v>
      </c>
      <c r="F279" s="115" t="e" cm="1">
        <f t="array" ref="F279">INDEX($S$4:$S$14,_xlfn.XMATCH(E279,$T$4:$T$14,-1),1)</f>
        <v>#N/A</v>
      </c>
      <c r="G279" s="115" t="e" cm="1">
        <f t="array" ref="G279">INDEX($S$21:$S$31,_xlfn.XMATCH(E279,$T$21:$T$31,-1),1)</f>
        <v>#N/A</v>
      </c>
      <c r="H279" s="115" t="e" cm="1">
        <f t="array" ref="H279">INDEX($S$38:$S$48,_xlfn.XMATCH(E279,$T$38:$T$48,-1),1)</f>
        <v>#N/A</v>
      </c>
      <c r="I279" s="116" t="str">
        <f t="shared" si="12"/>
        <v/>
      </c>
      <c r="J279" s="106" t="str">
        <f t="shared" si="13"/>
        <v/>
      </c>
      <c r="K279" s="63" t="e" cm="1">
        <f t="array" ref="K279">INDEX($T$4:$T$14,_xlfn.XMATCH(E279,$T$4:$T$14,1))-E279</f>
        <v>#N/A</v>
      </c>
      <c r="L279" s="63" t="e" cm="1">
        <f t="array" ref="L279">INDEX($T$21:$T$31,_xlfn.XMATCH(E279,$T$21:$T$31,1))-E279</f>
        <v>#N/A</v>
      </c>
      <c r="M279" s="63" t="e" cm="1">
        <f t="array" ref="M279">INDEX($T$38:$T$48,_xlfn.XMATCH(E279,$T$38:$T$48,1))-E279</f>
        <v>#N/A</v>
      </c>
    </row>
    <row r="280" spans="1:13" ht="13.5" thickBot="1">
      <c r="A280" s="113" t="e">
        <f>'2a.Detailpunkte'!D278</f>
        <v>#N/A</v>
      </c>
      <c r="B280" s="113">
        <f>'2a.Detailpunkte'!E278</f>
        <v>0</v>
      </c>
      <c r="C280" s="113">
        <f>'2a.Detailpunkte'!F278</f>
        <v>0</v>
      </c>
      <c r="D280" s="114" t="e">
        <f>IF(Gesamtpunkte[[#This Row],[Versuch]]=0,"",Gesamtpunkte[[#This Row],[Versuch]])</f>
        <v>#VALUE!</v>
      </c>
      <c r="E280" s="115" t="e" cm="1">
        <f t="array" ref="E280">INDEX(Gesamtpunkte[[Matr.-Nr.]:[Gesamtpunkte ]],_xlfn.XMATCH('3. Notenszenarien'!A280,Gesamtpunkte[Matr.-Nr.],0),5)</f>
        <v>#N/A</v>
      </c>
      <c r="F280" s="115" t="e" cm="1">
        <f t="array" ref="F280">INDEX($S$4:$S$14,_xlfn.XMATCH(E280,$T$4:$T$14,-1),1)</f>
        <v>#N/A</v>
      </c>
      <c r="G280" s="115" t="e" cm="1">
        <f t="array" ref="G280">INDEX($S$21:$S$31,_xlfn.XMATCH(E280,$T$21:$T$31,-1),1)</f>
        <v>#N/A</v>
      </c>
      <c r="H280" s="115" t="e" cm="1">
        <f t="array" ref="H280">INDEX($S$38:$S$48,_xlfn.XMATCH(E280,$T$38:$T$48,-1),1)</f>
        <v>#N/A</v>
      </c>
      <c r="I280" s="116" t="str">
        <f t="shared" si="12"/>
        <v/>
      </c>
      <c r="J280" s="106" t="str">
        <f t="shared" si="13"/>
        <v/>
      </c>
      <c r="K280" s="63" t="e" cm="1">
        <f t="array" ref="K280">INDEX($T$4:$T$14,_xlfn.XMATCH(E280,$T$4:$T$14,1))-E280</f>
        <v>#N/A</v>
      </c>
      <c r="L280" s="63" t="e" cm="1">
        <f t="array" ref="L280">INDEX($T$21:$T$31,_xlfn.XMATCH(E280,$T$21:$T$31,1))-E280</f>
        <v>#N/A</v>
      </c>
      <c r="M280" s="63" t="e" cm="1">
        <f t="array" ref="M280">INDEX($T$38:$T$48,_xlfn.XMATCH(E280,$T$38:$T$48,1))-E280</f>
        <v>#N/A</v>
      </c>
    </row>
    <row r="281" spans="1:13" ht="13.5" thickBot="1">
      <c r="A281" s="113" t="e">
        <f>'2a.Detailpunkte'!D279</f>
        <v>#N/A</v>
      </c>
      <c r="B281" s="113">
        <f>'2a.Detailpunkte'!E279</f>
        <v>0</v>
      </c>
      <c r="C281" s="113">
        <f>'2a.Detailpunkte'!F279</f>
        <v>0</v>
      </c>
      <c r="D281" s="114" t="e">
        <f>IF(Gesamtpunkte[[#This Row],[Versuch]]=0,"",Gesamtpunkte[[#This Row],[Versuch]])</f>
        <v>#VALUE!</v>
      </c>
      <c r="E281" s="115" t="e" cm="1">
        <f t="array" ref="E281">INDEX(Gesamtpunkte[[Matr.-Nr.]:[Gesamtpunkte ]],_xlfn.XMATCH('3. Notenszenarien'!A281,Gesamtpunkte[Matr.-Nr.],0),5)</f>
        <v>#N/A</v>
      </c>
      <c r="F281" s="115" t="e" cm="1">
        <f t="array" ref="F281">INDEX($S$4:$S$14,_xlfn.XMATCH(E281,$T$4:$T$14,-1),1)</f>
        <v>#N/A</v>
      </c>
      <c r="G281" s="115" t="e" cm="1">
        <f t="array" ref="G281">INDEX($S$21:$S$31,_xlfn.XMATCH(E281,$T$21:$T$31,-1),1)</f>
        <v>#N/A</v>
      </c>
      <c r="H281" s="115" t="e" cm="1">
        <f t="array" ref="H281">INDEX($S$38:$S$48,_xlfn.XMATCH(E281,$T$38:$T$48,-1),1)</f>
        <v>#N/A</v>
      </c>
      <c r="I281" s="116" t="str">
        <f t="shared" si="12"/>
        <v/>
      </c>
      <c r="J281" s="106" t="str">
        <f t="shared" si="13"/>
        <v/>
      </c>
      <c r="K281" s="63" t="e" cm="1">
        <f t="array" ref="K281">INDEX($T$4:$T$14,_xlfn.XMATCH(E281,$T$4:$T$14,1))-E281</f>
        <v>#N/A</v>
      </c>
      <c r="L281" s="63" t="e" cm="1">
        <f t="array" ref="L281">INDEX($T$21:$T$31,_xlfn.XMATCH(E281,$T$21:$T$31,1))-E281</f>
        <v>#N/A</v>
      </c>
      <c r="M281" s="63" t="e" cm="1">
        <f t="array" ref="M281">INDEX($T$38:$T$48,_xlfn.XMATCH(E281,$T$38:$T$48,1))-E281</f>
        <v>#N/A</v>
      </c>
    </row>
    <row r="282" spans="1:13" ht="13.5" thickBot="1">
      <c r="A282" s="113" t="e">
        <f>'2a.Detailpunkte'!D280</f>
        <v>#N/A</v>
      </c>
      <c r="B282" s="113">
        <f>'2a.Detailpunkte'!E280</f>
        <v>0</v>
      </c>
      <c r="C282" s="113">
        <f>'2a.Detailpunkte'!F280</f>
        <v>0</v>
      </c>
      <c r="D282" s="114" t="e">
        <f>IF(Gesamtpunkte[[#This Row],[Versuch]]=0,"",Gesamtpunkte[[#This Row],[Versuch]])</f>
        <v>#VALUE!</v>
      </c>
      <c r="E282" s="115" t="e" cm="1">
        <f t="array" ref="E282">INDEX(Gesamtpunkte[[Matr.-Nr.]:[Gesamtpunkte ]],_xlfn.XMATCH('3. Notenszenarien'!A282,Gesamtpunkte[Matr.-Nr.],0),5)</f>
        <v>#N/A</v>
      </c>
      <c r="F282" s="115" t="e" cm="1">
        <f t="array" ref="F282">INDEX($S$4:$S$14,_xlfn.XMATCH(E282,$T$4:$T$14,-1),1)</f>
        <v>#N/A</v>
      </c>
      <c r="G282" s="115" t="e" cm="1">
        <f t="array" ref="G282">INDEX($S$21:$S$31,_xlfn.XMATCH(E282,$T$21:$T$31,-1),1)</f>
        <v>#N/A</v>
      </c>
      <c r="H282" s="115" t="e" cm="1">
        <f t="array" ref="H282">INDEX($S$38:$S$48,_xlfn.XMATCH(E282,$T$38:$T$48,-1),1)</f>
        <v>#N/A</v>
      </c>
      <c r="I282" s="116" t="str">
        <f t="shared" si="12"/>
        <v/>
      </c>
      <c r="J282" s="106" t="str">
        <f t="shared" si="13"/>
        <v/>
      </c>
      <c r="K282" s="63" t="e" cm="1">
        <f t="array" ref="K282">INDEX($T$4:$T$14,_xlfn.XMATCH(E282,$T$4:$T$14,1))-E282</f>
        <v>#N/A</v>
      </c>
      <c r="L282" s="63" t="e" cm="1">
        <f t="array" ref="L282">INDEX($T$21:$T$31,_xlfn.XMATCH(E282,$T$21:$T$31,1))-E282</f>
        <v>#N/A</v>
      </c>
      <c r="M282" s="63" t="e" cm="1">
        <f t="array" ref="M282">INDEX($T$38:$T$48,_xlfn.XMATCH(E282,$T$38:$T$48,1))-E282</f>
        <v>#N/A</v>
      </c>
    </row>
    <row r="283" spans="1:13" ht="13.5" thickBot="1">
      <c r="A283" s="113" t="e">
        <f>'2a.Detailpunkte'!D281</f>
        <v>#N/A</v>
      </c>
      <c r="B283" s="113">
        <f>'2a.Detailpunkte'!E281</f>
        <v>0</v>
      </c>
      <c r="C283" s="113">
        <f>'2a.Detailpunkte'!F281</f>
        <v>0</v>
      </c>
      <c r="D283" s="114" t="e">
        <f>IF(Gesamtpunkte[[#This Row],[Versuch]]=0,"",Gesamtpunkte[[#This Row],[Versuch]])</f>
        <v>#VALUE!</v>
      </c>
      <c r="E283" s="115" t="e" cm="1">
        <f t="array" ref="E283">INDEX(Gesamtpunkte[[Matr.-Nr.]:[Gesamtpunkte ]],_xlfn.XMATCH('3. Notenszenarien'!A283,Gesamtpunkte[Matr.-Nr.],0),5)</f>
        <v>#N/A</v>
      </c>
      <c r="F283" s="115" t="e" cm="1">
        <f t="array" ref="F283">INDEX($S$4:$S$14,_xlfn.XMATCH(E283,$T$4:$T$14,-1),1)</f>
        <v>#N/A</v>
      </c>
      <c r="G283" s="115" t="e" cm="1">
        <f t="array" ref="G283">INDEX($S$21:$S$31,_xlfn.XMATCH(E283,$T$21:$T$31,-1),1)</f>
        <v>#N/A</v>
      </c>
      <c r="H283" s="115" t="e" cm="1">
        <f t="array" ref="H283">INDEX($S$38:$S$48,_xlfn.XMATCH(E283,$T$38:$T$48,-1),1)</f>
        <v>#N/A</v>
      </c>
      <c r="I283" s="116" t="str">
        <f t="shared" si="12"/>
        <v/>
      </c>
      <c r="J283" s="106" t="str">
        <f t="shared" si="13"/>
        <v/>
      </c>
      <c r="K283" s="63" t="e" cm="1">
        <f t="array" ref="K283">INDEX($T$4:$T$14,_xlfn.XMATCH(E283,$T$4:$T$14,1))-E283</f>
        <v>#N/A</v>
      </c>
      <c r="L283" s="63" t="e" cm="1">
        <f t="array" ref="L283">INDEX($T$21:$T$31,_xlfn.XMATCH(E283,$T$21:$T$31,1))-E283</f>
        <v>#N/A</v>
      </c>
      <c r="M283" s="63" t="e" cm="1">
        <f t="array" ref="M283">INDEX($T$38:$T$48,_xlfn.XMATCH(E283,$T$38:$T$48,1))-E283</f>
        <v>#N/A</v>
      </c>
    </row>
    <row r="284" spans="1:13" ht="13.5" thickBot="1">
      <c r="A284" s="113" t="e">
        <f>'2a.Detailpunkte'!D282</f>
        <v>#N/A</v>
      </c>
      <c r="B284" s="113">
        <f>'2a.Detailpunkte'!E282</f>
        <v>0</v>
      </c>
      <c r="C284" s="113">
        <f>'2a.Detailpunkte'!F282</f>
        <v>0</v>
      </c>
      <c r="D284" s="114" t="e">
        <f>IF(Gesamtpunkte[[#This Row],[Versuch]]=0,"",Gesamtpunkte[[#This Row],[Versuch]])</f>
        <v>#VALUE!</v>
      </c>
      <c r="E284" s="115" t="e" cm="1">
        <f t="array" ref="E284">INDEX(Gesamtpunkte[[Matr.-Nr.]:[Gesamtpunkte ]],_xlfn.XMATCH('3. Notenszenarien'!A284,Gesamtpunkte[Matr.-Nr.],0),5)</f>
        <v>#N/A</v>
      </c>
      <c r="F284" s="115" t="e" cm="1">
        <f t="array" ref="F284">INDEX($S$4:$S$14,_xlfn.XMATCH(E284,$T$4:$T$14,-1),1)</f>
        <v>#N/A</v>
      </c>
      <c r="G284" s="115" t="e" cm="1">
        <f t="array" ref="G284">INDEX($S$21:$S$31,_xlfn.XMATCH(E284,$T$21:$T$31,-1),1)</f>
        <v>#N/A</v>
      </c>
      <c r="H284" s="115" t="e" cm="1">
        <f t="array" ref="H284">INDEX($S$38:$S$48,_xlfn.XMATCH(E284,$T$38:$T$48,-1),1)</f>
        <v>#N/A</v>
      </c>
      <c r="I284" s="116" t="str">
        <f t="shared" si="12"/>
        <v/>
      </c>
      <c r="J284" s="106" t="str">
        <f t="shared" si="13"/>
        <v/>
      </c>
      <c r="K284" s="63" t="e" cm="1">
        <f t="array" ref="K284">INDEX($T$4:$T$14,_xlfn.XMATCH(E284,$T$4:$T$14,1))-E284</f>
        <v>#N/A</v>
      </c>
      <c r="L284" s="63" t="e" cm="1">
        <f t="array" ref="L284">INDEX($T$21:$T$31,_xlfn.XMATCH(E284,$T$21:$T$31,1))-E284</f>
        <v>#N/A</v>
      </c>
      <c r="M284" s="63" t="e" cm="1">
        <f t="array" ref="M284">INDEX($T$38:$T$48,_xlfn.XMATCH(E284,$T$38:$T$48,1))-E284</f>
        <v>#N/A</v>
      </c>
    </row>
    <row r="285" spans="1:13" ht="13.5" thickBot="1">
      <c r="A285" s="113" t="e">
        <f>'2a.Detailpunkte'!D283</f>
        <v>#N/A</v>
      </c>
      <c r="B285" s="113">
        <f>'2a.Detailpunkte'!E283</f>
        <v>0</v>
      </c>
      <c r="C285" s="113">
        <f>'2a.Detailpunkte'!F283</f>
        <v>0</v>
      </c>
      <c r="D285" s="114" t="e">
        <f>IF(Gesamtpunkte[[#This Row],[Versuch]]=0,"",Gesamtpunkte[[#This Row],[Versuch]])</f>
        <v>#VALUE!</v>
      </c>
      <c r="E285" s="115" t="e" cm="1">
        <f t="array" ref="E285">INDEX(Gesamtpunkte[[Matr.-Nr.]:[Gesamtpunkte ]],_xlfn.XMATCH('3. Notenszenarien'!A285,Gesamtpunkte[Matr.-Nr.],0),5)</f>
        <v>#N/A</v>
      </c>
      <c r="F285" s="115" t="e" cm="1">
        <f t="array" ref="F285">INDEX($S$4:$S$14,_xlfn.XMATCH(E285,$T$4:$T$14,-1),1)</f>
        <v>#N/A</v>
      </c>
      <c r="G285" s="115" t="e" cm="1">
        <f t="array" ref="G285">INDEX($S$21:$S$31,_xlfn.XMATCH(E285,$T$21:$T$31,-1),1)</f>
        <v>#N/A</v>
      </c>
      <c r="H285" s="115" t="e" cm="1">
        <f t="array" ref="H285">INDEX($S$38:$S$48,_xlfn.XMATCH(E285,$T$38:$T$48,-1),1)</f>
        <v>#N/A</v>
      </c>
      <c r="I285" s="116" t="str">
        <f t="shared" si="12"/>
        <v/>
      </c>
      <c r="J285" s="106" t="str">
        <f t="shared" si="13"/>
        <v/>
      </c>
      <c r="K285" s="63" t="e" cm="1">
        <f t="array" ref="K285">INDEX($T$4:$T$14,_xlfn.XMATCH(E285,$T$4:$T$14,1))-E285</f>
        <v>#N/A</v>
      </c>
      <c r="L285" s="63" t="e" cm="1">
        <f t="array" ref="L285">INDEX($T$21:$T$31,_xlfn.XMATCH(E285,$T$21:$T$31,1))-E285</f>
        <v>#N/A</v>
      </c>
      <c r="M285" s="63" t="e" cm="1">
        <f t="array" ref="M285">INDEX($T$38:$T$48,_xlfn.XMATCH(E285,$T$38:$T$48,1))-E285</f>
        <v>#N/A</v>
      </c>
    </row>
    <row r="286" spans="1:13" ht="13.5" thickBot="1">
      <c r="A286" s="113" t="e">
        <f>'2a.Detailpunkte'!D284</f>
        <v>#N/A</v>
      </c>
      <c r="B286" s="113">
        <f>'2a.Detailpunkte'!E284</f>
        <v>0</v>
      </c>
      <c r="C286" s="113">
        <f>'2a.Detailpunkte'!F284</f>
        <v>0</v>
      </c>
      <c r="D286" s="114" t="e">
        <f>IF(Gesamtpunkte[[#This Row],[Versuch]]=0,"",Gesamtpunkte[[#This Row],[Versuch]])</f>
        <v>#VALUE!</v>
      </c>
      <c r="E286" s="115" t="e" cm="1">
        <f t="array" ref="E286">INDEX(Gesamtpunkte[[Matr.-Nr.]:[Gesamtpunkte ]],_xlfn.XMATCH('3. Notenszenarien'!A286,Gesamtpunkte[Matr.-Nr.],0),5)</f>
        <v>#N/A</v>
      </c>
      <c r="F286" s="115" t="e" cm="1">
        <f t="array" ref="F286">INDEX($S$4:$S$14,_xlfn.XMATCH(E286,$T$4:$T$14,-1),1)</f>
        <v>#N/A</v>
      </c>
      <c r="G286" s="115" t="e" cm="1">
        <f t="array" ref="G286">INDEX($S$21:$S$31,_xlfn.XMATCH(E286,$T$21:$T$31,-1),1)</f>
        <v>#N/A</v>
      </c>
      <c r="H286" s="115" t="e" cm="1">
        <f t="array" ref="H286">INDEX($S$38:$S$48,_xlfn.XMATCH(E286,$T$38:$T$48,-1),1)</f>
        <v>#N/A</v>
      </c>
      <c r="I286" s="116" t="str">
        <f t="shared" si="12"/>
        <v/>
      </c>
      <c r="J286" s="106" t="str">
        <f t="shared" si="13"/>
        <v/>
      </c>
      <c r="K286" s="63" t="e" cm="1">
        <f t="array" ref="K286">INDEX($T$4:$T$14,_xlfn.XMATCH(E286,$T$4:$T$14,1))-E286</f>
        <v>#N/A</v>
      </c>
      <c r="L286" s="63" t="e" cm="1">
        <f t="array" ref="L286">INDEX($T$21:$T$31,_xlfn.XMATCH(E286,$T$21:$T$31,1))-E286</f>
        <v>#N/A</v>
      </c>
      <c r="M286" s="63" t="e" cm="1">
        <f t="array" ref="M286">INDEX($T$38:$T$48,_xlfn.XMATCH(E286,$T$38:$T$48,1))-E286</f>
        <v>#N/A</v>
      </c>
    </row>
    <row r="287" spans="1:13" ht="13.5" thickBot="1">
      <c r="A287" s="113" t="e">
        <f>'2a.Detailpunkte'!D285</f>
        <v>#N/A</v>
      </c>
      <c r="B287" s="113">
        <f>'2a.Detailpunkte'!E285</f>
        <v>0</v>
      </c>
      <c r="C287" s="113">
        <f>'2a.Detailpunkte'!F285</f>
        <v>0</v>
      </c>
      <c r="D287" s="114" t="e">
        <f>IF(Gesamtpunkte[[#This Row],[Versuch]]=0,"",Gesamtpunkte[[#This Row],[Versuch]])</f>
        <v>#VALUE!</v>
      </c>
      <c r="E287" s="115" t="e" cm="1">
        <f t="array" ref="E287">INDEX(Gesamtpunkte[[Matr.-Nr.]:[Gesamtpunkte ]],_xlfn.XMATCH('3. Notenszenarien'!A287,Gesamtpunkte[Matr.-Nr.],0),5)</f>
        <v>#N/A</v>
      </c>
      <c r="F287" s="115" t="e" cm="1">
        <f t="array" ref="F287">INDEX($S$4:$S$14,_xlfn.XMATCH(E287,$T$4:$T$14,-1),1)</f>
        <v>#N/A</v>
      </c>
      <c r="G287" s="115" t="e" cm="1">
        <f t="array" ref="G287">INDEX($S$21:$S$31,_xlfn.XMATCH(E287,$T$21:$T$31,-1),1)</f>
        <v>#N/A</v>
      </c>
      <c r="H287" s="115" t="e" cm="1">
        <f t="array" ref="H287">INDEX($S$38:$S$48,_xlfn.XMATCH(E287,$T$38:$T$48,-1),1)</f>
        <v>#N/A</v>
      </c>
      <c r="I287" s="116" t="str">
        <f t="shared" si="12"/>
        <v/>
      </c>
      <c r="J287" s="106" t="str">
        <f t="shared" si="13"/>
        <v/>
      </c>
      <c r="K287" s="63" t="e" cm="1">
        <f t="array" ref="K287">INDEX($T$4:$T$14,_xlfn.XMATCH(E287,$T$4:$T$14,1))-E287</f>
        <v>#N/A</v>
      </c>
      <c r="L287" s="63" t="e" cm="1">
        <f t="array" ref="L287">INDEX($T$21:$T$31,_xlfn.XMATCH(E287,$T$21:$T$31,1))-E287</f>
        <v>#N/A</v>
      </c>
      <c r="M287" s="63" t="e" cm="1">
        <f t="array" ref="M287">INDEX($T$38:$T$48,_xlfn.XMATCH(E287,$T$38:$T$48,1))-E287</f>
        <v>#N/A</v>
      </c>
    </row>
    <row r="288" spans="1:13" ht="13.5" thickBot="1">
      <c r="A288" s="113" t="e">
        <f>'2a.Detailpunkte'!D286</f>
        <v>#N/A</v>
      </c>
      <c r="B288" s="113">
        <f>'2a.Detailpunkte'!E286</f>
        <v>0</v>
      </c>
      <c r="C288" s="113">
        <f>'2a.Detailpunkte'!F286</f>
        <v>0</v>
      </c>
      <c r="D288" s="114" t="e">
        <f>IF(Gesamtpunkte[[#This Row],[Versuch]]=0,"",Gesamtpunkte[[#This Row],[Versuch]])</f>
        <v>#VALUE!</v>
      </c>
      <c r="E288" s="115" t="e" cm="1">
        <f t="array" ref="E288">INDEX(Gesamtpunkte[[Matr.-Nr.]:[Gesamtpunkte ]],_xlfn.XMATCH('3. Notenszenarien'!A288,Gesamtpunkte[Matr.-Nr.],0),5)</f>
        <v>#N/A</v>
      </c>
      <c r="F288" s="115" t="e" cm="1">
        <f t="array" ref="F288">INDEX($S$4:$S$14,_xlfn.XMATCH(E288,$T$4:$T$14,-1),1)</f>
        <v>#N/A</v>
      </c>
      <c r="G288" s="115" t="e" cm="1">
        <f t="array" ref="G288">INDEX($S$21:$S$31,_xlfn.XMATCH(E288,$T$21:$T$31,-1),1)</f>
        <v>#N/A</v>
      </c>
      <c r="H288" s="115" t="e" cm="1">
        <f t="array" ref="H288">INDEX($S$38:$S$48,_xlfn.XMATCH(E288,$T$38:$T$48,-1),1)</f>
        <v>#N/A</v>
      </c>
      <c r="I288" s="116" t="str">
        <f t="shared" si="12"/>
        <v/>
      </c>
      <c r="J288" s="106" t="str">
        <f t="shared" si="13"/>
        <v/>
      </c>
      <c r="K288" s="63" t="e" cm="1">
        <f t="array" ref="K288">INDEX($T$4:$T$14,_xlfn.XMATCH(E288,$T$4:$T$14,1))-E288</f>
        <v>#N/A</v>
      </c>
      <c r="L288" s="63" t="e" cm="1">
        <f t="array" ref="L288">INDEX($T$21:$T$31,_xlfn.XMATCH(E288,$T$21:$T$31,1))-E288</f>
        <v>#N/A</v>
      </c>
      <c r="M288" s="63" t="e" cm="1">
        <f t="array" ref="M288">INDEX($T$38:$T$48,_xlfn.XMATCH(E288,$T$38:$T$48,1))-E288</f>
        <v>#N/A</v>
      </c>
    </row>
    <row r="289" spans="1:13" ht="13.5" thickBot="1">
      <c r="A289" s="113" t="e">
        <f>'2a.Detailpunkte'!D287</f>
        <v>#N/A</v>
      </c>
      <c r="B289" s="113">
        <f>'2a.Detailpunkte'!E287</f>
        <v>0</v>
      </c>
      <c r="C289" s="113">
        <f>'2a.Detailpunkte'!F287</f>
        <v>0</v>
      </c>
      <c r="D289" s="114" t="e">
        <f>IF(Gesamtpunkte[[#This Row],[Versuch]]=0,"",Gesamtpunkte[[#This Row],[Versuch]])</f>
        <v>#VALUE!</v>
      </c>
      <c r="E289" s="115" t="e" cm="1">
        <f t="array" ref="E289">INDEX(Gesamtpunkte[[Matr.-Nr.]:[Gesamtpunkte ]],_xlfn.XMATCH('3. Notenszenarien'!A289,Gesamtpunkte[Matr.-Nr.],0),5)</f>
        <v>#N/A</v>
      </c>
      <c r="F289" s="115" t="e" cm="1">
        <f t="array" ref="F289">INDEX($S$4:$S$14,_xlfn.XMATCH(E289,$T$4:$T$14,-1),1)</f>
        <v>#N/A</v>
      </c>
      <c r="G289" s="115" t="e" cm="1">
        <f t="array" ref="G289">INDEX($S$21:$S$31,_xlfn.XMATCH(E289,$T$21:$T$31,-1),1)</f>
        <v>#N/A</v>
      </c>
      <c r="H289" s="115" t="e" cm="1">
        <f t="array" ref="H289">INDEX($S$38:$S$48,_xlfn.XMATCH(E289,$T$38:$T$48,-1),1)</f>
        <v>#N/A</v>
      </c>
      <c r="I289" s="116" t="str">
        <f t="shared" si="12"/>
        <v/>
      </c>
      <c r="J289" s="106" t="str">
        <f t="shared" si="13"/>
        <v/>
      </c>
      <c r="K289" s="63" t="e" cm="1">
        <f t="array" ref="K289">INDEX($T$4:$T$14,_xlfn.XMATCH(E289,$T$4:$T$14,1))-E289</f>
        <v>#N/A</v>
      </c>
      <c r="L289" s="63" t="e" cm="1">
        <f t="array" ref="L289">INDEX($T$21:$T$31,_xlfn.XMATCH(E289,$T$21:$T$31,1))-E289</f>
        <v>#N/A</v>
      </c>
      <c r="M289" s="63" t="e" cm="1">
        <f t="array" ref="M289">INDEX($T$38:$T$48,_xlfn.XMATCH(E289,$T$38:$T$48,1))-E289</f>
        <v>#N/A</v>
      </c>
    </row>
    <row r="290" spans="1:13" ht="13.5" thickBot="1">
      <c r="A290" s="113" t="e">
        <f>'2a.Detailpunkte'!D288</f>
        <v>#N/A</v>
      </c>
      <c r="B290" s="113">
        <f>'2a.Detailpunkte'!E288</f>
        <v>0</v>
      </c>
      <c r="C290" s="113">
        <f>'2a.Detailpunkte'!F288</f>
        <v>0</v>
      </c>
      <c r="D290" s="114" t="e">
        <f>IF(Gesamtpunkte[[#This Row],[Versuch]]=0,"",Gesamtpunkte[[#This Row],[Versuch]])</f>
        <v>#VALUE!</v>
      </c>
      <c r="E290" s="115" t="e" cm="1">
        <f t="array" ref="E290">INDEX(Gesamtpunkte[[Matr.-Nr.]:[Gesamtpunkte ]],_xlfn.XMATCH('3. Notenszenarien'!A290,Gesamtpunkte[Matr.-Nr.],0),5)</f>
        <v>#N/A</v>
      </c>
      <c r="F290" s="115" t="e" cm="1">
        <f t="array" ref="F290">INDEX($S$4:$S$14,_xlfn.XMATCH(E290,$T$4:$T$14,-1),1)</f>
        <v>#N/A</v>
      </c>
      <c r="G290" s="115" t="e" cm="1">
        <f t="array" ref="G290">INDEX($S$21:$S$31,_xlfn.XMATCH(E290,$T$21:$T$31,-1),1)</f>
        <v>#N/A</v>
      </c>
      <c r="H290" s="115" t="e" cm="1">
        <f t="array" ref="H290">INDEX($S$38:$S$48,_xlfn.XMATCH(E290,$T$38:$T$48,-1),1)</f>
        <v>#N/A</v>
      </c>
      <c r="I290" s="116" t="str">
        <f t="shared" si="12"/>
        <v/>
      </c>
      <c r="J290" s="106" t="str">
        <f t="shared" si="13"/>
        <v/>
      </c>
      <c r="K290" s="63" t="e" cm="1">
        <f t="array" ref="K290">INDEX($T$4:$T$14,_xlfn.XMATCH(E290,$T$4:$T$14,1))-E290</f>
        <v>#N/A</v>
      </c>
      <c r="L290" s="63" t="e" cm="1">
        <f t="array" ref="L290">INDEX($T$21:$T$31,_xlfn.XMATCH(E290,$T$21:$T$31,1))-E290</f>
        <v>#N/A</v>
      </c>
      <c r="M290" s="63" t="e" cm="1">
        <f t="array" ref="M290">INDEX($T$38:$T$48,_xlfn.XMATCH(E290,$T$38:$T$48,1))-E290</f>
        <v>#N/A</v>
      </c>
    </row>
    <row r="291" spans="1:13" ht="13.5" thickBot="1">
      <c r="A291" s="113" t="e">
        <f>'2a.Detailpunkte'!D289</f>
        <v>#N/A</v>
      </c>
      <c r="B291" s="113">
        <f>'2a.Detailpunkte'!E289</f>
        <v>0</v>
      </c>
      <c r="C291" s="113">
        <f>'2a.Detailpunkte'!F289</f>
        <v>0</v>
      </c>
      <c r="D291" s="114" t="e">
        <f>IF(Gesamtpunkte[[#This Row],[Versuch]]=0,"",Gesamtpunkte[[#This Row],[Versuch]])</f>
        <v>#VALUE!</v>
      </c>
      <c r="E291" s="115" t="e" cm="1">
        <f t="array" ref="E291">INDEX(Gesamtpunkte[[Matr.-Nr.]:[Gesamtpunkte ]],_xlfn.XMATCH('3. Notenszenarien'!A291,Gesamtpunkte[Matr.-Nr.],0),5)</f>
        <v>#N/A</v>
      </c>
      <c r="F291" s="115" t="e" cm="1">
        <f t="array" ref="F291">INDEX($S$4:$S$14,_xlfn.XMATCH(E291,$T$4:$T$14,-1),1)</f>
        <v>#N/A</v>
      </c>
      <c r="G291" s="115" t="e" cm="1">
        <f t="array" ref="G291">INDEX($S$21:$S$31,_xlfn.XMATCH(E291,$T$21:$T$31,-1),1)</f>
        <v>#N/A</v>
      </c>
      <c r="H291" s="115" t="e" cm="1">
        <f t="array" ref="H291">INDEX($S$38:$S$48,_xlfn.XMATCH(E291,$T$38:$T$48,-1),1)</f>
        <v>#N/A</v>
      </c>
      <c r="I291" s="116" t="str">
        <f t="shared" si="12"/>
        <v/>
      </c>
      <c r="J291" s="106" t="str">
        <f t="shared" si="13"/>
        <v/>
      </c>
      <c r="K291" s="63" t="e" cm="1">
        <f t="array" ref="K291">INDEX($T$4:$T$14,_xlfn.XMATCH(E291,$T$4:$T$14,1))-E291</f>
        <v>#N/A</v>
      </c>
      <c r="L291" s="63" t="e" cm="1">
        <f t="array" ref="L291">INDEX($T$21:$T$31,_xlfn.XMATCH(E291,$T$21:$T$31,1))-E291</f>
        <v>#N/A</v>
      </c>
      <c r="M291" s="63" t="e" cm="1">
        <f t="array" ref="M291">INDEX($T$38:$T$48,_xlfn.XMATCH(E291,$T$38:$T$48,1))-E291</f>
        <v>#N/A</v>
      </c>
    </row>
    <row r="292" spans="1:13" ht="13.5" thickBot="1">
      <c r="A292" s="113" t="e">
        <f>'2a.Detailpunkte'!D290</f>
        <v>#N/A</v>
      </c>
      <c r="B292" s="113">
        <f>'2a.Detailpunkte'!E290</f>
        <v>0</v>
      </c>
      <c r="C292" s="113">
        <f>'2a.Detailpunkte'!F290</f>
        <v>0</v>
      </c>
      <c r="D292" s="114" t="e">
        <f>IF(Gesamtpunkte[[#This Row],[Versuch]]=0,"",Gesamtpunkte[[#This Row],[Versuch]])</f>
        <v>#VALUE!</v>
      </c>
      <c r="E292" s="115" t="e" cm="1">
        <f t="array" ref="E292">INDEX(Gesamtpunkte[[Matr.-Nr.]:[Gesamtpunkte ]],_xlfn.XMATCH('3. Notenszenarien'!A292,Gesamtpunkte[Matr.-Nr.],0),5)</f>
        <v>#N/A</v>
      </c>
      <c r="F292" s="115" t="e" cm="1">
        <f t="array" ref="F292">INDEX($S$4:$S$14,_xlfn.XMATCH(E292,$T$4:$T$14,-1),1)</f>
        <v>#N/A</v>
      </c>
      <c r="G292" s="115" t="e" cm="1">
        <f t="array" ref="G292">INDEX($S$21:$S$31,_xlfn.XMATCH(E292,$T$21:$T$31,-1),1)</f>
        <v>#N/A</v>
      </c>
      <c r="H292" s="115" t="e" cm="1">
        <f t="array" ref="H292">INDEX($S$38:$S$48,_xlfn.XMATCH(E292,$T$38:$T$48,-1),1)</f>
        <v>#N/A</v>
      </c>
      <c r="I292" s="116" t="str">
        <f t="shared" si="12"/>
        <v/>
      </c>
      <c r="J292" s="106" t="str">
        <f t="shared" si="13"/>
        <v/>
      </c>
      <c r="K292" s="63" t="e" cm="1">
        <f t="array" ref="K292">INDEX($T$4:$T$14,_xlfn.XMATCH(E292,$T$4:$T$14,1))-E292</f>
        <v>#N/A</v>
      </c>
      <c r="L292" s="63" t="e" cm="1">
        <f t="array" ref="L292">INDEX($T$21:$T$31,_xlfn.XMATCH(E292,$T$21:$T$31,1))-E292</f>
        <v>#N/A</v>
      </c>
      <c r="M292" s="63" t="e" cm="1">
        <f t="array" ref="M292">INDEX($T$38:$T$48,_xlfn.XMATCH(E292,$T$38:$T$48,1))-E292</f>
        <v>#N/A</v>
      </c>
    </row>
    <row r="293" spans="1:13" ht="13.5" thickBot="1">
      <c r="A293" s="113" t="e">
        <f>'2a.Detailpunkte'!D291</f>
        <v>#N/A</v>
      </c>
      <c r="B293" s="113">
        <f>'2a.Detailpunkte'!E291</f>
        <v>0</v>
      </c>
      <c r="C293" s="113">
        <f>'2a.Detailpunkte'!F291</f>
        <v>0</v>
      </c>
      <c r="D293" s="114" t="e">
        <f>IF(Gesamtpunkte[[#This Row],[Versuch]]=0,"",Gesamtpunkte[[#This Row],[Versuch]])</f>
        <v>#VALUE!</v>
      </c>
      <c r="E293" s="115" t="e" cm="1">
        <f t="array" ref="E293">INDEX(Gesamtpunkte[[Matr.-Nr.]:[Gesamtpunkte ]],_xlfn.XMATCH('3. Notenszenarien'!A293,Gesamtpunkte[Matr.-Nr.],0),5)</f>
        <v>#N/A</v>
      </c>
      <c r="F293" s="115" t="e" cm="1">
        <f t="array" ref="F293">INDEX($S$4:$S$14,_xlfn.XMATCH(E293,$T$4:$T$14,-1),1)</f>
        <v>#N/A</v>
      </c>
      <c r="G293" s="115" t="e" cm="1">
        <f t="array" ref="G293">INDEX($S$21:$S$31,_xlfn.XMATCH(E293,$T$21:$T$31,-1),1)</f>
        <v>#N/A</v>
      </c>
      <c r="H293" s="115" t="e" cm="1">
        <f t="array" ref="H293">INDEX($S$38:$S$48,_xlfn.XMATCH(E293,$T$38:$T$48,-1),1)</f>
        <v>#N/A</v>
      </c>
      <c r="I293" s="116" t="str">
        <f t="shared" si="12"/>
        <v/>
      </c>
      <c r="J293" s="106" t="str">
        <f t="shared" si="13"/>
        <v/>
      </c>
      <c r="K293" s="63" t="e" cm="1">
        <f t="array" ref="K293">INDEX($T$4:$T$14,_xlfn.XMATCH(E293,$T$4:$T$14,1))-E293</f>
        <v>#N/A</v>
      </c>
      <c r="L293" s="63" t="e" cm="1">
        <f t="array" ref="L293">INDEX($T$21:$T$31,_xlfn.XMATCH(E293,$T$21:$T$31,1))-E293</f>
        <v>#N/A</v>
      </c>
      <c r="M293" s="63" t="e" cm="1">
        <f t="array" ref="M293">INDEX($T$38:$T$48,_xlfn.XMATCH(E293,$T$38:$T$48,1))-E293</f>
        <v>#N/A</v>
      </c>
    </row>
    <row r="294" spans="1:13" ht="13.5" thickBot="1">
      <c r="A294" s="113" t="e">
        <f>'2a.Detailpunkte'!D292</f>
        <v>#N/A</v>
      </c>
      <c r="B294" s="113">
        <f>'2a.Detailpunkte'!E292</f>
        <v>0</v>
      </c>
      <c r="C294" s="113">
        <f>'2a.Detailpunkte'!F292</f>
        <v>0</v>
      </c>
      <c r="D294" s="114" t="e">
        <f>IF(Gesamtpunkte[[#This Row],[Versuch]]=0,"",Gesamtpunkte[[#This Row],[Versuch]])</f>
        <v>#VALUE!</v>
      </c>
      <c r="E294" s="115" t="e" cm="1">
        <f t="array" ref="E294">INDEX(Gesamtpunkte[[Matr.-Nr.]:[Gesamtpunkte ]],_xlfn.XMATCH('3. Notenszenarien'!A294,Gesamtpunkte[Matr.-Nr.],0),5)</f>
        <v>#N/A</v>
      </c>
      <c r="F294" s="115" t="e" cm="1">
        <f t="array" ref="F294">INDEX($S$4:$S$14,_xlfn.XMATCH(E294,$T$4:$T$14,-1),1)</f>
        <v>#N/A</v>
      </c>
      <c r="G294" s="115" t="e" cm="1">
        <f t="array" ref="G294">INDEX($S$21:$S$31,_xlfn.XMATCH(E294,$T$21:$T$31,-1),1)</f>
        <v>#N/A</v>
      </c>
      <c r="H294" s="115" t="e" cm="1">
        <f t="array" ref="H294">INDEX($S$38:$S$48,_xlfn.XMATCH(E294,$T$38:$T$48,-1),1)</f>
        <v>#N/A</v>
      </c>
      <c r="I294" s="116" t="str">
        <f t="shared" si="12"/>
        <v/>
      </c>
      <c r="J294" s="106" t="str">
        <f t="shared" si="13"/>
        <v/>
      </c>
      <c r="K294" s="63" t="e" cm="1">
        <f t="array" ref="K294">INDEX($T$4:$T$14,_xlfn.XMATCH(E294,$T$4:$T$14,1))-E294</f>
        <v>#N/A</v>
      </c>
      <c r="L294" s="63" t="e" cm="1">
        <f t="array" ref="L294">INDEX($T$21:$T$31,_xlfn.XMATCH(E294,$T$21:$T$31,1))-E294</f>
        <v>#N/A</v>
      </c>
      <c r="M294" s="63" t="e" cm="1">
        <f t="array" ref="M294">INDEX($T$38:$T$48,_xlfn.XMATCH(E294,$T$38:$T$48,1))-E294</f>
        <v>#N/A</v>
      </c>
    </row>
    <row r="295" spans="1:13" ht="13.5" thickBot="1">
      <c r="A295" s="113" t="e">
        <f>'2a.Detailpunkte'!D293</f>
        <v>#N/A</v>
      </c>
      <c r="B295" s="113">
        <f>'2a.Detailpunkte'!E293</f>
        <v>0</v>
      </c>
      <c r="C295" s="113">
        <f>'2a.Detailpunkte'!F293</f>
        <v>0</v>
      </c>
      <c r="D295" s="114" t="e">
        <f>IF(Gesamtpunkte[[#This Row],[Versuch]]=0,"",Gesamtpunkte[[#This Row],[Versuch]])</f>
        <v>#VALUE!</v>
      </c>
      <c r="E295" s="115" t="e" cm="1">
        <f t="array" ref="E295">INDEX(Gesamtpunkte[[Matr.-Nr.]:[Gesamtpunkte ]],_xlfn.XMATCH('3. Notenszenarien'!A295,Gesamtpunkte[Matr.-Nr.],0),5)</f>
        <v>#N/A</v>
      </c>
      <c r="F295" s="115" t="e" cm="1">
        <f t="array" ref="F295">INDEX($S$4:$S$14,_xlfn.XMATCH(E295,$T$4:$T$14,-1),1)</f>
        <v>#N/A</v>
      </c>
      <c r="G295" s="115" t="e" cm="1">
        <f t="array" ref="G295">INDEX($S$21:$S$31,_xlfn.XMATCH(E295,$T$21:$T$31,-1),1)</f>
        <v>#N/A</v>
      </c>
      <c r="H295" s="115" t="e" cm="1">
        <f t="array" ref="H295">INDEX($S$38:$S$48,_xlfn.XMATCH(E295,$T$38:$T$48,-1),1)</f>
        <v>#N/A</v>
      </c>
      <c r="I295" s="116" t="str">
        <f t="shared" si="12"/>
        <v/>
      </c>
      <c r="J295" s="106" t="str">
        <f t="shared" si="13"/>
        <v/>
      </c>
      <c r="K295" s="63" t="e" cm="1">
        <f t="array" ref="K295">INDEX($T$4:$T$14,_xlfn.XMATCH(E295,$T$4:$T$14,1))-E295</f>
        <v>#N/A</v>
      </c>
      <c r="L295" s="63" t="e" cm="1">
        <f t="array" ref="L295">INDEX($T$21:$T$31,_xlfn.XMATCH(E295,$T$21:$T$31,1))-E295</f>
        <v>#N/A</v>
      </c>
      <c r="M295" s="63" t="e" cm="1">
        <f t="array" ref="M295">INDEX($T$38:$T$48,_xlfn.XMATCH(E295,$T$38:$T$48,1))-E295</f>
        <v>#N/A</v>
      </c>
    </row>
    <row r="296" spans="1:13" ht="13.5" thickBot="1">
      <c r="A296" s="113" t="e">
        <f>'2a.Detailpunkte'!D294</f>
        <v>#N/A</v>
      </c>
      <c r="B296" s="113">
        <f>'2a.Detailpunkte'!E294</f>
        <v>0</v>
      </c>
      <c r="C296" s="113">
        <f>'2a.Detailpunkte'!F294</f>
        <v>0</v>
      </c>
      <c r="D296" s="114" t="e">
        <f>IF(Gesamtpunkte[[#This Row],[Versuch]]=0,"",Gesamtpunkte[[#This Row],[Versuch]])</f>
        <v>#VALUE!</v>
      </c>
      <c r="E296" s="115" t="e" cm="1">
        <f t="array" ref="E296">INDEX(Gesamtpunkte[[Matr.-Nr.]:[Gesamtpunkte ]],_xlfn.XMATCH('3. Notenszenarien'!A296,Gesamtpunkte[Matr.-Nr.],0),5)</f>
        <v>#N/A</v>
      </c>
      <c r="F296" s="115" t="e" cm="1">
        <f t="array" ref="F296">INDEX($S$4:$S$14,_xlfn.XMATCH(E296,$T$4:$T$14,-1),1)</f>
        <v>#N/A</v>
      </c>
      <c r="G296" s="115" t="e" cm="1">
        <f t="array" ref="G296">INDEX($S$21:$S$31,_xlfn.XMATCH(E296,$T$21:$T$31,-1),1)</f>
        <v>#N/A</v>
      </c>
      <c r="H296" s="115" t="e" cm="1">
        <f t="array" ref="H296">INDEX($S$38:$S$48,_xlfn.XMATCH(E296,$T$38:$T$48,-1),1)</f>
        <v>#N/A</v>
      </c>
      <c r="I296" s="116" t="str">
        <f t="shared" si="12"/>
        <v/>
      </c>
      <c r="J296" s="106" t="str">
        <f t="shared" si="13"/>
        <v/>
      </c>
      <c r="K296" s="63" t="e" cm="1">
        <f t="array" ref="K296">INDEX($T$4:$T$14,_xlfn.XMATCH(E296,$T$4:$T$14,1))-E296</f>
        <v>#N/A</v>
      </c>
      <c r="L296" s="63" t="e" cm="1">
        <f t="array" ref="L296">INDEX($T$21:$T$31,_xlfn.XMATCH(E296,$T$21:$T$31,1))-E296</f>
        <v>#N/A</v>
      </c>
      <c r="M296" s="63" t="e" cm="1">
        <f t="array" ref="M296">INDEX($T$38:$T$48,_xlfn.XMATCH(E296,$T$38:$T$48,1))-E296</f>
        <v>#N/A</v>
      </c>
    </row>
    <row r="297" spans="1:13" ht="13.5" thickBot="1">
      <c r="A297" s="113" t="e">
        <f>'2a.Detailpunkte'!D295</f>
        <v>#N/A</v>
      </c>
      <c r="B297" s="113">
        <f>'2a.Detailpunkte'!E295</f>
        <v>0</v>
      </c>
      <c r="C297" s="113">
        <f>'2a.Detailpunkte'!F295</f>
        <v>0</v>
      </c>
      <c r="D297" s="114" t="e">
        <f>IF(Gesamtpunkte[[#This Row],[Versuch]]=0,"",Gesamtpunkte[[#This Row],[Versuch]])</f>
        <v>#VALUE!</v>
      </c>
      <c r="E297" s="115" t="e" cm="1">
        <f t="array" ref="E297">INDEX(Gesamtpunkte[[Matr.-Nr.]:[Gesamtpunkte ]],_xlfn.XMATCH('3. Notenszenarien'!A297,Gesamtpunkte[Matr.-Nr.],0),5)</f>
        <v>#N/A</v>
      </c>
      <c r="F297" s="115" t="e" cm="1">
        <f t="array" ref="F297">INDEX($S$4:$S$14,_xlfn.XMATCH(E297,$T$4:$T$14,-1),1)</f>
        <v>#N/A</v>
      </c>
      <c r="G297" s="115" t="e" cm="1">
        <f t="array" ref="G297">INDEX($S$21:$S$31,_xlfn.XMATCH(E297,$T$21:$T$31,-1),1)</f>
        <v>#N/A</v>
      </c>
      <c r="H297" s="115" t="e" cm="1">
        <f t="array" ref="H297">INDEX($S$38:$S$48,_xlfn.XMATCH(E297,$T$38:$T$48,-1),1)</f>
        <v>#N/A</v>
      </c>
      <c r="I297" s="116" t="str">
        <f t="shared" si="12"/>
        <v/>
      </c>
      <c r="J297" s="106" t="str">
        <f t="shared" si="13"/>
        <v/>
      </c>
      <c r="K297" s="63" t="e" cm="1">
        <f t="array" ref="K297">INDEX($T$4:$T$14,_xlfn.XMATCH(E297,$T$4:$T$14,1))-E297</f>
        <v>#N/A</v>
      </c>
      <c r="L297" s="63" t="e" cm="1">
        <f t="array" ref="L297">INDEX($T$21:$T$31,_xlfn.XMATCH(E297,$T$21:$T$31,1))-E297</f>
        <v>#N/A</v>
      </c>
      <c r="M297" s="63" t="e" cm="1">
        <f t="array" ref="M297">INDEX($T$38:$T$48,_xlfn.XMATCH(E297,$T$38:$T$48,1))-E297</f>
        <v>#N/A</v>
      </c>
    </row>
    <row r="298" spans="1:13" ht="13.5" thickBot="1">
      <c r="A298" s="113" t="e">
        <f>'2a.Detailpunkte'!D296</f>
        <v>#N/A</v>
      </c>
      <c r="B298" s="113">
        <f>'2a.Detailpunkte'!E296</f>
        <v>0</v>
      </c>
      <c r="C298" s="113">
        <f>'2a.Detailpunkte'!F296</f>
        <v>0</v>
      </c>
      <c r="D298" s="114" t="e">
        <f>IF(Gesamtpunkte[[#This Row],[Versuch]]=0,"",Gesamtpunkte[[#This Row],[Versuch]])</f>
        <v>#VALUE!</v>
      </c>
      <c r="E298" s="115" t="e" cm="1">
        <f t="array" ref="E298">INDEX(Gesamtpunkte[[Matr.-Nr.]:[Gesamtpunkte ]],_xlfn.XMATCH('3. Notenszenarien'!A298,Gesamtpunkte[Matr.-Nr.],0),5)</f>
        <v>#N/A</v>
      </c>
      <c r="F298" s="115" t="e" cm="1">
        <f t="array" ref="F298">INDEX($S$4:$S$14,_xlfn.XMATCH(E298,$T$4:$T$14,-1),1)</f>
        <v>#N/A</v>
      </c>
      <c r="G298" s="115" t="e" cm="1">
        <f t="array" ref="G298">INDEX($S$21:$S$31,_xlfn.XMATCH(E298,$T$21:$T$31,-1),1)</f>
        <v>#N/A</v>
      </c>
      <c r="H298" s="115" t="e" cm="1">
        <f t="array" ref="H298">INDEX($S$38:$S$48,_xlfn.XMATCH(E298,$T$38:$T$48,-1),1)</f>
        <v>#N/A</v>
      </c>
      <c r="I298" s="116" t="str">
        <f t="shared" si="12"/>
        <v/>
      </c>
      <c r="J298" s="106" t="str">
        <f t="shared" si="13"/>
        <v/>
      </c>
      <c r="K298" s="63" t="e" cm="1">
        <f t="array" ref="K298">INDEX($T$4:$T$14,_xlfn.XMATCH(E298,$T$4:$T$14,1))-E298</f>
        <v>#N/A</v>
      </c>
      <c r="L298" s="63" t="e" cm="1">
        <f t="array" ref="L298">INDEX($T$21:$T$31,_xlfn.XMATCH(E298,$T$21:$T$31,1))-E298</f>
        <v>#N/A</v>
      </c>
      <c r="M298" s="63" t="e" cm="1">
        <f t="array" ref="M298">INDEX($T$38:$T$48,_xlfn.XMATCH(E298,$T$38:$T$48,1))-E298</f>
        <v>#N/A</v>
      </c>
    </row>
    <row r="299" spans="1:13" ht="13.5" thickBot="1">
      <c r="A299" s="113" t="e">
        <f>'2a.Detailpunkte'!D297</f>
        <v>#N/A</v>
      </c>
      <c r="B299" s="113">
        <f>'2a.Detailpunkte'!E297</f>
        <v>0</v>
      </c>
      <c r="C299" s="113">
        <f>'2a.Detailpunkte'!F297</f>
        <v>0</v>
      </c>
      <c r="D299" s="114" t="e">
        <f>IF(Gesamtpunkte[[#This Row],[Versuch]]=0,"",Gesamtpunkte[[#This Row],[Versuch]])</f>
        <v>#VALUE!</v>
      </c>
      <c r="E299" s="115" t="e" cm="1">
        <f t="array" ref="E299">INDEX(Gesamtpunkte[[Matr.-Nr.]:[Gesamtpunkte ]],_xlfn.XMATCH('3. Notenszenarien'!A299,Gesamtpunkte[Matr.-Nr.],0),5)</f>
        <v>#N/A</v>
      </c>
      <c r="F299" s="115" t="e" cm="1">
        <f t="array" ref="F299">INDEX($S$4:$S$14,_xlfn.XMATCH(E299,$T$4:$T$14,-1),1)</f>
        <v>#N/A</v>
      </c>
      <c r="G299" s="115" t="e" cm="1">
        <f t="array" ref="G299">INDEX($S$21:$S$31,_xlfn.XMATCH(E299,$T$21:$T$31,-1),1)</f>
        <v>#N/A</v>
      </c>
      <c r="H299" s="115" t="e" cm="1">
        <f t="array" ref="H299">INDEX($S$38:$S$48,_xlfn.XMATCH(E299,$T$38:$T$48,-1),1)</f>
        <v>#N/A</v>
      </c>
      <c r="I299" s="116" t="str">
        <f t="shared" si="12"/>
        <v/>
      </c>
      <c r="J299" s="106" t="str">
        <f t="shared" si="13"/>
        <v/>
      </c>
      <c r="K299" s="63" t="e" cm="1">
        <f t="array" ref="K299">INDEX($T$4:$T$14,_xlfn.XMATCH(E299,$T$4:$T$14,1))-E299</f>
        <v>#N/A</v>
      </c>
      <c r="L299" s="63" t="e" cm="1">
        <f t="array" ref="L299">INDEX($T$21:$T$31,_xlfn.XMATCH(E299,$T$21:$T$31,1))-E299</f>
        <v>#N/A</v>
      </c>
      <c r="M299" s="63" t="e" cm="1">
        <f t="array" ref="M299">INDEX($T$38:$T$48,_xlfn.XMATCH(E299,$T$38:$T$48,1))-E299</f>
        <v>#N/A</v>
      </c>
    </row>
    <row r="300" spans="1:13" ht="13.5" thickBot="1">
      <c r="A300" s="113" t="e">
        <f>'2a.Detailpunkte'!D298</f>
        <v>#N/A</v>
      </c>
      <c r="B300" s="113">
        <f>'2a.Detailpunkte'!E298</f>
        <v>0</v>
      </c>
      <c r="C300" s="113">
        <f>'2a.Detailpunkte'!F298</f>
        <v>0</v>
      </c>
      <c r="D300" s="114" t="e">
        <f>IF(Gesamtpunkte[[#This Row],[Versuch]]=0,"",Gesamtpunkte[[#This Row],[Versuch]])</f>
        <v>#VALUE!</v>
      </c>
      <c r="E300" s="115" t="e" cm="1">
        <f t="array" ref="E300">INDEX(Gesamtpunkte[[Matr.-Nr.]:[Gesamtpunkte ]],_xlfn.XMATCH('3. Notenszenarien'!A300,Gesamtpunkte[Matr.-Nr.],0),5)</f>
        <v>#N/A</v>
      </c>
      <c r="F300" s="115" t="e" cm="1">
        <f t="array" ref="F300">INDEX($S$4:$S$14,_xlfn.XMATCH(E300,$T$4:$T$14,-1),1)</f>
        <v>#N/A</v>
      </c>
      <c r="G300" s="115" t="e" cm="1">
        <f t="array" ref="G300">INDEX($S$21:$S$31,_xlfn.XMATCH(E300,$T$21:$T$31,-1),1)</f>
        <v>#N/A</v>
      </c>
      <c r="H300" s="115" t="e" cm="1">
        <f t="array" ref="H300">INDEX($S$38:$S$48,_xlfn.XMATCH(E300,$T$38:$T$48,-1),1)</f>
        <v>#N/A</v>
      </c>
      <c r="I300" s="116" t="str">
        <f t="shared" si="12"/>
        <v/>
      </c>
      <c r="J300" s="106" t="str">
        <f t="shared" si="13"/>
        <v/>
      </c>
      <c r="K300" s="63" t="e" cm="1">
        <f t="array" ref="K300">INDEX($T$4:$T$14,_xlfn.XMATCH(E300,$T$4:$T$14,1))-E300</f>
        <v>#N/A</v>
      </c>
      <c r="L300" s="63" t="e" cm="1">
        <f t="array" ref="L300">INDEX($T$21:$T$31,_xlfn.XMATCH(E300,$T$21:$T$31,1))-E300</f>
        <v>#N/A</v>
      </c>
      <c r="M300" s="63" t="e" cm="1">
        <f t="array" ref="M300">INDEX($T$38:$T$48,_xlfn.XMATCH(E300,$T$38:$T$48,1))-E300</f>
        <v>#N/A</v>
      </c>
    </row>
    <row r="301" spans="1:13" ht="13.5" thickBot="1">
      <c r="A301" s="113" t="e">
        <f>'2a.Detailpunkte'!D299</f>
        <v>#N/A</v>
      </c>
      <c r="B301" s="113">
        <f>'2a.Detailpunkte'!E299</f>
        <v>0</v>
      </c>
      <c r="C301" s="113">
        <f>'2a.Detailpunkte'!F299</f>
        <v>0</v>
      </c>
      <c r="D301" s="114" t="e">
        <f>IF(Gesamtpunkte[[#This Row],[Versuch]]=0,"",Gesamtpunkte[[#This Row],[Versuch]])</f>
        <v>#VALUE!</v>
      </c>
      <c r="E301" s="115" t="e" cm="1">
        <f t="array" ref="E301">INDEX(Gesamtpunkte[[Matr.-Nr.]:[Gesamtpunkte ]],_xlfn.XMATCH('3. Notenszenarien'!A301,Gesamtpunkte[Matr.-Nr.],0),5)</f>
        <v>#N/A</v>
      </c>
      <c r="F301" s="115" t="e" cm="1">
        <f t="array" ref="F301">INDEX($S$4:$S$14,_xlfn.XMATCH(E301,$T$4:$T$14,-1),1)</f>
        <v>#N/A</v>
      </c>
      <c r="G301" s="115" t="e" cm="1">
        <f t="array" ref="G301">INDEX($S$21:$S$31,_xlfn.XMATCH(E301,$T$21:$T$31,-1),1)</f>
        <v>#N/A</v>
      </c>
      <c r="H301" s="115" t="e" cm="1">
        <f t="array" ref="H301">INDEX($S$38:$S$48,_xlfn.XMATCH(E301,$T$38:$T$48,-1),1)</f>
        <v>#N/A</v>
      </c>
      <c r="I301" s="116" t="str">
        <f t="shared" si="12"/>
        <v/>
      </c>
      <c r="J301" s="106" t="str">
        <f t="shared" si="13"/>
        <v/>
      </c>
      <c r="K301" s="63" t="e" cm="1">
        <f t="array" ref="K301">INDEX($T$4:$T$14,_xlfn.XMATCH(E301,$T$4:$T$14,1))-E301</f>
        <v>#N/A</v>
      </c>
      <c r="L301" s="63" t="e" cm="1">
        <f t="array" ref="L301">INDEX($T$21:$T$31,_xlfn.XMATCH(E301,$T$21:$T$31,1))-E301</f>
        <v>#N/A</v>
      </c>
      <c r="M301" s="63" t="e" cm="1">
        <f t="array" ref="M301">INDEX($T$38:$T$48,_xlfn.XMATCH(E301,$T$38:$T$48,1))-E301</f>
        <v>#N/A</v>
      </c>
    </row>
    <row r="302" spans="1:13" ht="13.5" thickBot="1">
      <c r="A302" s="113" t="e">
        <f>'2a.Detailpunkte'!D300</f>
        <v>#N/A</v>
      </c>
      <c r="B302" s="113">
        <f>'2a.Detailpunkte'!E300</f>
        <v>0</v>
      </c>
      <c r="C302" s="113">
        <f>'2a.Detailpunkte'!F300</f>
        <v>0</v>
      </c>
      <c r="D302" s="114" t="e">
        <f>IF(Gesamtpunkte[[#This Row],[Versuch]]=0,"",Gesamtpunkte[[#This Row],[Versuch]])</f>
        <v>#VALUE!</v>
      </c>
      <c r="E302" s="115" t="e" cm="1">
        <f t="array" ref="E302">INDEX(Gesamtpunkte[[Matr.-Nr.]:[Gesamtpunkte ]],_xlfn.XMATCH('3. Notenszenarien'!A302,Gesamtpunkte[Matr.-Nr.],0),5)</f>
        <v>#N/A</v>
      </c>
      <c r="F302" s="115" t="e" cm="1">
        <f t="array" ref="F302">INDEX($S$4:$S$14,_xlfn.XMATCH(E302,$T$4:$T$14,-1),1)</f>
        <v>#N/A</v>
      </c>
      <c r="G302" s="115" t="e" cm="1">
        <f t="array" ref="G302">INDEX($S$21:$S$31,_xlfn.XMATCH(E302,$T$21:$T$31,-1),1)</f>
        <v>#N/A</v>
      </c>
      <c r="H302" s="115" t="e" cm="1">
        <f t="array" ref="H302">INDEX($S$38:$S$48,_xlfn.XMATCH(E302,$T$38:$T$48,-1),1)</f>
        <v>#N/A</v>
      </c>
      <c r="I302" s="116" t="str">
        <f t="shared" si="12"/>
        <v/>
      </c>
      <c r="J302" s="106" t="str">
        <f t="shared" si="13"/>
        <v/>
      </c>
      <c r="K302" s="63" t="e" cm="1">
        <f t="array" ref="K302">INDEX($T$4:$T$14,_xlfn.XMATCH(E302,$T$4:$T$14,1))-E302</f>
        <v>#N/A</v>
      </c>
      <c r="L302" s="63" t="e" cm="1">
        <f t="array" ref="L302">INDEX($T$21:$T$31,_xlfn.XMATCH(E302,$T$21:$T$31,1))-E302</f>
        <v>#N/A</v>
      </c>
      <c r="M302" s="63" t="e" cm="1">
        <f t="array" ref="M302">INDEX($T$38:$T$48,_xlfn.XMATCH(E302,$T$38:$T$48,1))-E302</f>
        <v>#N/A</v>
      </c>
    </row>
    <row r="303" spans="1:13" ht="13.5" thickBot="1">
      <c r="A303" s="113" t="e">
        <f>'2a.Detailpunkte'!D301</f>
        <v>#N/A</v>
      </c>
      <c r="B303" s="113">
        <f>'2a.Detailpunkte'!E301</f>
        <v>0</v>
      </c>
      <c r="C303" s="113">
        <f>'2a.Detailpunkte'!F301</f>
        <v>0</v>
      </c>
      <c r="D303" s="114" t="e">
        <f>IF(Gesamtpunkte[[#This Row],[Versuch]]=0,"",Gesamtpunkte[[#This Row],[Versuch]])</f>
        <v>#VALUE!</v>
      </c>
      <c r="E303" s="115" t="e" cm="1">
        <f t="array" ref="E303">INDEX(Gesamtpunkte[[Matr.-Nr.]:[Gesamtpunkte ]],_xlfn.XMATCH('3. Notenszenarien'!A303,Gesamtpunkte[Matr.-Nr.],0),5)</f>
        <v>#N/A</v>
      </c>
      <c r="F303" s="115" t="e" cm="1">
        <f t="array" ref="F303">INDEX($S$4:$S$14,_xlfn.XMATCH(E303,$T$4:$T$14,-1),1)</f>
        <v>#N/A</v>
      </c>
      <c r="G303" s="115" t="e" cm="1">
        <f t="array" ref="G303">INDEX($S$21:$S$31,_xlfn.XMATCH(E303,$T$21:$T$31,-1),1)</f>
        <v>#N/A</v>
      </c>
      <c r="H303" s="115" t="e" cm="1">
        <f t="array" ref="H303">INDEX($S$38:$S$48,_xlfn.XMATCH(E303,$T$38:$T$48,-1),1)</f>
        <v>#N/A</v>
      </c>
      <c r="I303" s="116" t="str">
        <f t="shared" si="12"/>
        <v/>
      </c>
      <c r="J303" s="106" t="str">
        <f t="shared" si="13"/>
        <v/>
      </c>
      <c r="K303" s="63" t="e" cm="1">
        <f t="array" ref="K303">INDEX($T$4:$T$14,_xlfn.XMATCH(E303,$T$4:$T$14,1))-E303</f>
        <v>#N/A</v>
      </c>
      <c r="L303" s="63" t="e" cm="1">
        <f t="array" ref="L303">INDEX($T$21:$T$31,_xlfn.XMATCH(E303,$T$21:$T$31,1))-E303</f>
        <v>#N/A</v>
      </c>
      <c r="M303" s="63" t="e" cm="1">
        <f t="array" ref="M303">INDEX($T$38:$T$48,_xlfn.XMATCH(E303,$T$38:$T$48,1))-E303</f>
        <v>#N/A</v>
      </c>
    </row>
    <row r="304" spans="1:13" ht="13.5" thickBot="1">
      <c r="A304" s="113" t="e">
        <f>'2a.Detailpunkte'!D302</f>
        <v>#N/A</v>
      </c>
      <c r="B304" s="113">
        <f>'2a.Detailpunkte'!E302</f>
        <v>0</v>
      </c>
      <c r="C304" s="113">
        <f>'2a.Detailpunkte'!F302</f>
        <v>0</v>
      </c>
      <c r="D304" s="114" t="e">
        <f>IF(Gesamtpunkte[[#This Row],[Versuch]]=0,"",Gesamtpunkte[[#This Row],[Versuch]])</f>
        <v>#VALUE!</v>
      </c>
      <c r="E304" s="115" t="e" cm="1">
        <f t="array" ref="E304">INDEX(Gesamtpunkte[[Matr.-Nr.]:[Gesamtpunkte ]],_xlfn.XMATCH('3. Notenszenarien'!A304,Gesamtpunkte[Matr.-Nr.],0),5)</f>
        <v>#N/A</v>
      </c>
      <c r="F304" s="115" t="e" cm="1">
        <f t="array" ref="F304">INDEX($S$4:$S$14,_xlfn.XMATCH(E304,$T$4:$T$14,-1),1)</f>
        <v>#N/A</v>
      </c>
      <c r="G304" s="115" t="e" cm="1">
        <f t="array" ref="G304">INDEX($S$21:$S$31,_xlfn.XMATCH(E304,$T$21:$T$31,-1),1)</f>
        <v>#N/A</v>
      </c>
      <c r="H304" s="115" t="e" cm="1">
        <f t="array" ref="H304">INDEX($S$38:$S$48,_xlfn.XMATCH(E304,$T$38:$T$48,-1),1)</f>
        <v>#N/A</v>
      </c>
      <c r="I304" s="116" t="str">
        <f t="shared" si="12"/>
        <v/>
      </c>
      <c r="J304" s="106" t="str">
        <f t="shared" si="13"/>
        <v/>
      </c>
      <c r="K304" s="63" t="e" cm="1">
        <f t="array" ref="K304">INDEX($T$4:$T$14,_xlfn.XMATCH(E304,$T$4:$T$14,1))-E304</f>
        <v>#N/A</v>
      </c>
      <c r="L304" s="63" t="e" cm="1">
        <f t="array" ref="L304">INDEX($T$21:$T$31,_xlfn.XMATCH(E304,$T$21:$T$31,1))-E304</f>
        <v>#N/A</v>
      </c>
      <c r="M304" s="63" t="e" cm="1">
        <f t="array" ref="M304">INDEX($T$38:$T$48,_xlfn.XMATCH(E304,$T$38:$T$48,1))-E304</f>
        <v>#N/A</v>
      </c>
    </row>
    <row r="305" spans="1:13" ht="13.5" thickBot="1">
      <c r="A305" s="113" t="e">
        <f>'2a.Detailpunkte'!D303</f>
        <v>#N/A</v>
      </c>
      <c r="B305" s="113">
        <f>'2a.Detailpunkte'!E303</f>
        <v>0</v>
      </c>
      <c r="C305" s="113">
        <f>'2a.Detailpunkte'!F303</f>
        <v>0</v>
      </c>
      <c r="D305" s="114" t="e">
        <f>IF(Gesamtpunkte[[#This Row],[Versuch]]=0,"",Gesamtpunkte[[#This Row],[Versuch]])</f>
        <v>#VALUE!</v>
      </c>
      <c r="E305" s="115" t="e" cm="1">
        <f t="array" ref="E305">INDEX(Gesamtpunkte[[Matr.-Nr.]:[Gesamtpunkte ]],_xlfn.XMATCH('3. Notenszenarien'!A305,Gesamtpunkte[Matr.-Nr.],0),5)</f>
        <v>#N/A</v>
      </c>
      <c r="F305" s="115" t="e" cm="1">
        <f t="array" ref="F305">INDEX($S$4:$S$14,_xlfn.XMATCH(E305,$T$4:$T$14,-1),1)</f>
        <v>#N/A</v>
      </c>
      <c r="G305" s="115" t="e" cm="1">
        <f t="array" ref="G305">INDEX($S$21:$S$31,_xlfn.XMATCH(E305,$T$21:$T$31,-1),1)</f>
        <v>#N/A</v>
      </c>
      <c r="H305" s="115" t="e" cm="1">
        <f t="array" ref="H305">INDEX($S$38:$S$48,_xlfn.XMATCH(E305,$T$38:$T$48,-1),1)</f>
        <v>#N/A</v>
      </c>
      <c r="I305" s="116" t="str">
        <f t="shared" si="12"/>
        <v/>
      </c>
      <c r="J305" s="106" t="str">
        <f t="shared" si="13"/>
        <v/>
      </c>
      <c r="K305" s="63" t="e" cm="1">
        <f t="array" ref="K305">INDEX($T$4:$T$14,_xlfn.XMATCH(E305,$T$4:$T$14,1))-E305</f>
        <v>#N/A</v>
      </c>
      <c r="L305" s="63" t="e" cm="1">
        <f t="array" ref="L305">INDEX($T$21:$T$31,_xlfn.XMATCH(E305,$T$21:$T$31,1))-E305</f>
        <v>#N/A</v>
      </c>
      <c r="M305" s="63" t="e" cm="1">
        <f t="array" ref="M305">INDEX($T$38:$T$48,_xlfn.XMATCH(E305,$T$38:$T$48,1))-E305</f>
        <v>#N/A</v>
      </c>
    </row>
    <row r="306" spans="1:13" ht="13.5" thickBot="1">
      <c r="A306" s="113" t="e">
        <f>'2a.Detailpunkte'!D304</f>
        <v>#N/A</v>
      </c>
      <c r="B306" s="113">
        <f>'2a.Detailpunkte'!E304</f>
        <v>0</v>
      </c>
      <c r="C306" s="113">
        <f>'2a.Detailpunkte'!F304</f>
        <v>0</v>
      </c>
      <c r="D306" s="114" t="e">
        <f>IF(Gesamtpunkte[[#This Row],[Versuch]]=0,"",Gesamtpunkte[[#This Row],[Versuch]])</f>
        <v>#VALUE!</v>
      </c>
      <c r="E306" s="115" t="e" cm="1">
        <f t="array" ref="E306">INDEX(Gesamtpunkte[[Matr.-Nr.]:[Gesamtpunkte ]],_xlfn.XMATCH('3. Notenszenarien'!A306,Gesamtpunkte[Matr.-Nr.],0),5)</f>
        <v>#N/A</v>
      </c>
      <c r="F306" s="115" t="e" cm="1">
        <f t="array" ref="F306">INDEX($S$4:$S$14,_xlfn.XMATCH(E306,$T$4:$T$14,-1),1)</f>
        <v>#N/A</v>
      </c>
      <c r="G306" s="115" t="e" cm="1">
        <f t="array" ref="G306">INDEX($S$21:$S$31,_xlfn.XMATCH(E306,$T$21:$T$31,-1),1)</f>
        <v>#N/A</v>
      </c>
      <c r="H306" s="115" t="e" cm="1">
        <f t="array" ref="H306">INDEX($S$38:$S$48,_xlfn.XMATCH(E306,$T$38:$T$48,-1),1)</f>
        <v>#N/A</v>
      </c>
      <c r="I306" s="116" t="str">
        <f t="shared" si="12"/>
        <v/>
      </c>
      <c r="J306" s="106" t="str">
        <f t="shared" si="13"/>
        <v/>
      </c>
      <c r="K306" s="63" t="e" cm="1">
        <f t="array" ref="K306">INDEX($T$4:$T$14,_xlfn.XMATCH(E306,$T$4:$T$14,1))-E306</f>
        <v>#N/A</v>
      </c>
      <c r="L306" s="63" t="e" cm="1">
        <f t="array" ref="L306">INDEX($T$21:$T$31,_xlfn.XMATCH(E306,$T$21:$T$31,1))-E306</f>
        <v>#N/A</v>
      </c>
      <c r="M306" s="63" t="e" cm="1">
        <f t="array" ref="M306">INDEX($T$38:$T$48,_xlfn.XMATCH(E306,$T$38:$T$48,1))-E306</f>
        <v>#N/A</v>
      </c>
    </row>
    <row r="307" spans="1:13" ht="13.5" thickBot="1">
      <c r="A307" s="113" t="e">
        <f>'2a.Detailpunkte'!D305</f>
        <v>#N/A</v>
      </c>
      <c r="B307" s="113">
        <f>'2a.Detailpunkte'!E305</f>
        <v>0</v>
      </c>
      <c r="C307" s="113">
        <f>'2a.Detailpunkte'!F305</f>
        <v>0</v>
      </c>
      <c r="D307" s="114" t="e">
        <f>IF(Gesamtpunkte[[#This Row],[Versuch]]=0,"",Gesamtpunkte[[#This Row],[Versuch]])</f>
        <v>#VALUE!</v>
      </c>
      <c r="E307" s="115" t="e" cm="1">
        <f t="array" ref="E307">INDEX(Gesamtpunkte[[Matr.-Nr.]:[Gesamtpunkte ]],_xlfn.XMATCH('3. Notenszenarien'!A307,Gesamtpunkte[Matr.-Nr.],0),5)</f>
        <v>#N/A</v>
      </c>
      <c r="F307" s="115" t="e" cm="1">
        <f t="array" ref="F307">INDEX($S$4:$S$14,_xlfn.XMATCH(E307,$T$4:$T$14,-1),1)</f>
        <v>#N/A</v>
      </c>
      <c r="G307" s="115" t="e" cm="1">
        <f t="array" ref="G307">INDEX($S$21:$S$31,_xlfn.XMATCH(E307,$T$21:$T$31,-1),1)</f>
        <v>#N/A</v>
      </c>
      <c r="H307" s="115" t="e" cm="1">
        <f t="array" ref="H307">INDEX($S$38:$S$48,_xlfn.XMATCH(E307,$T$38:$T$48,-1),1)</f>
        <v>#N/A</v>
      </c>
      <c r="I307" s="116" t="str">
        <f t="shared" si="12"/>
        <v/>
      </c>
      <c r="J307" s="106" t="str">
        <f t="shared" si="13"/>
        <v/>
      </c>
      <c r="K307" s="63" t="e" cm="1">
        <f t="array" ref="K307">INDEX($T$4:$T$14,_xlfn.XMATCH(E307,$T$4:$T$14,1))-E307</f>
        <v>#N/A</v>
      </c>
      <c r="L307" s="63" t="e" cm="1">
        <f t="array" ref="L307">INDEX($T$21:$T$31,_xlfn.XMATCH(E307,$T$21:$T$31,1))-E307</f>
        <v>#N/A</v>
      </c>
      <c r="M307" s="63" t="e" cm="1">
        <f t="array" ref="M307">INDEX($T$38:$T$48,_xlfn.XMATCH(E307,$T$38:$T$48,1))-E307</f>
        <v>#N/A</v>
      </c>
    </row>
    <row r="308" spans="1:13" ht="13.5" thickBot="1">
      <c r="A308" s="113" t="e">
        <f>'2a.Detailpunkte'!D306</f>
        <v>#N/A</v>
      </c>
      <c r="B308" s="113">
        <f>'2a.Detailpunkte'!E306</f>
        <v>0</v>
      </c>
      <c r="C308" s="113">
        <f>'2a.Detailpunkte'!F306</f>
        <v>0</v>
      </c>
      <c r="D308" s="114" t="e">
        <f>IF(Gesamtpunkte[[#This Row],[Versuch]]=0,"",Gesamtpunkte[[#This Row],[Versuch]])</f>
        <v>#VALUE!</v>
      </c>
      <c r="E308" s="115" t="e" cm="1">
        <f t="array" ref="E308">INDEX(Gesamtpunkte[[Matr.-Nr.]:[Gesamtpunkte ]],_xlfn.XMATCH('3. Notenszenarien'!A308,Gesamtpunkte[Matr.-Nr.],0),5)</f>
        <v>#N/A</v>
      </c>
      <c r="F308" s="115" t="e" cm="1">
        <f t="array" ref="F308">INDEX($S$4:$S$14,_xlfn.XMATCH(E308,$T$4:$T$14,-1),1)</f>
        <v>#N/A</v>
      </c>
      <c r="G308" s="115" t="e" cm="1">
        <f t="array" ref="G308">INDEX($S$21:$S$31,_xlfn.XMATCH(E308,$T$21:$T$31,-1),1)</f>
        <v>#N/A</v>
      </c>
      <c r="H308" s="115" t="e" cm="1">
        <f t="array" ref="H308">INDEX($S$38:$S$48,_xlfn.XMATCH(E308,$T$38:$T$48,-1),1)</f>
        <v>#N/A</v>
      </c>
      <c r="I308" s="116" t="str">
        <f t="shared" si="12"/>
        <v/>
      </c>
      <c r="J308" s="106" t="str">
        <f t="shared" si="13"/>
        <v/>
      </c>
      <c r="K308" s="63" t="e" cm="1">
        <f t="array" ref="K308">INDEX($T$4:$T$14,_xlfn.XMATCH(E308,$T$4:$T$14,1))-E308</f>
        <v>#N/A</v>
      </c>
      <c r="L308" s="63" t="e" cm="1">
        <f t="array" ref="L308">INDEX($T$21:$T$31,_xlfn.XMATCH(E308,$T$21:$T$31,1))-E308</f>
        <v>#N/A</v>
      </c>
      <c r="M308" s="63" t="e" cm="1">
        <f t="array" ref="M308">INDEX($T$38:$T$48,_xlfn.XMATCH(E308,$T$38:$T$48,1))-E308</f>
        <v>#N/A</v>
      </c>
    </row>
    <row r="309" spans="1:13" ht="13.5" thickBot="1">
      <c r="A309" s="113" t="e">
        <f>'2a.Detailpunkte'!D307</f>
        <v>#N/A</v>
      </c>
      <c r="B309" s="113">
        <f>'2a.Detailpunkte'!E307</f>
        <v>0</v>
      </c>
      <c r="C309" s="113">
        <f>'2a.Detailpunkte'!F307</f>
        <v>0</v>
      </c>
      <c r="D309" s="114" t="e">
        <f>IF(Gesamtpunkte[[#This Row],[Versuch]]=0,"",Gesamtpunkte[[#This Row],[Versuch]])</f>
        <v>#VALUE!</v>
      </c>
      <c r="E309" s="115" t="e" cm="1">
        <f t="array" ref="E309">INDEX(Gesamtpunkte[[Matr.-Nr.]:[Gesamtpunkte ]],_xlfn.XMATCH('3. Notenszenarien'!A309,Gesamtpunkte[Matr.-Nr.],0),5)</f>
        <v>#N/A</v>
      </c>
      <c r="F309" s="115" t="e" cm="1">
        <f t="array" ref="F309">INDEX($S$4:$S$14,_xlfn.XMATCH(E309,$T$4:$T$14,-1),1)</f>
        <v>#N/A</v>
      </c>
      <c r="G309" s="115" t="e" cm="1">
        <f t="array" ref="G309">INDEX($S$21:$S$31,_xlfn.XMATCH(E309,$T$21:$T$31,-1),1)</f>
        <v>#N/A</v>
      </c>
      <c r="H309" s="115" t="e" cm="1">
        <f t="array" ref="H309">INDEX($S$38:$S$48,_xlfn.XMATCH(E309,$T$38:$T$48,-1),1)</f>
        <v>#N/A</v>
      </c>
      <c r="I309" s="116" t="str">
        <f t="shared" si="12"/>
        <v/>
      </c>
      <c r="J309" s="106" t="str">
        <f t="shared" si="13"/>
        <v/>
      </c>
      <c r="K309" s="63" t="e" cm="1">
        <f t="array" ref="K309">INDEX($T$4:$T$14,_xlfn.XMATCH(E309,$T$4:$T$14,1))-E309</f>
        <v>#N/A</v>
      </c>
      <c r="L309" s="63" t="e" cm="1">
        <f t="array" ref="L309">INDEX($T$21:$T$31,_xlfn.XMATCH(E309,$T$21:$T$31,1))-E309</f>
        <v>#N/A</v>
      </c>
      <c r="M309" s="63" t="e" cm="1">
        <f t="array" ref="M309">INDEX($T$38:$T$48,_xlfn.XMATCH(E309,$T$38:$T$48,1))-E309</f>
        <v>#N/A</v>
      </c>
    </row>
    <row r="310" spans="1:13" ht="13.5" thickBot="1">
      <c r="A310" s="113" t="e">
        <f>'2a.Detailpunkte'!D308</f>
        <v>#N/A</v>
      </c>
      <c r="B310" s="113">
        <f>'2a.Detailpunkte'!E308</f>
        <v>0</v>
      </c>
      <c r="C310" s="113">
        <f>'2a.Detailpunkte'!F308</f>
        <v>0</v>
      </c>
      <c r="D310" s="114" t="e">
        <f>IF(Gesamtpunkte[[#This Row],[Versuch]]=0,"",Gesamtpunkte[[#This Row],[Versuch]])</f>
        <v>#VALUE!</v>
      </c>
      <c r="E310" s="115" t="e" cm="1">
        <f t="array" ref="E310">INDEX(Gesamtpunkte[[Matr.-Nr.]:[Gesamtpunkte ]],_xlfn.XMATCH('3. Notenszenarien'!A310,Gesamtpunkte[Matr.-Nr.],0),5)</f>
        <v>#N/A</v>
      </c>
      <c r="F310" s="115" t="e" cm="1">
        <f t="array" ref="F310">INDEX($S$4:$S$14,_xlfn.XMATCH(E310,$T$4:$T$14,-1),1)</f>
        <v>#N/A</v>
      </c>
      <c r="G310" s="115" t="e" cm="1">
        <f t="array" ref="G310">INDEX($S$21:$S$31,_xlfn.XMATCH(E310,$T$21:$T$31,-1),1)</f>
        <v>#N/A</v>
      </c>
      <c r="H310" s="115" t="e" cm="1">
        <f t="array" ref="H310">INDEX($S$38:$S$48,_xlfn.XMATCH(E310,$T$38:$T$48,-1),1)</f>
        <v>#N/A</v>
      </c>
      <c r="I310" s="116" t="str">
        <f t="shared" si="12"/>
        <v/>
      </c>
      <c r="J310" s="106" t="str">
        <f t="shared" si="13"/>
        <v/>
      </c>
      <c r="K310" s="63" t="e" cm="1">
        <f t="array" ref="K310">INDEX($T$4:$T$14,_xlfn.XMATCH(E310,$T$4:$T$14,1))-E310</f>
        <v>#N/A</v>
      </c>
      <c r="L310" s="63" t="e" cm="1">
        <f t="array" ref="L310">INDEX($T$21:$T$31,_xlfn.XMATCH(E310,$T$21:$T$31,1))-E310</f>
        <v>#N/A</v>
      </c>
      <c r="M310" s="63" t="e" cm="1">
        <f t="array" ref="M310">INDEX($T$38:$T$48,_xlfn.XMATCH(E310,$T$38:$T$48,1))-E310</f>
        <v>#N/A</v>
      </c>
    </row>
    <row r="311" spans="1:13" ht="13.5" thickBot="1">
      <c r="A311" s="113" t="e">
        <f>'2a.Detailpunkte'!D309</f>
        <v>#N/A</v>
      </c>
      <c r="B311" s="113">
        <f>'2a.Detailpunkte'!E309</f>
        <v>0</v>
      </c>
      <c r="C311" s="113">
        <f>'2a.Detailpunkte'!F309</f>
        <v>0</v>
      </c>
      <c r="D311" s="114" t="e">
        <f>IF(Gesamtpunkte[[#This Row],[Versuch]]=0,"",Gesamtpunkte[[#This Row],[Versuch]])</f>
        <v>#VALUE!</v>
      </c>
      <c r="E311" s="115" t="e" cm="1">
        <f t="array" ref="E311">INDEX(Gesamtpunkte[[Matr.-Nr.]:[Gesamtpunkte ]],_xlfn.XMATCH('3. Notenszenarien'!A311,Gesamtpunkte[Matr.-Nr.],0),5)</f>
        <v>#N/A</v>
      </c>
      <c r="F311" s="115" t="e" cm="1">
        <f t="array" ref="F311">INDEX($S$4:$S$14,_xlfn.XMATCH(E311,$T$4:$T$14,-1),1)</f>
        <v>#N/A</v>
      </c>
      <c r="G311" s="115" t="e" cm="1">
        <f t="array" ref="G311">INDEX($S$21:$S$31,_xlfn.XMATCH(E311,$T$21:$T$31,-1),1)</f>
        <v>#N/A</v>
      </c>
      <c r="H311" s="115" t="e" cm="1">
        <f t="array" ref="H311">INDEX($S$38:$S$48,_xlfn.XMATCH(E311,$T$38:$T$48,-1),1)</f>
        <v>#N/A</v>
      </c>
      <c r="I311" s="116" t="str">
        <f t="shared" si="12"/>
        <v/>
      </c>
      <c r="J311" s="106" t="str">
        <f t="shared" si="13"/>
        <v/>
      </c>
      <c r="K311" s="63" t="e" cm="1">
        <f t="array" ref="K311">INDEX($T$4:$T$14,_xlfn.XMATCH(E311,$T$4:$T$14,1))-E311</f>
        <v>#N/A</v>
      </c>
      <c r="L311" s="63" t="e" cm="1">
        <f t="array" ref="L311">INDEX($T$21:$T$31,_xlfn.XMATCH(E311,$T$21:$T$31,1))-E311</f>
        <v>#N/A</v>
      </c>
      <c r="M311" s="63" t="e" cm="1">
        <f t="array" ref="M311">INDEX($T$38:$T$48,_xlfn.XMATCH(E311,$T$38:$T$48,1))-E311</f>
        <v>#N/A</v>
      </c>
    </row>
    <row r="312" spans="1:13" ht="13.5" thickBot="1">
      <c r="A312" s="113" t="e">
        <f>'2a.Detailpunkte'!D310</f>
        <v>#N/A</v>
      </c>
      <c r="B312" s="113">
        <f>'2a.Detailpunkte'!E310</f>
        <v>0</v>
      </c>
      <c r="C312" s="113">
        <f>'2a.Detailpunkte'!F310</f>
        <v>0</v>
      </c>
      <c r="D312" s="114" t="e">
        <f>IF(Gesamtpunkte[[#This Row],[Versuch]]=0,"",Gesamtpunkte[[#This Row],[Versuch]])</f>
        <v>#VALUE!</v>
      </c>
      <c r="E312" s="115" t="e" cm="1">
        <f t="array" ref="E312">INDEX(Gesamtpunkte[[Matr.-Nr.]:[Gesamtpunkte ]],_xlfn.XMATCH('3. Notenszenarien'!A312,Gesamtpunkte[Matr.-Nr.],0),5)</f>
        <v>#N/A</v>
      </c>
      <c r="F312" s="115" t="e" cm="1">
        <f t="array" ref="F312">INDEX($S$4:$S$14,_xlfn.XMATCH(E312,$T$4:$T$14,-1),1)</f>
        <v>#N/A</v>
      </c>
      <c r="G312" s="115" t="e" cm="1">
        <f t="array" ref="G312">INDEX($S$21:$S$31,_xlfn.XMATCH(E312,$T$21:$T$31,-1),1)</f>
        <v>#N/A</v>
      </c>
      <c r="H312" s="115" t="e" cm="1">
        <f t="array" ref="H312">INDEX($S$38:$S$48,_xlfn.XMATCH(E312,$T$38:$T$48,-1),1)</f>
        <v>#N/A</v>
      </c>
      <c r="I312" s="116" t="str">
        <f t="shared" si="12"/>
        <v/>
      </c>
      <c r="J312" s="106" t="str">
        <f t="shared" si="13"/>
        <v/>
      </c>
      <c r="K312" s="63" t="e" cm="1">
        <f t="array" ref="K312">INDEX($T$4:$T$14,_xlfn.XMATCH(E312,$T$4:$T$14,1))-E312</f>
        <v>#N/A</v>
      </c>
      <c r="L312" s="63" t="e" cm="1">
        <f t="array" ref="L312">INDEX($T$21:$T$31,_xlfn.XMATCH(E312,$T$21:$T$31,1))-E312</f>
        <v>#N/A</v>
      </c>
      <c r="M312" s="63" t="e" cm="1">
        <f t="array" ref="M312">INDEX($T$38:$T$48,_xlfn.XMATCH(E312,$T$38:$T$48,1))-E312</f>
        <v>#N/A</v>
      </c>
    </row>
    <row r="313" spans="1:13" ht="13.5" thickBot="1">
      <c r="A313" s="113" t="e">
        <f>'2a.Detailpunkte'!D311</f>
        <v>#N/A</v>
      </c>
      <c r="B313" s="113">
        <f>'2a.Detailpunkte'!E311</f>
        <v>0</v>
      </c>
      <c r="C313" s="113">
        <f>'2a.Detailpunkte'!F311</f>
        <v>0</v>
      </c>
      <c r="D313" s="114" t="e">
        <f>IF(Gesamtpunkte[[#This Row],[Versuch]]=0,"",Gesamtpunkte[[#This Row],[Versuch]])</f>
        <v>#VALUE!</v>
      </c>
      <c r="E313" s="115" t="e" cm="1">
        <f t="array" ref="E313">INDEX(Gesamtpunkte[[Matr.-Nr.]:[Gesamtpunkte ]],_xlfn.XMATCH('3. Notenszenarien'!A313,Gesamtpunkte[Matr.-Nr.],0),5)</f>
        <v>#N/A</v>
      </c>
      <c r="F313" s="115" t="e" cm="1">
        <f t="array" ref="F313">INDEX($S$4:$S$14,_xlfn.XMATCH(E313,$T$4:$T$14,-1),1)</f>
        <v>#N/A</v>
      </c>
      <c r="G313" s="115" t="e" cm="1">
        <f t="array" ref="G313">INDEX($S$21:$S$31,_xlfn.XMATCH(E313,$T$21:$T$31,-1),1)</f>
        <v>#N/A</v>
      </c>
      <c r="H313" s="115" t="e" cm="1">
        <f t="array" ref="H313">INDEX($S$38:$S$48,_xlfn.XMATCH(E313,$T$38:$T$48,-1),1)</f>
        <v>#N/A</v>
      </c>
      <c r="I313" s="116" t="str">
        <f t="shared" si="12"/>
        <v/>
      </c>
      <c r="J313" s="106" t="str">
        <f t="shared" si="13"/>
        <v/>
      </c>
      <c r="K313" s="63" t="e" cm="1">
        <f t="array" ref="K313">INDEX($T$4:$T$14,_xlfn.XMATCH(E313,$T$4:$T$14,1))-E313</f>
        <v>#N/A</v>
      </c>
      <c r="L313" s="63" t="e" cm="1">
        <f t="array" ref="L313">INDEX($T$21:$T$31,_xlfn.XMATCH(E313,$T$21:$T$31,1))-E313</f>
        <v>#N/A</v>
      </c>
      <c r="M313" s="63" t="e" cm="1">
        <f t="array" ref="M313">INDEX($T$38:$T$48,_xlfn.XMATCH(E313,$T$38:$T$48,1))-E313</f>
        <v>#N/A</v>
      </c>
    </row>
    <row r="314" spans="1:13" ht="13.5" thickBot="1">
      <c r="A314" s="113" t="e">
        <f>'2a.Detailpunkte'!D312</f>
        <v>#N/A</v>
      </c>
      <c r="B314" s="113">
        <f>'2a.Detailpunkte'!E312</f>
        <v>0</v>
      </c>
      <c r="C314" s="113">
        <f>'2a.Detailpunkte'!F312</f>
        <v>0</v>
      </c>
      <c r="D314" s="114" t="e">
        <f>IF(Gesamtpunkte[[#This Row],[Versuch]]=0,"",Gesamtpunkte[[#This Row],[Versuch]])</f>
        <v>#VALUE!</v>
      </c>
      <c r="E314" s="115" t="e" cm="1">
        <f t="array" ref="E314">INDEX(Gesamtpunkte[[Matr.-Nr.]:[Gesamtpunkte ]],_xlfn.XMATCH('3. Notenszenarien'!A314,Gesamtpunkte[Matr.-Nr.],0),5)</f>
        <v>#N/A</v>
      </c>
      <c r="F314" s="115" t="e" cm="1">
        <f t="array" ref="F314">INDEX($S$4:$S$14,_xlfn.XMATCH(E314,$T$4:$T$14,-1),1)</f>
        <v>#N/A</v>
      </c>
      <c r="G314" s="115" t="e" cm="1">
        <f t="array" ref="G314">INDEX($S$21:$S$31,_xlfn.XMATCH(E314,$T$21:$T$31,-1),1)</f>
        <v>#N/A</v>
      </c>
      <c r="H314" s="115" t="e" cm="1">
        <f t="array" ref="H314">INDEX($S$38:$S$48,_xlfn.XMATCH(E314,$T$38:$T$48,-1),1)</f>
        <v>#N/A</v>
      </c>
      <c r="I314" s="116" t="str">
        <f t="shared" si="12"/>
        <v/>
      </c>
      <c r="J314" s="106" t="str">
        <f t="shared" si="13"/>
        <v/>
      </c>
      <c r="K314" s="63" t="e" cm="1">
        <f t="array" ref="K314">INDEX($T$4:$T$14,_xlfn.XMATCH(E314,$T$4:$T$14,1))-E314</f>
        <v>#N/A</v>
      </c>
      <c r="L314" s="63" t="e" cm="1">
        <f t="array" ref="L314">INDEX($T$21:$T$31,_xlfn.XMATCH(E314,$T$21:$T$31,1))-E314</f>
        <v>#N/A</v>
      </c>
      <c r="M314" s="63" t="e" cm="1">
        <f t="array" ref="M314">INDEX($T$38:$T$48,_xlfn.XMATCH(E314,$T$38:$T$48,1))-E314</f>
        <v>#N/A</v>
      </c>
    </row>
    <row r="315" spans="1:13" ht="13.5" thickBot="1">
      <c r="A315" s="113" t="e">
        <f>'2a.Detailpunkte'!D313</f>
        <v>#N/A</v>
      </c>
      <c r="B315" s="113">
        <f>'2a.Detailpunkte'!E313</f>
        <v>0</v>
      </c>
      <c r="C315" s="113">
        <f>'2a.Detailpunkte'!F313</f>
        <v>0</v>
      </c>
      <c r="D315" s="114" t="e">
        <f>IF(Gesamtpunkte[[#This Row],[Versuch]]=0,"",Gesamtpunkte[[#This Row],[Versuch]])</f>
        <v>#VALUE!</v>
      </c>
      <c r="E315" s="115" t="e" cm="1">
        <f t="array" ref="E315">INDEX(Gesamtpunkte[[Matr.-Nr.]:[Gesamtpunkte ]],_xlfn.XMATCH('3. Notenszenarien'!A315,Gesamtpunkte[Matr.-Nr.],0),5)</f>
        <v>#N/A</v>
      </c>
      <c r="F315" s="115" t="e" cm="1">
        <f t="array" ref="F315">INDEX($S$4:$S$14,_xlfn.XMATCH(E315,$T$4:$T$14,-1),1)</f>
        <v>#N/A</v>
      </c>
      <c r="G315" s="115" t="e" cm="1">
        <f t="array" ref="G315">INDEX($S$21:$S$31,_xlfn.XMATCH(E315,$T$21:$T$31,-1),1)</f>
        <v>#N/A</v>
      </c>
      <c r="H315" s="115" t="e" cm="1">
        <f t="array" ref="H315">INDEX($S$38:$S$48,_xlfn.XMATCH(E315,$T$38:$T$48,-1),1)</f>
        <v>#N/A</v>
      </c>
      <c r="I315" s="116" t="str">
        <f t="shared" si="12"/>
        <v/>
      </c>
      <c r="J315" s="106" t="str">
        <f t="shared" si="13"/>
        <v/>
      </c>
      <c r="K315" s="63" t="e" cm="1">
        <f t="array" ref="K315">INDEX($T$4:$T$14,_xlfn.XMATCH(E315,$T$4:$T$14,1))-E315</f>
        <v>#N/A</v>
      </c>
      <c r="L315" s="63" t="e" cm="1">
        <f t="array" ref="L315">INDEX($T$21:$T$31,_xlfn.XMATCH(E315,$T$21:$T$31,1))-E315</f>
        <v>#N/A</v>
      </c>
      <c r="M315" s="63" t="e" cm="1">
        <f t="array" ref="M315">INDEX($T$38:$T$48,_xlfn.XMATCH(E315,$T$38:$T$48,1))-E315</f>
        <v>#N/A</v>
      </c>
    </row>
    <row r="316" spans="1:13" ht="13.5" thickBot="1">
      <c r="A316" s="113" t="e">
        <f>'2a.Detailpunkte'!D314</f>
        <v>#N/A</v>
      </c>
      <c r="B316" s="113">
        <f>'2a.Detailpunkte'!E314</f>
        <v>0</v>
      </c>
      <c r="C316" s="113">
        <f>'2a.Detailpunkte'!F314</f>
        <v>0</v>
      </c>
      <c r="D316" s="114" t="e">
        <f>IF(Gesamtpunkte[[#This Row],[Versuch]]=0,"",Gesamtpunkte[[#This Row],[Versuch]])</f>
        <v>#VALUE!</v>
      </c>
      <c r="E316" s="115" t="e" cm="1">
        <f t="array" ref="E316">INDEX(Gesamtpunkte[[Matr.-Nr.]:[Gesamtpunkte ]],_xlfn.XMATCH('3. Notenszenarien'!A316,Gesamtpunkte[Matr.-Nr.],0),5)</f>
        <v>#N/A</v>
      </c>
      <c r="F316" s="115" t="e" cm="1">
        <f t="array" ref="F316">INDEX($S$4:$S$14,_xlfn.XMATCH(E316,$T$4:$T$14,-1),1)</f>
        <v>#N/A</v>
      </c>
      <c r="G316" s="115" t="e" cm="1">
        <f t="array" ref="G316">INDEX($S$21:$S$31,_xlfn.XMATCH(E316,$T$21:$T$31,-1),1)</f>
        <v>#N/A</v>
      </c>
      <c r="H316" s="115" t="e" cm="1">
        <f t="array" ref="H316">INDEX($S$38:$S$48,_xlfn.XMATCH(E316,$T$38:$T$48,-1),1)</f>
        <v>#N/A</v>
      </c>
      <c r="I316" s="116" t="str">
        <f t="shared" si="12"/>
        <v/>
      </c>
      <c r="J316" s="106" t="str">
        <f t="shared" si="13"/>
        <v/>
      </c>
      <c r="K316" s="63" t="e" cm="1">
        <f t="array" ref="K316">INDEX($T$4:$T$14,_xlfn.XMATCH(E316,$T$4:$T$14,1))-E316</f>
        <v>#N/A</v>
      </c>
      <c r="L316" s="63" t="e" cm="1">
        <f t="array" ref="L316">INDEX($T$21:$T$31,_xlfn.XMATCH(E316,$T$21:$T$31,1))-E316</f>
        <v>#N/A</v>
      </c>
      <c r="M316" s="63" t="e" cm="1">
        <f t="array" ref="M316">INDEX($T$38:$T$48,_xlfn.XMATCH(E316,$T$38:$T$48,1))-E316</f>
        <v>#N/A</v>
      </c>
    </row>
    <row r="317" spans="1:13" ht="13.5" thickBot="1">
      <c r="A317" s="113" t="e">
        <f>'2a.Detailpunkte'!D315</f>
        <v>#N/A</v>
      </c>
      <c r="B317" s="113">
        <f>'2a.Detailpunkte'!E315</f>
        <v>0</v>
      </c>
      <c r="C317" s="113">
        <f>'2a.Detailpunkte'!F315</f>
        <v>0</v>
      </c>
      <c r="D317" s="114" t="e">
        <f>IF(Gesamtpunkte[[#This Row],[Versuch]]=0,"",Gesamtpunkte[[#This Row],[Versuch]])</f>
        <v>#VALUE!</v>
      </c>
      <c r="E317" s="115" t="e" cm="1">
        <f t="array" ref="E317">INDEX(Gesamtpunkte[[Matr.-Nr.]:[Gesamtpunkte ]],_xlfn.XMATCH('3. Notenszenarien'!A317,Gesamtpunkte[Matr.-Nr.],0),5)</f>
        <v>#N/A</v>
      </c>
      <c r="F317" s="115" t="e" cm="1">
        <f t="array" ref="F317">INDEX($S$4:$S$14,_xlfn.XMATCH(E317,$T$4:$T$14,-1),1)</f>
        <v>#N/A</v>
      </c>
      <c r="G317" s="115" t="e" cm="1">
        <f t="array" ref="G317">INDEX($S$21:$S$31,_xlfn.XMATCH(E317,$T$21:$T$31,-1),1)</f>
        <v>#N/A</v>
      </c>
      <c r="H317" s="115" t="e" cm="1">
        <f t="array" ref="H317">INDEX($S$38:$S$48,_xlfn.XMATCH(E317,$T$38:$T$48,-1),1)</f>
        <v>#N/A</v>
      </c>
      <c r="I317" s="116" t="str">
        <f t="shared" si="12"/>
        <v/>
      </c>
      <c r="J317" s="106" t="str">
        <f t="shared" si="13"/>
        <v/>
      </c>
      <c r="K317" s="63" t="e" cm="1">
        <f t="array" ref="K317">INDEX($T$4:$T$14,_xlfn.XMATCH(E317,$T$4:$T$14,1))-E317</f>
        <v>#N/A</v>
      </c>
      <c r="L317" s="63" t="e" cm="1">
        <f t="array" ref="L317">INDEX($T$21:$T$31,_xlfn.XMATCH(E317,$T$21:$T$31,1))-E317</f>
        <v>#N/A</v>
      </c>
      <c r="M317" s="63" t="e" cm="1">
        <f t="array" ref="M317">INDEX($T$38:$T$48,_xlfn.XMATCH(E317,$T$38:$T$48,1))-E317</f>
        <v>#N/A</v>
      </c>
    </row>
    <row r="318" spans="1:13" ht="13.5" thickBot="1">
      <c r="A318" s="113" t="e">
        <f>'2a.Detailpunkte'!D316</f>
        <v>#N/A</v>
      </c>
      <c r="B318" s="113">
        <f>'2a.Detailpunkte'!E316</f>
        <v>0</v>
      </c>
      <c r="C318" s="113">
        <f>'2a.Detailpunkte'!F316</f>
        <v>0</v>
      </c>
      <c r="D318" s="114" t="e">
        <f>IF(Gesamtpunkte[[#This Row],[Versuch]]=0,"",Gesamtpunkte[[#This Row],[Versuch]])</f>
        <v>#VALUE!</v>
      </c>
      <c r="E318" s="115" t="e" cm="1">
        <f t="array" ref="E318">INDEX(Gesamtpunkte[[Matr.-Nr.]:[Gesamtpunkte ]],_xlfn.XMATCH('3. Notenszenarien'!A318,Gesamtpunkte[Matr.-Nr.],0),5)</f>
        <v>#N/A</v>
      </c>
      <c r="F318" s="115" t="e" cm="1">
        <f t="array" ref="F318">INDEX($S$4:$S$14,_xlfn.XMATCH(E318,$T$4:$T$14,-1),1)</f>
        <v>#N/A</v>
      </c>
      <c r="G318" s="115" t="e" cm="1">
        <f t="array" ref="G318">INDEX($S$21:$S$31,_xlfn.XMATCH(E318,$T$21:$T$31,-1),1)</f>
        <v>#N/A</v>
      </c>
      <c r="H318" s="115" t="e" cm="1">
        <f t="array" ref="H318">INDEX($S$38:$S$48,_xlfn.XMATCH(E318,$T$38:$T$48,-1),1)</f>
        <v>#N/A</v>
      </c>
      <c r="I318" s="116" t="str">
        <f t="shared" si="12"/>
        <v/>
      </c>
      <c r="J318" s="106" t="str">
        <f t="shared" si="13"/>
        <v/>
      </c>
      <c r="K318" s="63" t="e" cm="1">
        <f t="array" ref="K318">INDEX($T$4:$T$14,_xlfn.XMATCH(E318,$T$4:$T$14,1))-E318</f>
        <v>#N/A</v>
      </c>
      <c r="L318" s="63" t="e" cm="1">
        <f t="array" ref="L318">INDEX($T$21:$T$31,_xlfn.XMATCH(E318,$T$21:$T$31,1))-E318</f>
        <v>#N/A</v>
      </c>
      <c r="M318" s="63" t="e" cm="1">
        <f t="array" ref="M318">INDEX($T$38:$T$48,_xlfn.XMATCH(E318,$T$38:$T$48,1))-E318</f>
        <v>#N/A</v>
      </c>
    </row>
    <row r="319" spans="1:13" ht="13.5" thickBot="1">
      <c r="A319" s="113" t="e">
        <f>'2a.Detailpunkte'!D317</f>
        <v>#N/A</v>
      </c>
      <c r="B319" s="113">
        <f>'2a.Detailpunkte'!E317</f>
        <v>0</v>
      </c>
      <c r="C319" s="113">
        <f>'2a.Detailpunkte'!F317</f>
        <v>0</v>
      </c>
      <c r="D319" s="114" t="e">
        <f>IF(Gesamtpunkte[[#This Row],[Versuch]]=0,"",Gesamtpunkte[[#This Row],[Versuch]])</f>
        <v>#VALUE!</v>
      </c>
      <c r="E319" s="115" t="e" cm="1">
        <f t="array" ref="E319">INDEX(Gesamtpunkte[[Matr.-Nr.]:[Gesamtpunkte ]],_xlfn.XMATCH('3. Notenszenarien'!A319,Gesamtpunkte[Matr.-Nr.],0),5)</f>
        <v>#N/A</v>
      </c>
      <c r="F319" s="115" t="e" cm="1">
        <f t="array" ref="F319">INDEX($S$4:$S$14,_xlfn.XMATCH(E319,$T$4:$T$14,-1),1)</f>
        <v>#N/A</v>
      </c>
      <c r="G319" s="115" t="e" cm="1">
        <f t="array" ref="G319">INDEX($S$21:$S$31,_xlfn.XMATCH(E319,$T$21:$T$31,-1),1)</f>
        <v>#N/A</v>
      </c>
      <c r="H319" s="115" t="e" cm="1">
        <f t="array" ref="H319">INDEX($S$38:$S$48,_xlfn.XMATCH(E319,$T$38:$T$48,-1),1)</f>
        <v>#N/A</v>
      </c>
      <c r="I319" s="116" t="str">
        <f t="shared" si="12"/>
        <v/>
      </c>
      <c r="J319" s="106" t="str">
        <f t="shared" si="13"/>
        <v/>
      </c>
      <c r="K319" s="63" t="e" cm="1">
        <f t="array" ref="K319">INDEX($T$4:$T$14,_xlfn.XMATCH(E319,$T$4:$T$14,1))-E319</f>
        <v>#N/A</v>
      </c>
      <c r="L319" s="63" t="e" cm="1">
        <f t="array" ref="L319">INDEX($T$21:$T$31,_xlfn.XMATCH(E319,$T$21:$T$31,1))-E319</f>
        <v>#N/A</v>
      </c>
      <c r="M319" s="63" t="e" cm="1">
        <f t="array" ref="M319">INDEX($T$38:$T$48,_xlfn.XMATCH(E319,$T$38:$T$48,1))-E319</f>
        <v>#N/A</v>
      </c>
    </row>
    <row r="320" spans="1:13" ht="13.5" thickBot="1">
      <c r="A320" s="113" t="e">
        <f>'2a.Detailpunkte'!D318</f>
        <v>#N/A</v>
      </c>
      <c r="B320" s="113">
        <f>'2a.Detailpunkte'!E318</f>
        <v>0</v>
      </c>
      <c r="C320" s="113">
        <f>'2a.Detailpunkte'!F318</f>
        <v>0</v>
      </c>
      <c r="D320" s="114" t="e">
        <f>IF(Gesamtpunkte[[#This Row],[Versuch]]=0,"",Gesamtpunkte[[#This Row],[Versuch]])</f>
        <v>#VALUE!</v>
      </c>
      <c r="E320" s="115" t="e" cm="1">
        <f t="array" ref="E320">INDEX(Gesamtpunkte[[Matr.-Nr.]:[Gesamtpunkte ]],_xlfn.XMATCH('3. Notenszenarien'!A320,Gesamtpunkte[Matr.-Nr.],0),5)</f>
        <v>#N/A</v>
      </c>
      <c r="F320" s="115" t="e" cm="1">
        <f t="array" ref="F320">INDEX($S$4:$S$14,_xlfn.XMATCH(E320,$T$4:$T$14,-1),1)</f>
        <v>#N/A</v>
      </c>
      <c r="G320" s="115" t="e" cm="1">
        <f t="array" ref="G320">INDEX($S$21:$S$31,_xlfn.XMATCH(E320,$T$21:$T$31,-1),1)</f>
        <v>#N/A</v>
      </c>
      <c r="H320" s="115" t="e" cm="1">
        <f t="array" ref="H320">INDEX($S$38:$S$48,_xlfn.XMATCH(E320,$T$38:$T$48,-1),1)</f>
        <v>#N/A</v>
      </c>
      <c r="I320" s="116" t="str">
        <f t="shared" si="12"/>
        <v/>
      </c>
      <c r="J320" s="106" t="str">
        <f t="shared" si="13"/>
        <v/>
      </c>
      <c r="K320" s="63" t="e" cm="1">
        <f t="array" ref="K320">INDEX($T$4:$T$14,_xlfn.XMATCH(E320,$T$4:$T$14,1))-E320</f>
        <v>#N/A</v>
      </c>
      <c r="L320" s="63" t="e" cm="1">
        <f t="array" ref="L320">INDEX($T$21:$T$31,_xlfn.XMATCH(E320,$T$21:$T$31,1))-E320</f>
        <v>#N/A</v>
      </c>
      <c r="M320" s="63" t="e" cm="1">
        <f t="array" ref="M320">INDEX($T$38:$T$48,_xlfn.XMATCH(E320,$T$38:$T$48,1))-E320</f>
        <v>#N/A</v>
      </c>
    </row>
    <row r="321" spans="1:13" ht="13.5" thickBot="1">
      <c r="A321" s="113" t="e">
        <f>'2a.Detailpunkte'!D319</f>
        <v>#N/A</v>
      </c>
      <c r="B321" s="113">
        <f>'2a.Detailpunkte'!E319</f>
        <v>0</v>
      </c>
      <c r="C321" s="113">
        <f>'2a.Detailpunkte'!F319</f>
        <v>0</v>
      </c>
      <c r="D321" s="114" t="e">
        <f>IF(Gesamtpunkte[[#This Row],[Versuch]]=0,"",Gesamtpunkte[[#This Row],[Versuch]])</f>
        <v>#VALUE!</v>
      </c>
      <c r="E321" s="115" t="e" cm="1">
        <f t="array" ref="E321">INDEX(Gesamtpunkte[[Matr.-Nr.]:[Gesamtpunkte ]],_xlfn.XMATCH('3. Notenszenarien'!A321,Gesamtpunkte[Matr.-Nr.],0),5)</f>
        <v>#N/A</v>
      </c>
      <c r="F321" s="115" t="e" cm="1">
        <f t="array" ref="F321">INDEX($S$4:$S$14,_xlfn.XMATCH(E321,$T$4:$T$14,-1),1)</f>
        <v>#N/A</v>
      </c>
      <c r="G321" s="115" t="e" cm="1">
        <f t="array" ref="G321">INDEX($S$21:$S$31,_xlfn.XMATCH(E321,$T$21:$T$31,-1),1)</f>
        <v>#N/A</v>
      </c>
      <c r="H321" s="115" t="e" cm="1">
        <f t="array" ref="H321">INDEX($S$38:$S$48,_xlfn.XMATCH(E321,$T$38:$T$48,-1),1)</f>
        <v>#N/A</v>
      </c>
      <c r="I321" s="116" t="str">
        <f t="shared" si="12"/>
        <v/>
      </c>
      <c r="J321" s="106" t="str">
        <f t="shared" si="13"/>
        <v/>
      </c>
      <c r="K321" s="63" t="e" cm="1">
        <f t="array" ref="K321">INDEX($T$4:$T$14,_xlfn.XMATCH(E321,$T$4:$T$14,1))-E321</f>
        <v>#N/A</v>
      </c>
      <c r="L321" s="63" t="e" cm="1">
        <f t="array" ref="L321">INDEX($T$21:$T$31,_xlfn.XMATCH(E321,$T$21:$T$31,1))-E321</f>
        <v>#N/A</v>
      </c>
      <c r="M321" s="63" t="e" cm="1">
        <f t="array" ref="M321">INDEX($T$38:$T$48,_xlfn.XMATCH(E321,$T$38:$T$48,1))-E321</f>
        <v>#N/A</v>
      </c>
    </row>
    <row r="322" spans="1:13" ht="13.5" thickBot="1">
      <c r="A322" s="113" t="e">
        <f>'2a.Detailpunkte'!D320</f>
        <v>#N/A</v>
      </c>
      <c r="B322" s="113">
        <f>'2a.Detailpunkte'!E320</f>
        <v>0</v>
      </c>
      <c r="C322" s="113">
        <f>'2a.Detailpunkte'!F320</f>
        <v>0</v>
      </c>
      <c r="D322" s="114" t="e">
        <f>IF(Gesamtpunkte[[#This Row],[Versuch]]=0,"",Gesamtpunkte[[#This Row],[Versuch]])</f>
        <v>#VALUE!</v>
      </c>
      <c r="E322" s="115" t="e" cm="1">
        <f t="array" ref="E322">INDEX(Gesamtpunkte[[Matr.-Nr.]:[Gesamtpunkte ]],_xlfn.XMATCH('3. Notenszenarien'!A322,Gesamtpunkte[Matr.-Nr.],0),5)</f>
        <v>#N/A</v>
      </c>
      <c r="F322" s="115" t="e" cm="1">
        <f t="array" ref="F322">INDEX($S$4:$S$14,_xlfn.XMATCH(E322,$T$4:$T$14,-1),1)</f>
        <v>#N/A</v>
      </c>
      <c r="G322" s="115" t="e" cm="1">
        <f t="array" ref="G322">INDEX($S$21:$S$31,_xlfn.XMATCH(E322,$T$21:$T$31,-1),1)</f>
        <v>#N/A</v>
      </c>
      <c r="H322" s="115" t="e" cm="1">
        <f t="array" ref="H322">INDEX($S$38:$S$48,_xlfn.XMATCH(E322,$T$38:$T$48,-1),1)</f>
        <v>#N/A</v>
      </c>
      <c r="I322" s="116" t="str">
        <f t="shared" si="12"/>
        <v/>
      </c>
      <c r="J322" s="106" t="str">
        <f t="shared" si="13"/>
        <v/>
      </c>
      <c r="K322" s="63" t="e" cm="1">
        <f t="array" ref="K322">INDEX($T$4:$T$14,_xlfn.XMATCH(E322,$T$4:$T$14,1))-E322</f>
        <v>#N/A</v>
      </c>
      <c r="L322" s="63" t="e" cm="1">
        <f t="array" ref="L322">INDEX($T$21:$T$31,_xlfn.XMATCH(E322,$T$21:$T$31,1))-E322</f>
        <v>#N/A</v>
      </c>
      <c r="M322" s="63" t="e" cm="1">
        <f t="array" ref="M322">INDEX($T$38:$T$48,_xlfn.XMATCH(E322,$T$38:$T$48,1))-E322</f>
        <v>#N/A</v>
      </c>
    </row>
    <row r="323" spans="1:13" ht="13.5" thickBot="1">
      <c r="A323" s="113" t="e">
        <f>'2a.Detailpunkte'!D321</f>
        <v>#N/A</v>
      </c>
      <c r="B323" s="113">
        <f>'2a.Detailpunkte'!E321</f>
        <v>0</v>
      </c>
      <c r="C323" s="113">
        <f>'2a.Detailpunkte'!F321</f>
        <v>0</v>
      </c>
      <c r="D323" s="114" t="e">
        <f>IF(Gesamtpunkte[[#This Row],[Versuch]]=0,"",Gesamtpunkte[[#This Row],[Versuch]])</f>
        <v>#VALUE!</v>
      </c>
      <c r="E323" s="115" t="e" cm="1">
        <f t="array" ref="E323">INDEX(Gesamtpunkte[[Matr.-Nr.]:[Gesamtpunkte ]],_xlfn.XMATCH('3. Notenszenarien'!A323,Gesamtpunkte[Matr.-Nr.],0),5)</f>
        <v>#N/A</v>
      </c>
      <c r="F323" s="115" t="e" cm="1">
        <f t="array" ref="F323">INDEX($S$4:$S$14,_xlfn.XMATCH(E323,$T$4:$T$14,-1),1)</f>
        <v>#N/A</v>
      </c>
      <c r="G323" s="115" t="e" cm="1">
        <f t="array" ref="G323">INDEX($S$21:$S$31,_xlfn.XMATCH(E323,$T$21:$T$31,-1),1)</f>
        <v>#N/A</v>
      </c>
      <c r="H323" s="115" t="e" cm="1">
        <f t="array" ref="H323">INDEX($S$38:$S$48,_xlfn.XMATCH(E323,$T$38:$T$48,-1),1)</f>
        <v>#N/A</v>
      </c>
      <c r="I323" s="116" t="str">
        <f t="shared" si="12"/>
        <v/>
      </c>
      <c r="J323" s="106" t="str">
        <f t="shared" si="13"/>
        <v/>
      </c>
      <c r="K323" s="63" t="e" cm="1">
        <f t="array" ref="K323">INDEX($T$4:$T$14,_xlfn.XMATCH(E323,$T$4:$T$14,1))-E323</f>
        <v>#N/A</v>
      </c>
      <c r="L323" s="63" t="e" cm="1">
        <f t="array" ref="L323">INDEX($T$21:$T$31,_xlfn.XMATCH(E323,$T$21:$T$31,1))-E323</f>
        <v>#N/A</v>
      </c>
      <c r="M323" s="63" t="e" cm="1">
        <f t="array" ref="M323">INDEX($T$38:$T$48,_xlfn.XMATCH(E323,$T$38:$T$48,1))-E323</f>
        <v>#N/A</v>
      </c>
    </row>
    <row r="324" spans="1:13" ht="13.5" thickBot="1">
      <c r="A324" s="113" t="e">
        <f>'2a.Detailpunkte'!D322</f>
        <v>#N/A</v>
      </c>
      <c r="B324" s="113">
        <f>'2a.Detailpunkte'!E322</f>
        <v>0</v>
      </c>
      <c r="C324" s="113">
        <f>'2a.Detailpunkte'!F322</f>
        <v>0</v>
      </c>
      <c r="D324" s="114" t="e">
        <f>IF(Gesamtpunkte[[#This Row],[Versuch]]=0,"",Gesamtpunkte[[#This Row],[Versuch]])</f>
        <v>#VALUE!</v>
      </c>
      <c r="E324" s="115" t="e" cm="1">
        <f t="array" ref="E324">INDEX(Gesamtpunkte[[Matr.-Nr.]:[Gesamtpunkte ]],_xlfn.XMATCH('3. Notenszenarien'!A324,Gesamtpunkte[Matr.-Nr.],0),5)</f>
        <v>#N/A</v>
      </c>
      <c r="F324" s="115" t="e" cm="1">
        <f t="array" ref="F324">INDEX($S$4:$S$14,_xlfn.XMATCH(E324,$T$4:$T$14,-1),1)</f>
        <v>#N/A</v>
      </c>
      <c r="G324" s="115" t="e" cm="1">
        <f t="array" ref="G324">INDEX($S$21:$S$31,_xlfn.XMATCH(E324,$T$21:$T$31,-1),1)</f>
        <v>#N/A</v>
      </c>
      <c r="H324" s="115" t="e" cm="1">
        <f t="array" ref="H324">INDEX($S$38:$S$48,_xlfn.XMATCH(E324,$T$38:$T$48,-1),1)</f>
        <v>#N/A</v>
      </c>
      <c r="I324" s="116" t="str">
        <f t="shared" si="12"/>
        <v/>
      </c>
      <c r="J324" s="106" t="str">
        <f t="shared" si="13"/>
        <v/>
      </c>
      <c r="K324" s="63" t="e" cm="1">
        <f t="array" ref="K324">INDEX($T$4:$T$14,_xlfn.XMATCH(E324,$T$4:$T$14,1))-E324</f>
        <v>#N/A</v>
      </c>
      <c r="L324" s="63" t="e" cm="1">
        <f t="array" ref="L324">INDEX($T$21:$T$31,_xlfn.XMATCH(E324,$T$21:$T$31,1))-E324</f>
        <v>#N/A</v>
      </c>
      <c r="M324" s="63" t="e" cm="1">
        <f t="array" ref="M324">INDEX($T$38:$T$48,_xlfn.XMATCH(E324,$T$38:$T$48,1))-E324</f>
        <v>#N/A</v>
      </c>
    </row>
    <row r="325" spans="1:13" ht="13.5" thickBot="1">
      <c r="A325" s="113" t="e">
        <f>'2a.Detailpunkte'!D323</f>
        <v>#N/A</v>
      </c>
      <c r="B325" s="113">
        <f>'2a.Detailpunkte'!E323</f>
        <v>0</v>
      </c>
      <c r="C325" s="113">
        <f>'2a.Detailpunkte'!F323</f>
        <v>0</v>
      </c>
      <c r="D325" s="114" t="e">
        <f>IF(Gesamtpunkte[[#This Row],[Versuch]]=0,"",Gesamtpunkte[[#This Row],[Versuch]])</f>
        <v>#VALUE!</v>
      </c>
      <c r="E325" s="115" t="e" cm="1">
        <f t="array" ref="E325">INDEX(Gesamtpunkte[[Matr.-Nr.]:[Gesamtpunkte ]],_xlfn.XMATCH('3. Notenszenarien'!A325,Gesamtpunkte[Matr.-Nr.],0),5)</f>
        <v>#N/A</v>
      </c>
      <c r="F325" s="115" t="e" cm="1">
        <f t="array" ref="F325">INDEX($S$4:$S$14,_xlfn.XMATCH(E325,$T$4:$T$14,-1),1)</f>
        <v>#N/A</v>
      </c>
      <c r="G325" s="115" t="e" cm="1">
        <f t="array" ref="G325">INDEX($S$21:$S$31,_xlfn.XMATCH(E325,$T$21:$T$31,-1),1)</f>
        <v>#N/A</v>
      </c>
      <c r="H325" s="115" t="e" cm="1">
        <f t="array" ref="H325">INDEX($S$38:$S$48,_xlfn.XMATCH(E325,$T$38:$T$48,-1),1)</f>
        <v>#N/A</v>
      </c>
      <c r="I325" s="116" t="str">
        <f t="shared" si="12"/>
        <v/>
      </c>
      <c r="J325" s="106" t="str">
        <f t="shared" si="13"/>
        <v/>
      </c>
      <c r="K325" s="63" t="e" cm="1">
        <f t="array" ref="K325">INDEX($T$4:$T$14,_xlfn.XMATCH(E325,$T$4:$T$14,1))-E325</f>
        <v>#N/A</v>
      </c>
      <c r="L325" s="63" t="e" cm="1">
        <f t="array" ref="L325">INDEX($T$21:$T$31,_xlfn.XMATCH(E325,$T$21:$T$31,1))-E325</f>
        <v>#N/A</v>
      </c>
      <c r="M325" s="63" t="e" cm="1">
        <f t="array" ref="M325">INDEX($T$38:$T$48,_xlfn.XMATCH(E325,$T$38:$T$48,1))-E325</f>
        <v>#N/A</v>
      </c>
    </row>
    <row r="326" spans="1:13" ht="13.5" thickBot="1">
      <c r="A326" s="113" t="e">
        <f>'2a.Detailpunkte'!D324</f>
        <v>#N/A</v>
      </c>
      <c r="B326" s="113">
        <f>'2a.Detailpunkte'!E324</f>
        <v>0</v>
      </c>
      <c r="C326" s="113">
        <f>'2a.Detailpunkte'!F324</f>
        <v>0</v>
      </c>
      <c r="D326" s="114" t="e">
        <f>IF(Gesamtpunkte[[#This Row],[Versuch]]=0,"",Gesamtpunkte[[#This Row],[Versuch]])</f>
        <v>#VALUE!</v>
      </c>
      <c r="E326" s="115" t="e" cm="1">
        <f t="array" ref="E326">INDEX(Gesamtpunkte[[Matr.-Nr.]:[Gesamtpunkte ]],_xlfn.XMATCH('3. Notenszenarien'!A326,Gesamtpunkte[Matr.-Nr.],0),5)</f>
        <v>#N/A</v>
      </c>
      <c r="F326" s="115" t="e" cm="1">
        <f t="array" ref="F326">INDEX($S$4:$S$14,_xlfn.XMATCH(E326,$T$4:$T$14,-1),1)</f>
        <v>#N/A</v>
      </c>
      <c r="G326" s="115" t="e" cm="1">
        <f t="array" ref="G326">INDEX($S$21:$S$31,_xlfn.XMATCH(E326,$T$21:$T$31,-1),1)</f>
        <v>#N/A</v>
      </c>
      <c r="H326" s="115" t="e" cm="1">
        <f t="array" ref="H326">INDEX($S$38:$S$48,_xlfn.XMATCH(E326,$T$38:$T$48,-1),1)</f>
        <v>#N/A</v>
      </c>
      <c r="I326" s="116" t="str">
        <f t="shared" ref="I326:I350" si="14">IF(ISNUMBER(A326),INDEX(F326:H326,1,MATCH($I$5,$F$4:$H$4)),"")</f>
        <v/>
      </c>
      <c r="J326" s="106" t="str">
        <f t="shared" si="13"/>
        <v/>
      </c>
      <c r="K326" s="63" t="e" cm="1">
        <f t="array" ref="K326">INDEX($T$4:$T$14,_xlfn.XMATCH(E326,$T$4:$T$14,1))-E326</f>
        <v>#N/A</v>
      </c>
      <c r="L326" s="63" t="e" cm="1">
        <f t="array" ref="L326">INDEX($T$21:$T$31,_xlfn.XMATCH(E326,$T$21:$T$31,1))-E326</f>
        <v>#N/A</v>
      </c>
      <c r="M326" s="63" t="e" cm="1">
        <f t="array" ref="M326">INDEX($T$38:$T$48,_xlfn.XMATCH(E326,$T$38:$T$48,1))-E326</f>
        <v>#N/A</v>
      </c>
    </row>
    <row r="327" spans="1:13" ht="13.5" thickBot="1">
      <c r="A327" s="113" t="e">
        <f>'2a.Detailpunkte'!D325</f>
        <v>#N/A</v>
      </c>
      <c r="B327" s="113">
        <f>'2a.Detailpunkte'!E325</f>
        <v>0</v>
      </c>
      <c r="C327" s="113">
        <f>'2a.Detailpunkte'!F325</f>
        <v>0</v>
      </c>
      <c r="D327" s="114" t="e">
        <f>IF(Gesamtpunkte[[#This Row],[Versuch]]=0,"",Gesamtpunkte[[#This Row],[Versuch]])</f>
        <v>#VALUE!</v>
      </c>
      <c r="E327" s="115" t="e" cm="1">
        <f t="array" ref="E327">INDEX(Gesamtpunkte[[Matr.-Nr.]:[Gesamtpunkte ]],_xlfn.XMATCH('3. Notenszenarien'!A327,Gesamtpunkte[Matr.-Nr.],0),5)</f>
        <v>#N/A</v>
      </c>
      <c r="F327" s="115" t="e" cm="1">
        <f t="array" ref="F327">INDEX($S$4:$S$14,_xlfn.XMATCH(E327,$T$4:$T$14,-1),1)</f>
        <v>#N/A</v>
      </c>
      <c r="G327" s="115" t="e" cm="1">
        <f t="array" ref="G327">INDEX($S$21:$S$31,_xlfn.XMATCH(E327,$T$21:$T$31,-1),1)</f>
        <v>#N/A</v>
      </c>
      <c r="H327" s="115" t="e" cm="1">
        <f t="array" ref="H327">INDEX($S$38:$S$48,_xlfn.XMATCH(E327,$T$38:$T$48,-1),1)</f>
        <v>#N/A</v>
      </c>
      <c r="I327" s="116" t="str">
        <f t="shared" si="14"/>
        <v/>
      </c>
      <c r="J327" s="106" t="str">
        <f t="shared" si="13"/>
        <v/>
      </c>
      <c r="K327" s="63" t="e" cm="1">
        <f t="array" ref="K327">INDEX($T$4:$T$14,_xlfn.XMATCH(E327,$T$4:$T$14,1))-E327</f>
        <v>#N/A</v>
      </c>
      <c r="L327" s="63" t="e" cm="1">
        <f t="array" ref="L327">INDEX($T$21:$T$31,_xlfn.XMATCH(E327,$T$21:$T$31,1))-E327</f>
        <v>#N/A</v>
      </c>
      <c r="M327" s="63" t="e" cm="1">
        <f t="array" ref="M327">INDEX($T$38:$T$48,_xlfn.XMATCH(E327,$T$38:$T$48,1))-E327</f>
        <v>#N/A</v>
      </c>
    </row>
    <row r="328" spans="1:13" ht="13.5" thickBot="1">
      <c r="A328" s="113" t="e">
        <f>'2a.Detailpunkte'!D326</f>
        <v>#N/A</v>
      </c>
      <c r="B328" s="113">
        <f>'2a.Detailpunkte'!E326</f>
        <v>0</v>
      </c>
      <c r="C328" s="113">
        <f>'2a.Detailpunkte'!F326</f>
        <v>0</v>
      </c>
      <c r="D328" s="114" t="e">
        <f>IF(Gesamtpunkte[[#This Row],[Versuch]]=0,"",Gesamtpunkte[[#This Row],[Versuch]])</f>
        <v>#VALUE!</v>
      </c>
      <c r="E328" s="115" t="e" cm="1">
        <f t="array" ref="E328">INDEX(Gesamtpunkte[[Matr.-Nr.]:[Gesamtpunkte ]],_xlfn.XMATCH('3. Notenszenarien'!A328,Gesamtpunkte[Matr.-Nr.],0),5)</f>
        <v>#N/A</v>
      </c>
      <c r="F328" s="115" t="e" cm="1">
        <f t="array" ref="F328">INDEX($S$4:$S$14,_xlfn.XMATCH(E328,$T$4:$T$14,-1),1)</f>
        <v>#N/A</v>
      </c>
      <c r="G328" s="115" t="e" cm="1">
        <f t="array" ref="G328">INDEX($S$21:$S$31,_xlfn.XMATCH(E328,$T$21:$T$31,-1),1)</f>
        <v>#N/A</v>
      </c>
      <c r="H328" s="115" t="e" cm="1">
        <f t="array" ref="H328">INDEX($S$38:$S$48,_xlfn.XMATCH(E328,$T$38:$T$48,-1),1)</f>
        <v>#N/A</v>
      </c>
      <c r="I328" s="116" t="str">
        <f t="shared" si="14"/>
        <v/>
      </c>
      <c r="J328" s="106" t="str">
        <f t="shared" ref="J328:J350" si="15">IF(ISNUMBER(A328),INDEX(K328:M328,1,MATCH($I$5,$K$4:$M$4)),"")</f>
        <v/>
      </c>
      <c r="K328" s="63" t="e" cm="1">
        <f t="array" ref="K328">INDEX($T$4:$T$14,_xlfn.XMATCH(E328,$T$4:$T$14,1))-E328</f>
        <v>#N/A</v>
      </c>
      <c r="L328" s="63" t="e" cm="1">
        <f t="array" ref="L328">INDEX($T$21:$T$31,_xlfn.XMATCH(E328,$T$21:$T$31,1))-E328</f>
        <v>#N/A</v>
      </c>
      <c r="M328" s="63" t="e" cm="1">
        <f t="array" ref="M328">INDEX($T$38:$T$48,_xlfn.XMATCH(E328,$T$38:$T$48,1))-E328</f>
        <v>#N/A</v>
      </c>
    </row>
    <row r="329" spans="1:13" ht="13.5" thickBot="1">
      <c r="A329" s="113" t="e">
        <f>'2a.Detailpunkte'!D327</f>
        <v>#N/A</v>
      </c>
      <c r="B329" s="113">
        <f>'2a.Detailpunkte'!E327</f>
        <v>0</v>
      </c>
      <c r="C329" s="113">
        <f>'2a.Detailpunkte'!F327</f>
        <v>0</v>
      </c>
      <c r="D329" s="114" t="e">
        <f>IF(Gesamtpunkte[[#This Row],[Versuch]]=0,"",Gesamtpunkte[[#This Row],[Versuch]])</f>
        <v>#VALUE!</v>
      </c>
      <c r="E329" s="115" t="e" cm="1">
        <f t="array" ref="E329">INDEX(Gesamtpunkte[[Matr.-Nr.]:[Gesamtpunkte ]],_xlfn.XMATCH('3. Notenszenarien'!A329,Gesamtpunkte[Matr.-Nr.],0),5)</f>
        <v>#N/A</v>
      </c>
      <c r="F329" s="115" t="e" cm="1">
        <f t="array" ref="F329">INDEX($S$4:$S$14,_xlfn.XMATCH(E329,$T$4:$T$14,-1),1)</f>
        <v>#N/A</v>
      </c>
      <c r="G329" s="115" t="e" cm="1">
        <f t="array" ref="G329">INDEX($S$21:$S$31,_xlfn.XMATCH(E329,$T$21:$T$31,-1),1)</f>
        <v>#N/A</v>
      </c>
      <c r="H329" s="115" t="e" cm="1">
        <f t="array" ref="H329">INDEX($S$38:$S$48,_xlfn.XMATCH(E329,$T$38:$T$48,-1),1)</f>
        <v>#N/A</v>
      </c>
      <c r="I329" s="116" t="str">
        <f t="shared" si="14"/>
        <v/>
      </c>
      <c r="J329" s="106" t="str">
        <f t="shared" si="15"/>
        <v/>
      </c>
      <c r="K329" s="63" t="e" cm="1">
        <f t="array" ref="K329">INDEX($T$4:$T$14,_xlfn.XMATCH(E329,$T$4:$T$14,1))-E329</f>
        <v>#N/A</v>
      </c>
      <c r="L329" s="63" t="e" cm="1">
        <f t="array" ref="L329">INDEX($T$21:$T$31,_xlfn.XMATCH(E329,$T$21:$T$31,1))-E329</f>
        <v>#N/A</v>
      </c>
      <c r="M329" s="63" t="e" cm="1">
        <f t="array" ref="M329">INDEX($T$38:$T$48,_xlfn.XMATCH(E329,$T$38:$T$48,1))-E329</f>
        <v>#N/A</v>
      </c>
    </row>
    <row r="330" spans="1:13" ht="13.5" thickBot="1">
      <c r="A330" s="113" t="e">
        <f>'2a.Detailpunkte'!D328</f>
        <v>#N/A</v>
      </c>
      <c r="B330" s="113">
        <f>'2a.Detailpunkte'!E328</f>
        <v>0</v>
      </c>
      <c r="C330" s="113">
        <f>'2a.Detailpunkte'!F328</f>
        <v>0</v>
      </c>
      <c r="D330" s="114" t="e">
        <f>IF(Gesamtpunkte[[#This Row],[Versuch]]=0,"",Gesamtpunkte[[#This Row],[Versuch]])</f>
        <v>#VALUE!</v>
      </c>
      <c r="E330" s="115" t="e" cm="1">
        <f t="array" ref="E330">INDEX(Gesamtpunkte[[Matr.-Nr.]:[Gesamtpunkte ]],_xlfn.XMATCH('3. Notenszenarien'!A330,Gesamtpunkte[Matr.-Nr.],0),5)</f>
        <v>#N/A</v>
      </c>
      <c r="F330" s="115" t="e" cm="1">
        <f t="array" ref="F330">INDEX($S$4:$S$14,_xlfn.XMATCH(E330,$T$4:$T$14,-1),1)</f>
        <v>#N/A</v>
      </c>
      <c r="G330" s="115" t="e" cm="1">
        <f t="array" ref="G330">INDEX($S$21:$S$31,_xlfn.XMATCH(E330,$T$21:$T$31,-1),1)</f>
        <v>#N/A</v>
      </c>
      <c r="H330" s="115" t="e" cm="1">
        <f t="array" ref="H330">INDEX($S$38:$S$48,_xlfn.XMATCH(E330,$T$38:$T$48,-1),1)</f>
        <v>#N/A</v>
      </c>
      <c r="I330" s="116" t="str">
        <f t="shared" si="14"/>
        <v/>
      </c>
      <c r="J330" s="106" t="str">
        <f t="shared" si="15"/>
        <v/>
      </c>
      <c r="K330" s="63" t="e" cm="1">
        <f t="array" ref="K330">INDEX($T$4:$T$14,_xlfn.XMATCH(E330,$T$4:$T$14,1))-E330</f>
        <v>#N/A</v>
      </c>
      <c r="L330" s="63" t="e" cm="1">
        <f t="array" ref="L330">INDEX($T$21:$T$31,_xlfn.XMATCH(E330,$T$21:$T$31,1))-E330</f>
        <v>#N/A</v>
      </c>
      <c r="M330" s="63" t="e" cm="1">
        <f t="array" ref="M330">INDEX($T$38:$T$48,_xlfn.XMATCH(E330,$T$38:$T$48,1))-E330</f>
        <v>#N/A</v>
      </c>
    </row>
    <row r="331" spans="1:13" ht="13.5" thickBot="1">
      <c r="A331" s="113" t="e">
        <f>'2a.Detailpunkte'!D329</f>
        <v>#N/A</v>
      </c>
      <c r="B331" s="113">
        <f>'2a.Detailpunkte'!E329</f>
        <v>0</v>
      </c>
      <c r="C331" s="113">
        <f>'2a.Detailpunkte'!F329</f>
        <v>0</v>
      </c>
      <c r="D331" s="114" t="e">
        <f>IF(Gesamtpunkte[[#This Row],[Versuch]]=0,"",Gesamtpunkte[[#This Row],[Versuch]])</f>
        <v>#VALUE!</v>
      </c>
      <c r="E331" s="115" t="e" cm="1">
        <f t="array" ref="E331">INDEX(Gesamtpunkte[[Matr.-Nr.]:[Gesamtpunkte ]],_xlfn.XMATCH('3. Notenszenarien'!A331,Gesamtpunkte[Matr.-Nr.],0),5)</f>
        <v>#N/A</v>
      </c>
      <c r="F331" s="115" t="e" cm="1">
        <f t="array" ref="F331">INDEX($S$4:$S$14,_xlfn.XMATCH(E331,$T$4:$T$14,-1),1)</f>
        <v>#N/A</v>
      </c>
      <c r="G331" s="115" t="e" cm="1">
        <f t="array" ref="G331">INDEX($S$21:$S$31,_xlfn.XMATCH(E331,$T$21:$T$31,-1),1)</f>
        <v>#N/A</v>
      </c>
      <c r="H331" s="115" t="e" cm="1">
        <f t="array" ref="H331">INDEX($S$38:$S$48,_xlfn.XMATCH(E331,$T$38:$T$48,-1),1)</f>
        <v>#N/A</v>
      </c>
      <c r="I331" s="116" t="str">
        <f t="shared" si="14"/>
        <v/>
      </c>
      <c r="J331" s="106" t="str">
        <f t="shared" si="15"/>
        <v/>
      </c>
      <c r="K331" s="63" t="e" cm="1">
        <f t="array" ref="K331">INDEX($T$4:$T$14,_xlfn.XMATCH(E331,$T$4:$T$14,1))-E331</f>
        <v>#N/A</v>
      </c>
      <c r="L331" s="63" t="e" cm="1">
        <f t="array" ref="L331">INDEX($T$21:$T$31,_xlfn.XMATCH(E331,$T$21:$T$31,1))-E331</f>
        <v>#N/A</v>
      </c>
      <c r="M331" s="63" t="e" cm="1">
        <f t="array" ref="M331">INDEX($T$38:$T$48,_xlfn.XMATCH(E331,$T$38:$T$48,1))-E331</f>
        <v>#N/A</v>
      </c>
    </row>
    <row r="332" spans="1:13" ht="13.5" thickBot="1">
      <c r="A332" s="113" t="e">
        <f>'2a.Detailpunkte'!D330</f>
        <v>#N/A</v>
      </c>
      <c r="B332" s="113">
        <f>'2a.Detailpunkte'!E330</f>
        <v>0</v>
      </c>
      <c r="C332" s="113">
        <f>'2a.Detailpunkte'!F330</f>
        <v>0</v>
      </c>
      <c r="D332" s="114" t="e">
        <f>IF(Gesamtpunkte[[#This Row],[Versuch]]=0,"",Gesamtpunkte[[#This Row],[Versuch]])</f>
        <v>#VALUE!</v>
      </c>
      <c r="E332" s="115" t="e" cm="1">
        <f t="array" ref="E332">INDEX(Gesamtpunkte[[Matr.-Nr.]:[Gesamtpunkte ]],_xlfn.XMATCH('3. Notenszenarien'!A332,Gesamtpunkte[Matr.-Nr.],0),5)</f>
        <v>#N/A</v>
      </c>
      <c r="F332" s="115" t="e" cm="1">
        <f t="array" ref="F332">INDEX($S$4:$S$14,_xlfn.XMATCH(E332,$T$4:$T$14,-1),1)</f>
        <v>#N/A</v>
      </c>
      <c r="G332" s="115" t="e" cm="1">
        <f t="array" ref="G332">INDEX($S$21:$S$31,_xlfn.XMATCH(E332,$T$21:$T$31,-1),1)</f>
        <v>#N/A</v>
      </c>
      <c r="H332" s="115" t="e" cm="1">
        <f t="array" ref="H332">INDEX($S$38:$S$48,_xlfn.XMATCH(E332,$T$38:$T$48,-1),1)</f>
        <v>#N/A</v>
      </c>
      <c r="I332" s="116" t="str">
        <f t="shared" si="14"/>
        <v/>
      </c>
      <c r="J332" s="106" t="str">
        <f t="shared" si="15"/>
        <v/>
      </c>
      <c r="K332" s="63" t="e" cm="1">
        <f t="array" ref="K332">INDEX($T$4:$T$14,_xlfn.XMATCH(E332,$T$4:$T$14,1))-E332</f>
        <v>#N/A</v>
      </c>
      <c r="L332" s="63" t="e" cm="1">
        <f t="array" ref="L332">INDEX($T$21:$T$31,_xlfn.XMATCH(E332,$T$21:$T$31,1))-E332</f>
        <v>#N/A</v>
      </c>
      <c r="M332" s="63" t="e" cm="1">
        <f t="array" ref="M332">INDEX($T$38:$T$48,_xlfn.XMATCH(E332,$T$38:$T$48,1))-E332</f>
        <v>#N/A</v>
      </c>
    </row>
    <row r="333" spans="1:13" ht="13.5" thickBot="1">
      <c r="A333" s="113" t="e">
        <f>'2a.Detailpunkte'!D331</f>
        <v>#N/A</v>
      </c>
      <c r="B333" s="113">
        <f>'2a.Detailpunkte'!E331</f>
        <v>0</v>
      </c>
      <c r="C333" s="113">
        <f>'2a.Detailpunkte'!F331</f>
        <v>0</v>
      </c>
      <c r="D333" s="114" t="e">
        <f>IF(Gesamtpunkte[[#This Row],[Versuch]]=0,"",Gesamtpunkte[[#This Row],[Versuch]])</f>
        <v>#VALUE!</v>
      </c>
      <c r="E333" s="115" t="e" cm="1">
        <f t="array" ref="E333">INDEX(Gesamtpunkte[[Matr.-Nr.]:[Gesamtpunkte ]],_xlfn.XMATCH('3. Notenszenarien'!A333,Gesamtpunkte[Matr.-Nr.],0),5)</f>
        <v>#N/A</v>
      </c>
      <c r="F333" s="115" t="e" cm="1">
        <f t="array" ref="F333">INDEX($S$4:$S$14,_xlfn.XMATCH(E333,$T$4:$T$14,-1),1)</f>
        <v>#N/A</v>
      </c>
      <c r="G333" s="115" t="e" cm="1">
        <f t="array" ref="G333">INDEX($S$21:$S$31,_xlfn.XMATCH(E333,$T$21:$T$31,-1),1)</f>
        <v>#N/A</v>
      </c>
      <c r="H333" s="115" t="e" cm="1">
        <f t="array" ref="H333">INDEX($S$38:$S$48,_xlfn.XMATCH(E333,$T$38:$T$48,-1),1)</f>
        <v>#N/A</v>
      </c>
      <c r="I333" s="116" t="str">
        <f t="shared" si="14"/>
        <v/>
      </c>
      <c r="J333" s="106" t="str">
        <f t="shared" si="15"/>
        <v/>
      </c>
      <c r="K333" s="63" t="e" cm="1">
        <f t="array" ref="K333">INDEX($T$4:$T$14,_xlfn.XMATCH(E333,$T$4:$T$14,1))-E333</f>
        <v>#N/A</v>
      </c>
      <c r="L333" s="63" t="e" cm="1">
        <f t="array" ref="L333">INDEX($T$21:$T$31,_xlfn.XMATCH(E333,$T$21:$T$31,1))-E333</f>
        <v>#N/A</v>
      </c>
      <c r="M333" s="63" t="e" cm="1">
        <f t="array" ref="M333">INDEX($T$38:$T$48,_xlfn.XMATCH(E333,$T$38:$T$48,1))-E333</f>
        <v>#N/A</v>
      </c>
    </row>
    <row r="334" spans="1:13" ht="13.5" thickBot="1">
      <c r="A334" s="113" t="e">
        <f>'2a.Detailpunkte'!D332</f>
        <v>#N/A</v>
      </c>
      <c r="B334" s="113">
        <f>'2a.Detailpunkte'!E332</f>
        <v>0</v>
      </c>
      <c r="C334" s="113">
        <f>'2a.Detailpunkte'!F332</f>
        <v>0</v>
      </c>
      <c r="D334" s="114" t="e">
        <f>IF(Gesamtpunkte[[#This Row],[Versuch]]=0,"",Gesamtpunkte[[#This Row],[Versuch]])</f>
        <v>#VALUE!</v>
      </c>
      <c r="E334" s="115" t="e" cm="1">
        <f t="array" ref="E334">INDEX(Gesamtpunkte[[Matr.-Nr.]:[Gesamtpunkte ]],_xlfn.XMATCH('3. Notenszenarien'!A334,Gesamtpunkte[Matr.-Nr.],0),5)</f>
        <v>#N/A</v>
      </c>
      <c r="F334" s="115" t="e" cm="1">
        <f t="array" ref="F334">INDEX($S$4:$S$14,_xlfn.XMATCH(E334,$T$4:$T$14,-1),1)</f>
        <v>#N/A</v>
      </c>
      <c r="G334" s="115" t="e" cm="1">
        <f t="array" ref="G334">INDEX($S$21:$S$31,_xlfn.XMATCH(E334,$T$21:$T$31,-1),1)</f>
        <v>#N/A</v>
      </c>
      <c r="H334" s="115" t="e" cm="1">
        <f t="array" ref="H334">INDEX($S$38:$S$48,_xlfn.XMATCH(E334,$T$38:$T$48,-1),1)</f>
        <v>#N/A</v>
      </c>
      <c r="I334" s="116" t="str">
        <f t="shared" si="14"/>
        <v/>
      </c>
      <c r="J334" s="106" t="str">
        <f t="shared" si="15"/>
        <v/>
      </c>
      <c r="K334" s="63" t="e" cm="1">
        <f t="array" ref="K334">INDEX($T$4:$T$14,_xlfn.XMATCH(E334,$T$4:$T$14,1))-E334</f>
        <v>#N/A</v>
      </c>
      <c r="L334" s="63" t="e" cm="1">
        <f t="array" ref="L334">INDEX($T$21:$T$31,_xlfn.XMATCH(E334,$T$21:$T$31,1))-E334</f>
        <v>#N/A</v>
      </c>
      <c r="M334" s="63" t="e" cm="1">
        <f t="array" ref="M334">INDEX($T$38:$T$48,_xlfn.XMATCH(E334,$T$38:$T$48,1))-E334</f>
        <v>#N/A</v>
      </c>
    </row>
    <row r="335" spans="1:13" ht="13.5" thickBot="1">
      <c r="A335" s="113" t="e">
        <f>'2a.Detailpunkte'!D333</f>
        <v>#N/A</v>
      </c>
      <c r="B335" s="113">
        <f>'2a.Detailpunkte'!E333</f>
        <v>0</v>
      </c>
      <c r="C335" s="113">
        <f>'2a.Detailpunkte'!F333</f>
        <v>0</v>
      </c>
      <c r="D335" s="114" t="e">
        <f>IF(Gesamtpunkte[[#This Row],[Versuch]]=0,"",Gesamtpunkte[[#This Row],[Versuch]])</f>
        <v>#VALUE!</v>
      </c>
      <c r="E335" s="115" t="e" cm="1">
        <f t="array" ref="E335">INDEX(Gesamtpunkte[[Matr.-Nr.]:[Gesamtpunkte ]],_xlfn.XMATCH('3. Notenszenarien'!A335,Gesamtpunkte[Matr.-Nr.],0),5)</f>
        <v>#N/A</v>
      </c>
      <c r="F335" s="115" t="e" cm="1">
        <f t="array" ref="F335">INDEX($S$4:$S$14,_xlfn.XMATCH(E335,$T$4:$T$14,-1),1)</f>
        <v>#N/A</v>
      </c>
      <c r="G335" s="115" t="e" cm="1">
        <f t="array" ref="G335">INDEX($S$21:$S$31,_xlfn.XMATCH(E335,$T$21:$T$31,-1),1)</f>
        <v>#N/A</v>
      </c>
      <c r="H335" s="115" t="e" cm="1">
        <f t="array" ref="H335">INDEX($S$38:$S$48,_xlfn.XMATCH(E335,$T$38:$T$48,-1),1)</f>
        <v>#N/A</v>
      </c>
      <c r="I335" s="116" t="str">
        <f t="shared" si="14"/>
        <v/>
      </c>
      <c r="J335" s="106" t="str">
        <f t="shared" si="15"/>
        <v/>
      </c>
      <c r="K335" s="63" t="e" cm="1">
        <f t="array" ref="K335">INDEX($T$4:$T$14,_xlfn.XMATCH(E335,$T$4:$T$14,1))-E335</f>
        <v>#N/A</v>
      </c>
      <c r="L335" s="63" t="e" cm="1">
        <f t="array" ref="L335">INDEX($T$21:$T$31,_xlfn.XMATCH(E335,$T$21:$T$31,1))-E335</f>
        <v>#N/A</v>
      </c>
      <c r="M335" s="63" t="e" cm="1">
        <f t="array" ref="M335">INDEX($T$38:$T$48,_xlfn.XMATCH(E335,$T$38:$T$48,1))-E335</f>
        <v>#N/A</v>
      </c>
    </row>
    <row r="336" spans="1:13" ht="13.5" thickBot="1">
      <c r="A336" s="113" t="e">
        <f>'2a.Detailpunkte'!D334</f>
        <v>#N/A</v>
      </c>
      <c r="B336" s="113">
        <f>'2a.Detailpunkte'!E334</f>
        <v>0</v>
      </c>
      <c r="C336" s="113">
        <f>'2a.Detailpunkte'!F334</f>
        <v>0</v>
      </c>
      <c r="D336" s="114" t="e">
        <f>IF(Gesamtpunkte[[#This Row],[Versuch]]=0,"",Gesamtpunkte[[#This Row],[Versuch]])</f>
        <v>#VALUE!</v>
      </c>
      <c r="E336" s="115" t="e" cm="1">
        <f t="array" ref="E336">INDEX(Gesamtpunkte[[Matr.-Nr.]:[Gesamtpunkte ]],_xlfn.XMATCH('3. Notenszenarien'!A336,Gesamtpunkte[Matr.-Nr.],0),5)</f>
        <v>#N/A</v>
      </c>
      <c r="F336" s="115" t="e" cm="1">
        <f t="array" ref="F336">INDEX($S$4:$S$14,_xlfn.XMATCH(E336,$T$4:$T$14,-1),1)</f>
        <v>#N/A</v>
      </c>
      <c r="G336" s="115" t="e" cm="1">
        <f t="array" ref="G336">INDEX($S$21:$S$31,_xlfn.XMATCH(E336,$T$21:$T$31,-1),1)</f>
        <v>#N/A</v>
      </c>
      <c r="H336" s="115" t="e" cm="1">
        <f t="array" ref="H336">INDEX($S$38:$S$48,_xlfn.XMATCH(E336,$T$38:$T$48,-1),1)</f>
        <v>#N/A</v>
      </c>
      <c r="I336" s="116" t="str">
        <f t="shared" si="14"/>
        <v/>
      </c>
      <c r="J336" s="106" t="str">
        <f t="shared" si="15"/>
        <v/>
      </c>
      <c r="K336" s="63" t="e" cm="1">
        <f t="array" ref="K336">INDEX($T$4:$T$14,_xlfn.XMATCH(E336,$T$4:$T$14,1))-E336</f>
        <v>#N/A</v>
      </c>
      <c r="L336" s="63" t="e" cm="1">
        <f t="array" ref="L336">INDEX($T$21:$T$31,_xlfn.XMATCH(E336,$T$21:$T$31,1))-E336</f>
        <v>#N/A</v>
      </c>
      <c r="M336" s="63" t="e" cm="1">
        <f t="array" ref="M336">INDEX($T$38:$T$48,_xlfn.XMATCH(E336,$T$38:$T$48,1))-E336</f>
        <v>#N/A</v>
      </c>
    </row>
    <row r="337" spans="1:13" ht="13.5" thickBot="1">
      <c r="A337" s="113" t="e">
        <f>'2a.Detailpunkte'!D335</f>
        <v>#N/A</v>
      </c>
      <c r="B337" s="113">
        <f>'2a.Detailpunkte'!E335</f>
        <v>0</v>
      </c>
      <c r="C337" s="113">
        <f>'2a.Detailpunkte'!F335</f>
        <v>0</v>
      </c>
      <c r="D337" s="114" t="e">
        <f>IF(Gesamtpunkte[[#This Row],[Versuch]]=0,"",Gesamtpunkte[[#This Row],[Versuch]])</f>
        <v>#VALUE!</v>
      </c>
      <c r="E337" s="115" t="e" cm="1">
        <f t="array" ref="E337">INDEX(Gesamtpunkte[[Matr.-Nr.]:[Gesamtpunkte ]],_xlfn.XMATCH('3. Notenszenarien'!A337,Gesamtpunkte[Matr.-Nr.],0),5)</f>
        <v>#N/A</v>
      </c>
      <c r="F337" s="115" t="e" cm="1">
        <f t="array" ref="F337">INDEX($S$4:$S$14,_xlfn.XMATCH(E337,$T$4:$T$14,-1),1)</f>
        <v>#N/A</v>
      </c>
      <c r="G337" s="115" t="e" cm="1">
        <f t="array" ref="G337">INDEX($S$21:$S$31,_xlfn.XMATCH(E337,$T$21:$T$31,-1),1)</f>
        <v>#N/A</v>
      </c>
      <c r="H337" s="115" t="e" cm="1">
        <f t="array" ref="H337">INDEX($S$38:$S$48,_xlfn.XMATCH(E337,$T$38:$T$48,-1),1)</f>
        <v>#N/A</v>
      </c>
      <c r="I337" s="116" t="str">
        <f t="shared" si="14"/>
        <v/>
      </c>
      <c r="J337" s="106" t="str">
        <f t="shared" si="15"/>
        <v/>
      </c>
      <c r="K337" s="63" t="e" cm="1">
        <f t="array" ref="K337">INDEX($T$4:$T$14,_xlfn.XMATCH(E337,$T$4:$T$14,1))-E337</f>
        <v>#N/A</v>
      </c>
      <c r="L337" s="63" t="e" cm="1">
        <f t="array" ref="L337">INDEX($T$21:$T$31,_xlfn.XMATCH(E337,$T$21:$T$31,1))-E337</f>
        <v>#N/A</v>
      </c>
      <c r="M337" s="63" t="e" cm="1">
        <f t="array" ref="M337">INDEX($T$38:$T$48,_xlfn.XMATCH(E337,$T$38:$T$48,1))-E337</f>
        <v>#N/A</v>
      </c>
    </row>
    <row r="338" spans="1:13" ht="13.5" thickBot="1">
      <c r="A338" s="113" t="e">
        <f>'2a.Detailpunkte'!D336</f>
        <v>#N/A</v>
      </c>
      <c r="B338" s="113">
        <f>'2a.Detailpunkte'!E336</f>
        <v>0</v>
      </c>
      <c r="C338" s="113">
        <f>'2a.Detailpunkte'!F336</f>
        <v>0</v>
      </c>
      <c r="D338" s="114" t="e">
        <f>IF(Gesamtpunkte[[#This Row],[Versuch]]=0,"",Gesamtpunkte[[#This Row],[Versuch]])</f>
        <v>#VALUE!</v>
      </c>
      <c r="E338" s="115" t="e" cm="1">
        <f t="array" ref="E338">INDEX(Gesamtpunkte[[Matr.-Nr.]:[Gesamtpunkte ]],_xlfn.XMATCH('3. Notenszenarien'!A338,Gesamtpunkte[Matr.-Nr.],0),5)</f>
        <v>#N/A</v>
      </c>
      <c r="F338" s="115" t="e" cm="1">
        <f t="array" ref="F338">INDEX($S$4:$S$14,_xlfn.XMATCH(E338,$T$4:$T$14,-1),1)</f>
        <v>#N/A</v>
      </c>
      <c r="G338" s="115" t="e" cm="1">
        <f t="array" ref="G338">INDEX($S$21:$S$31,_xlfn.XMATCH(E338,$T$21:$T$31,-1),1)</f>
        <v>#N/A</v>
      </c>
      <c r="H338" s="115" t="e" cm="1">
        <f t="array" ref="H338">INDEX($S$38:$S$48,_xlfn.XMATCH(E338,$T$38:$T$48,-1),1)</f>
        <v>#N/A</v>
      </c>
      <c r="I338" s="116" t="str">
        <f t="shared" si="14"/>
        <v/>
      </c>
      <c r="J338" s="106" t="str">
        <f t="shared" si="15"/>
        <v/>
      </c>
      <c r="K338" s="63" t="e" cm="1">
        <f t="array" ref="K338">INDEX($T$4:$T$14,_xlfn.XMATCH(E338,$T$4:$T$14,1))-E338</f>
        <v>#N/A</v>
      </c>
      <c r="L338" s="63" t="e" cm="1">
        <f t="array" ref="L338">INDEX($T$21:$T$31,_xlfn.XMATCH(E338,$T$21:$T$31,1))-E338</f>
        <v>#N/A</v>
      </c>
      <c r="M338" s="63" t="e" cm="1">
        <f t="array" ref="M338">INDEX($T$38:$T$48,_xlfn.XMATCH(E338,$T$38:$T$48,1))-E338</f>
        <v>#N/A</v>
      </c>
    </row>
    <row r="339" spans="1:13" ht="13.5" thickBot="1">
      <c r="A339" s="113" t="e">
        <f>'2a.Detailpunkte'!D337</f>
        <v>#N/A</v>
      </c>
      <c r="B339" s="113">
        <f>'2a.Detailpunkte'!E337</f>
        <v>0</v>
      </c>
      <c r="C339" s="113">
        <f>'2a.Detailpunkte'!F337</f>
        <v>0</v>
      </c>
      <c r="D339" s="114" t="e">
        <f>IF(Gesamtpunkte[[#This Row],[Versuch]]=0,"",Gesamtpunkte[[#This Row],[Versuch]])</f>
        <v>#VALUE!</v>
      </c>
      <c r="E339" s="115" t="e" cm="1">
        <f t="array" ref="E339">INDEX(Gesamtpunkte[[Matr.-Nr.]:[Gesamtpunkte ]],_xlfn.XMATCH('3. Notenszenarien'!A339,Gesamtpunkte[Matr.-Nr.],0),5)</f>
        <v>#N/A</v>
      </c>
      <c r="F339" s="115" t="e" cm="1">
        <f t="array" ref="F339">INDEX($S$4:$S$14,_xlfn.XMATCH(E339,$T$4:$T$14,-1),1)</f>
        <v>#N/A</v>
      </c>
      <c r="G339" s="115" t="e" cm="1">
        <f t="array" ref="G339">INDEX($S$21:$S$31,_xlfn.XMATCH(E339,$T$21:$T$31,-1),1)</f>
        <v>#N/A</v>
      </c>
      <c r="H339" s="115" t="e" cm="1">
        <f t="array" ref="H339">INDEX($S$38:$S$48,_xlfn.XMATCH(E339,$T$38:$T$48,-1),1)</f>
        <v>#N/A</v>
      </c>
      <c r="I339" s="116" t="str">
        <f t="shared" si="14"/>
        <v/>
      </c>
      <c r="J339" s="106" t="str">
        <f t="shared" si="15"/>
        <v/>
      </c>
      <c r="K339" s="63" t="e" cm="1">
        <f t="array" ref="K339">INDEX($T$4:$T$14,_xlfn.XMATCH(E339,$T$4:$T$14,1))-E339</f>
        <v>#N/A</v>
      </c>
      <c r="L339" s="63" t="e" cm="1">
        <f t="array" ref="L339">INDEX($T$21:$T$31,_xlfn.XMATCH(E339,$T$21:$T$31,1))-E339</f>
        <v>#N/A</v>
      </c>
      <c r="M339" s="63" t="e" cm="1">
        <f t="array" ref="M339">INDEX($T$38:$T$48,_xlfn.XMATCH(E339,$T$38:$T$48,1))-E339</f>
        <v>#N/A</v>
      </c>
    </row>
    <row r="340" spans="1:13" ht="13.5" thickBot="1">
      <c r="A340" s="113" t="e">
        <f>'2a.Detailpunkte'!D338</f>
        <v>#N/A</v>
      </c>
      <c r="B340" s="113">
        <f>'2a.Detailpunkte'!E338</f>
        <v>0</v>
      </c>
      <c r="C340" s="113">
        <f>'2a.Detailpunkte'!F338</f>
        <v>0</v>
      </c>
      <c r="D340" s="114" t="e">
        <f>IF(Gesamtpunkte[[#This Row],[Versuch]]=0,"",Gesamtpunkte[[#This Row],[Versuch]])</f>
        <v>#VALUE!</v>
      </c>
      <c r="E340" s="115" t="e" cm="1">
        <f t="array" ref="E340">INDEX(Gesamtpunkte[[Matr.-Nr.]:[Gesamtpunkte ]],_xlfn.XMATCH('3. Notenszenarien'!A340,Gesamtpunkte[Matr.-Nr.],0),5)</f>
        <v>#N/A</v>
      </c>
      <c r="F340" s="115" t="e" cm="1">
        <f t="array" ref="F340">INDEX($S$4:$S$14,_xlfn.XMATCH(E340,$T$4:$T$14,-1),1)</f>
        <v>#N/A</v>
      </c>
      <c r="G340" s="115" t="e" cm="1">
        <f t="array" ref="G340">INDEX($S$21:$S$31,_xlfn.XMATCH(E340,$T$21:$T$31,-1),1)</f>
        <v>#N/A</v>
      </c>
      <c r="H340" s="115" t="e" cm="1">
        <f t="array" ref="H340">INDEX($S$38:$S$48,_xlfn.XMATCH(E340,$T$38:$T$48,-1),1)</f>
        <v>#N/A</v>
      </c>
      <c r="I340" s="116" t="str">
        <f t="shared" si="14"/>
        <v/>
      </c>
      <c r="J340" s="106" t="str">
        <f t="shared" si="15"/>
        <v/>
      </c>
      <c r="K340" s="63" t="e" cm="1">
        <f t="array" ref="K340">INDEX($T$4:$T$14,_xlfn.XMATCH(E340,$T$4:$T$14,1))-E340</f>
        <v>#N/A</v>
      </c>
      <c r="L340" s="63" t="e" cm="1">
        <f t="array" ref="L340">INDEX($T$21:$T$31,_xlfn.XMATCH(E340,$T$21:$T$31,1))-E340</f>
        <v>#N/A</v>
      </c>
      <c r="M340" s="63" t="e" cm="1">
        <f t="array" ref="M340">INDEX($T$38:$T$48,_xlfn.XMATCH(E340,$T$38:$T$48,1))-E340</f>
        <v>#N/A</v>
      </c>
    </row>
    <row r="341" spans="1:13" ht="13.5" thickBot="1">
      <c r="A341" s="113" t="e">
        <f>'2a.Detailpunkte'!D339</f>
        <v>#N/A</v>
      </c>
      <c r="B341" s="113">
        <f>'2a.Detailpunkte'!E339</f>
        <v>0</v>
      </c>
      <c r="C341" s="113">
        <f>'2a.Detailpunkte'!F339</f>
        <v>0</v>
      </c>
      <c r="D341" s="114" t="e">
        <f>IF(Gesamtpunkte[[#This Row],[Versuch]]=0,"",Gesamtpunkte[[#This Row],[Versuch]])</f>
        <v>#VALUE!</v>
      </c>
      <c r="E341" s="115" t="e" cm="1">
        <f t="array" ref="E341">INDEX(Gesamtpunkte[[Matr.-Nr.]:[Gesamtpunkte ]],_xlfn.XMATCH('3. Notenszenarien'!A341,Gesamtpunkte[Matr.-Nr.],0),5)</f>
        <v>#N/A</v>
      </c>
      <c r="F341" s="115" t="e" cm="1">
        <f t="array" ref="F341">INDEX($S$4:$S$14,_xlfn.XMATCH(E341,$T$4:$T$14,-1),1)</f>
        <v>#N/A</v>
      </c>
      <c r="G341" s="115" t="e" cm="1">
        <f t="array" ref="G341">INDEX($S$21:$S$31,_xlfn.XMATCH(E341,$T$21:$T$31,-1),1)</f>
        <v>#N/A</v>
      </c>
      <c r="H341" s="115" t="e" cm="1">
        <f t="array" ref="H341">INDEX($S$38:$S$48,_xlfn.XMATCH(E341,$T$38:$T$48,-1),1)</f>
        <v>#N/A</v>
      </c>
      <c r="I341" s="116" t="str">
        <f t="shared" si="14"/>
        <v/>
      </c>
      <c r="J341" s="106" t="str">
        <f t="shared" si="15"/>
        <v/>
      </c>
      <c r="K341" s="63" t="e" cm="1">
        <f t="array" ref="K341">INDEX($T$4:$T$14,_xlfn.XMATCH(E341,$T$4:$T$14,1))-E341</f>
        <v>#N/A</v>
      </c>
      <c r="L341" s="63" t="e" cm="1">
        <f t="array" ref="L341">INDEX($T$21:$T$31,_xlfn.XMATCH(E341,$T$21:$T$31,1))-E341</f>
        <v>#N/A</v>
      </c>
      <c r="M341" s="63" t="e" cm="1">
        <f t="array" ref="M341">INDEX($T$38:$T$48,_xlfn.XMATCH(E341,$T$38:$T$48,1))-E341</f>
        <v>#N/A</v>
      </c>
    </row>
    <row r="342" spans="1:13" ht="13.5" thickBot="1">
      <c r="A342" s="113" t="e">
        <f>'2a.Detailpunkte'!D340</f>
        <v>#N/A</v>
      </c>
      <c r="B342" s="113">
        <f>'2a.Detailpunkte'!E340</f>
        <v>0</v>
      </c>
      <c r="C342" s="113">
        <f>'2a.Detailpunkte'!F340</f>
        <v>0</v>
      </c>
      <c r="D342" s="114" t="e">
        <f>IF(Gesamtpunkte[[#This Row],[Versuch]]=0,"",Gesamtpunkte[[#This Row],[Versuch]])</f>
        <v>#VALUE!</v>
      </c>
      <c r="E342" s="115" t="e" cm="1">
        <f t="array" ref="E342">INDEX(Gesamtpunkte[[Matr.-Nr.]:[Gesamtpunkte ]],_xlfn.XMATCH('3. Notenszenarien'!A342,Gesamtpunkte[Matr.-Nr.],0),5)</f>
        <v>#N/A</v>
      </c>
      <c r="F342" s="115" t="e" cm="1">
        <f t="array" ref="F342">INDEX($S$4:$S$14,_xlfn.XMATCH(E342,$T$4:$T$14,-1),1)</f>
        <v>#N/A</v>
      </c>
      <c r="G342" s="115" t="e" cm="1">
        <f t="array" ref="G342">INDEX($S$21:$S$31,_xlfn.XMATCH(E342,$T$21:$T$31,-1),1)</f>
        <v>#N/A</v>
      </c>
      <c r="H342" s="115" t="e" cm="1">
        <f t="array" ref="H342">INDEX($S$38:$S$48,_xlfn.XMATCH(E342,$T$38:$T$48,-1),1)</f>
        <v>#N/A</v>
      </c>
      <c r="I342" s="116" t="str">
        <f t="shared" si="14"/>
        <v/>
      </c>
      <c r="J342" s="106" t="str">
        <f t="shared" si="15"/>
        <v/>
      </c>
      <c r="K342" s="63" t="e" cm="1">
        <f t="array" ref="K342">INDEX($T$4:$T$14,_xlfn.XMATCH(E342,$T$4:$T$14,1))-E342</f>
        <v>#N/A</v>
      </c>
      <c r="L342" s="63" t="e" cm="1">
        <f t="array" ref="L342">INDEX($T$21:$T$31,_xlfn.XMATCH(E342,$T$21:$T$31,1))-E342</f>
        <v>#N/A</v>
      </c>
      <c r="M342" s="63" t="e" cm="1">
        <f t="array" ref="M342">INDEX($T$38:$T$48,_xlfn.XMATCH(E342,$T$38:$T$48,1))-E342</f>
        <v>#N/A</v>
      </c>
    </row>
    <row r="343" spans="1:13" ht="13.5" thickBot="1">
      <c r="A343" s="113" t="e">
        <f>'2a.Detailpunkte'!D341</f>
        <v>#N/A</v>
      </c>
      <c r="B343" s="113">
        <f>'2a.Detailpunkte'!E341</f>
        <v>0</v>
      </c>
      <c r="C343" s="113">
        <f>'2a.Detailpunkte'!F341</f>
        <v>0</v>
      </c>
      <c r="D343" s="114" t="e">
        <f>IF(Gesamtpunkte[[#This Row],[Versuch]]=0,"",Gesamtpunkte[[#This Row],[Versuch]])</f>
        <v>#VALUE!</v>
      </c>
      <c r="E343" s="115" t="e" cm="1">
        <f t="array" ref="E343">INDEX(Gesamtpunkte[[Matr.-Nr.]:[Gesamtpunkte ]],_xlfn.XMATCH('3. Notenszenarien'!A343,Gesamtpunkte[Matr.-Nr.],0),5)</f>
        <v>#N/A</v>
      </c>
      <c r="F343" s="115" t="e" cm="1">
        <f t="array" ref="F343">INDEX($S$4:$S$14,_xlfn.XMATCH(E343,$T$4:$T$14,-1),1)</f>
        <v>#N/A</v>
      </c>
      <c r="G343" s="115" t="e" cm="1">
        <f t="array" ref="G343">INDEX($S$21:$S$31,_xlfn.XMATCH(E343,$T$21:$T$31,-1),1)</f>
        <v>#N/A</v>
      </c>
      <c r="H343" s="115" t="e" cm="1">
        <f t="array" ref="H343">INDEX($S$38:$S$48,_xlfn.XMATCH(E343,$T$38:$T$48,-1),1)</f>
        <v>#N/A</v>
      </c>
      <c r="I343" s="116" t="str">
        <f t="shared" si="14"/>
        <v/>
      </c>
      <c r="J343" s="106" t="str">
        <f t="shared" si="15"/>
        <v/>
      </c>
      <c r="K343" s="63" t="e" cm="1">
        <f t="array" ref="K343">INDEX($T$4:$T$14,_xlfn.XMATCH(E343,$T$4:$T$14,1))-E343</f>
        <v>#N/A</v>
      </c>
      <c r="L343" s="63" t="e" cm="1">
        <f t="array" ref="L343">INDEX($T$21:$T$31,_xlfn.XMATCH(E343,$T$21:$T$31,1))-E343</f>
        <v>#N/A</v>
      </c>
      <c r="M343" s="63" t="e" cm="1">
        <f t="array" ref="M343">INDEX($T$38:$T$48,_xlfn.XMATCH(E343,$T$38:$T$48,1))-E343</f>
        <v>#N/A</v>
      </c>
    </row>
    <row r="344" spans="1:13" ht="13.5" thickBot="1">
      <c r="A344" s="113" t="e">
        <f>'2a.Detailpunkte'!D342</f>
        <v>#N/A</v>
      </c>
      <c r="B344" s="113">
        <f>'2a.Detailpunkte'!E342</f>
        <v>0</v>
      </c>
      <c r="C344" s="113">
        <f>'2a.Detailpunkte'!F342</f>
        <v>0</v>
      </c>
      <c r="D344" s="114" t="e">
        <f>IF(Gesamtpunkte[[#This Row],[Versuch]]=0,"",Gesamtpunkte[[#This Row],[Versuch]])</f>
        <v>#VALUE!</v>
      </c>
      <c r="E344" s="115" t="e" cm="1">
        <f t="array" ref="E344">INDEX(Gesamtpunkte[[Matr.-Nr.]:[Gesamtpunkte ]],_xlfn.XMATCH('3. Notenszenarien'!A344,Gesamtpunkte[Matr.-Nr.],0),5)</f>
        <v>#N/A</v>
      </c>
      <c r="F344" s="115" t="e" cm="1">
        <f t="array" ref="F344">INDEX($S$4:$S$14,_xlfn.XMATCH(E344,$T$4:$T$14,-1),1)</f>
        <v>#N/A</v>
      </c>
      <c r="G344" s="115" t="e" cm="1">
        <f t="array" ref="G344">INDEX($S$21:$S$31,_xlfn.XMATCH(E344,$T$21:$T$31,-1),1)</f>
        <v>#N/A</v>
      </c>
      <c r="H344" s="115" t="e" cm="1">
        <f t="array" ref="H344">INDEX($S$38:$S$48,_xlfn.XMATCH(E344,$T$38:$T$48,-1),1)</f>
        <v>#N/A</v>
      </c>
      <c r="I344" s="116" t="str">
        <f t="shared" si="14"/>
        <v/>
      </c>
      <c r="J344" s="106" t="str">
        <f t="shared" si="15"/>
        <v/>
      </c>
      <c r="K344" s="63" t="e" cm="1">
        <f t="array" ref="K344">INDEX($T$4:$T$14,_xlfn.XMATCH(E344,$T$4:$T$14,1))-E344</f>
        <v>#N/A</v>
      </c>
      <c r="L344" s="63" t="e" cm="1">
        <f t="array" ref="L344">INDEX($T$21:$T$31,_xlfn.XMATCH(E344,$T$21:$T$31,1))-E344</f>
        <v>#N/A</v>
      </c>
      <c r="M344" s="63" t="e" cm="1">
        <f t="array" ref="M344">INDEX($T$38:$T$48,_xlfn.XMATCH(E344,$T$38:$T$48,1))-E344</f>
        <v>#N/A</v>
      </c>
    </row>
    <row r="345" spans="1:13" ht="13.5" thickBot="1">
      <c r="A345" s="113" t="e">
        <f>'2a.Detailpunkte'!D343</f>
        <v>#N/A</v>
      </c>
      <c r="B345" s="113">
        <f>'2a.Detailpunkte'!E343</f>
        <v>0</v>
      </c>
      <c r="C345" s="113">
        <f>'2a.Detailpunkte'!F343</f>
        <v>0</v>
      </c>
      <c r="D345" s="114" t="e">
        <f>IF(Gesamtpunkte[[#This Row],[Versuch]]=0,"",Gesamtpunkte[[#This Row],[Versuch]])</f>
        <v>#VALUE!</v>
      </c>
      <c r="E345" s="115" t="e" cm="1">
        <f t="array" ref="E345">INDEX(Gesamtpunkte[[Matr.-Nr.]:[Gesamtpunkte ]],_xlfn.XMATCH('3. Notenszenarien'!A345,Gesamtpunkte[Matr.-Nr.],0),5)</f>
        <v>#N/A</v>
      </c>
      <c r="F345" s="115" t="e" cm="1">
        <f t="array" ref="F345">INDEX($S$4:$S$14,_xlfn.XMATCH(E345,$T$4:$T$14,-1),1)</f>
        <v>#N/A</v>
      </c>
      <c r="G345" s="115" t="e" cm="1">
        <f t="array" ref="G345">INDEX($S$21:$S$31,_xlfn.XMATCH(E345,$T$21:$T$31,-1),1)</f>
        <v>#N/A</v>
      </c>
      <c r="H345" s="115" t="e" cm="1">
        <f t="array" ref="H345">INDEX($S$38:$S$48,_xlfn.XMATCH(E345,$T$38:$T$48,-1),1)</f>
        <v>#N/A</v>
      </c>
      <c r="I345" s="116" t="str">
        <f t="shared" si="14"/>
        <v/>
      </c>
      <c r="J345" s="106" t="str">
        <f t="shared" si="15"/>
        <v/>
      </c>
      <c r="K345" s="63" t="e" cm="1">
        <f t="array" ref="K345">INDEX($T$4:$T$14,_xlfn.XMATCH(E345,$T$4:$T$14,1))-E345</f>
        <v>#N/A</v>
      </c>
      <c r="L345" s="63" t="e" cm="1">
        <f t="array" ref="L345">INDEX($T$21:$T$31,_xlfn.XMATCH(E345,$T$21:$T$31,1))-E345</f>
        <v>#N/A</v>
      </c>
      <c r="M345" s="63" t="e" cm="1">
        <f t="array" ref="M345">INDEX($T$38:$T$48,_xlfn.XMATCH(E345,$T$38:$T$48,1))-E345</f>
        <v>#N/A</v>
      </c>
    </row>
    <row r="346" spans="1:13" ht="13.5" thickBot="1">
      <c r="A346" s="113" t="e">
        <f>'2a.Detailpunkte'!D344</f>
        <v>#N/A</v>
      </c>
      <c r="B346" s="113">
        <f>'2a.Detailpunkte'!E344</f>
        <v>0</v>
      </c>
      <c r="C346" s="113">
        <f>'2a.Detailpunkte'!F344</f>
        <v>0</v>
      </c>
      <c r="D346" s="114" t="e">
        <f>IF(Gesamtpunkte[[#This Row],[Versuch]]=0,"",Gesamtpunkte[[#This Row],[Versuch]])</f>
        <v>#VALUE!</v>
      </c>
      <c r="E346" s="115" t="e" cm="1">
        <f t="array" ref="E346">INDEX(Gesamtpunkte[[Matr.-Nr.]:[Gesamtpunkte ]],_xlfn.XMATCH('3. Notenszenarien'!A346,Gesamtpunkte[Matr.-Nr.],0),5)</f>
        <v>#N/A</v>
      </c>
      <c r="F346" s="115" t="e" cm="1">
        <f t="array" ref="F346">INDEX($S$4:$S$14,_xlfn.XMATCH(E346,$T$4:$T$14,-1),1)</f>
        <v>#N/A</v>
      </c>
      <c r="G346" s="115" t="e" cm="1">
        <f t="array" ref="G346">INDEX($S$21:$S$31,_xlfn.XMATCH(E346,$T$21:$T$31,-1),1)</f>
        <v>#N/A</v>
      </c>
      <c r="H346" s="115" t="e" cm="1">
        <f t="array" ref="H346">INDEX($S$38:$S$48,_xlfn.XMATCH(E346,$T$38:$T$48,-1),1)</f>
        <v>#N/A</v>
      </c>
      <c r="I346" s="116" t="str">
        <f t="shared" si="14"/>
        <v/>
      </c>
      <c r="J346" s="106" t="str">
        <f t="shared" si="15"/>
        <v/>
      </c>
      <c r="K346" s="63" t="e" cm="1">
        <f t="array" ref="K346">INDEX($T$4:$T$14,_xlfn.XMATCH(E346,$T$4:$T$14,1))-E346</f>
        <v>#N/A</v>
      </c>
      <c r="L346" s="63" t="e" cm="1">
        <f t="array" ref="L346">INDEX($T$21:$T$31,_xlfn.XMATCH(E346,$T$21:$T$31,1))-E346</f>
        <v>#N/A</v>
      </c>
      <c r="M346" s="63" t="e" cm="1">
        <f t="array" ref="M346">INDEX($T$38:$T$48,_xlfn.XMATCH(E346,$T$38:$T$48,1))-E346</f>
        <v>#N/A</v>
      </c>
    </row>
    <row r="347" spans="1:13" ht="13.5" thickBot="1">
      <c r="A347" s="113" t="e">
        <f>'2a.Detailpunkte'!D345</f>
        <v>#N/A</v>
      </c>
      <c r="B347" s="113">
        <f>'2a.Detailpunkte'!E345</f>
        <v>0</v>
      </c>
      <c r="C347" s="113">
        <f>'2a.Detailpunkte'!F345</f>
        <v>0</v>
      </c>
      <c r="D347" s="114" t="e">
        <f>IF(Gesamtpunkte[[#This Row],[Versuch]]=0,"",Gesamtpunkte[[#This Row],[Versuch]])</f>
        <v>#VALUE!</v>
      </c>
      <c r="E347" s="115" t="e" cm="1">
        <f t="array" ref="E347">INDEX(Gesamtpunkte[[Matr.-Nr.]:[Gesamtpunkte ]],_xlfn.XMATCH('3. Notenszenarien'!A347,Gesamtpunkte[Matr.-Nr.],0),5)</f>
        <v>#N/A</v>
      </c>
      <c r="F347" s="115" t="e" cm="1">
        <f t="array" ref="F347">INDEX($S$4:$S$14,_xlfn.XMATCH(E347,$T$4:$T$14,-1),1)</f>
        <v>#N/A</v>
      </c>
      <c r="G347" s="115" t="e" cm="1">
        <f t="array" ref="G347">INDEX($S$21:$S$31,_xlfn.XMATCH(E347,$T$21:$T$31,-1),1)</f>
        <v>#N/A</v>
      </c>
      <c r="H347" s="115" t="e" cm="1">
        <f t="array" ref="H347">INDEX($S$38:$S$48,_xlfn.XMATCH(E347,$T$38:$T$48,-1),1)</f>
        <v>#N/A</v>
      </c>
      <c r="I347" s="116" t="str">
        <f t="shared" si="14"/>
        <v/>
      </c>
      <c r="J347" s="106" t="str">
        <f t="shared" si="15"/>
        <v/>
      </c>
      <c r="K347" s="63" t="e" cm="1">
        <f t="array" ref="K347">INDEX($T$4:$T$14,_xlfn.XMATCH(E347,$T$4:$T$14,1))-E347</f>
        <v>#N/A</v>
      </c>
      <c r="L347" s="63" t="e" cm="1">
        <f t="array" ref="L347">INDEX($T$21:$T$31,_xlfn.XMATCH(E347,$T$21:$T$31,1))-E347</f>
        <v>#N/A</v>
      </c>
      <c r="M347" s="63" t="e" cm="1">
        <f t="array" ref="M347">INDEX($T$38:$T$48,_xlfn.XMATCH(E347,$T$38:$T$48,1))-E347</f>
        <v>#N/A</v>
      </c>
    </row>
    <row r="348" spans="1:13" ht="13.5" thickBot="1">
      <c r="A348" s="113" t="e">
        <f>'2a.Detailpunkte'!D346</f>
        <v>#N/A</v>
      </c>
      <c r="B348" s="113">
        <f>'2a.Detailpunkte'!E346</f>
        <v>0</v>
      </c>
      <c r="C348" s="113">
        <f>'2a.Detailpunkte'!F346</f>
        <v>0</v>
      </c>
      <c r="D348" s="114" t="e">
        <f>IF(Gesamtpunkte[[#This Row],[Versuch]]=0,"",Gesamtpunkte[[#This Row],[Versuch]])</f>
        <v>#VALUE!</v>
      </c>
      <c r="E348" s="115" t="e" cm="1">
        <f t="array" ref="E348">INDEX(Gesamtpunkte[[Matr.-Nr.]:[Gesamtpunkte ]],_xlfn.XMATCH('3. Notenszenarien'!A348,Gesamtpunkte[Matr.-Nr.],0),5)</f>
        <v>#N/A</v>
      </c>
      <c r="F348" s="115" t="e" cm="1">
        <f t="array" ref="F348">INDEX($S$4:$S$14,_xlfn.XMATCH(E348,$T$4:$T$14,-1),1)</f>
        <v>#N/A</v>
      </c>
      <c r="G348" s="115" t="e" cm="1">
        <f t="array" ref="G348">INDEX($S$21:$S$31,_xlfn.XMATCH(E348,$T$21:$T$31,-1),1)</f>
        <v>#N/A</v>
      </c>
      <c r="H348" s="115" t="e" cm="1">
        <f t="array" ref="H348">INDEX($S$38:$S$48,_xlfn.XMATCH(E348,$T$38:$T$48,-1),1)</f>
        <v>#N/A</v>
      </c>
      <c r="I348" s="116" t="str">
        <f t="shared" si="14"/>
        <v/>
      </c>
      <c r="J348" s="106" t="str">
        <f t="shared" si="15"/>
        <v/>
      </c>
      <c r="K348" s="63" t="e" cm="1">
        <f t="array" ref="K348">INDEX($T$4:$T$14,_xlfn.XMATCH(E348,$T$4:$T$14,1))-E348</f>
        <v>#N/A</v>
      </c>
      <c r="L348" s="63" t="e" cm="1">
        <f t="array" ref="L348">INDEX($T$21:$T$31,_xlfn.XMATCH(E348,$T$21:$T$31,1))-E348</f>
        <v>#N/A</v>
      </c>
      <c r="M348" s="63" t="e" cm="1">
        <f t="array" ref="M348">INDEX($T$38:$T$48,_xlfn.XMATCH(E348,$T$38:$T$48,1))-E348</f>
        <v>#N/A</v>
      </c>
    </row>
    <row r="349" spans="1:13" ht="13.5" thickBot="1">
      <c r="A349" s="113" t="e">
        <f>'2a.Detailpunkte'!D347</f>
        <v>#N/A</v>
      </c>
      <c r="B349" s="113">
        <f>'2a.Detailpunkte'!E347</f>
        <v>0</v>
      </c>
      <c r="C349" s="113">
        <f>'2a.Detailpunkte'!F347</f>
        <v>0</v>
      </c>
      <c r="D349" s="114" t="e">
        <f>IF(Gesamtpunkte[[#This Row],[Versuch]]=0,"",Gesamtpunkte[[#This Row],[Versuch]])</f>
        <v>#VALUE!</v>
      </c>
      <c r="E349" s="115" t="e" cm="1">
        <f t="array" ref="E349">INDEX(Gesamtpunkte[[Matr.-Nr.]:[Gesamtpunkte ]],_xlfn.XMATCH('3. Notenszenarien'!A349,Gesamtpunkte[Matr.-Nr.],0),5)</f>
        <v>#N/A</v>
      </c>
      <c r="F349" s="115" t="e" cm="1">
        <f t="array" ref="F349">INDEX($S$4:$S$14,_xlfn.XMATCH(E349,$T$4:$T$14,-1),1)</f>
        <v>#N/A</v>
      </c>
      <c r="G349" s="115" t="e" cm="1">
        <f t="array" ref="G349">INDEX($S$21:$S$31,_xlfn.XMATCH(E349,$T$21:$T$31,-1),1)</f>
        <v>#N/A</v>
      </c>
      <c r="H349" s="115" t="e" cm="1">
        <f t="array" ref="H349">INDEX($S$38:$S$48,_xlfn.XMATCH(E349,$T$38:$T$48,-1),1)</f>
        <v>#N/A</v>
      </c>
      <c r="I349" s="116" t="str">
        <f t="shared" si="14"/>
        <v/>
      </c>
      <c r="J349" s="106" t="str">
        <f t="shared" si="15"/>
        <v/>
      </c>
      <c r="K349" s="63" t="e" cm="1">
        <f t="array" ref="K349">INDEX($T$4:$T$14,_xlfn.XMATCH(E349,$T$4:$T$14,1))-E349</f>
        <v>#N/A</v>
      </c>
      <c r="L349" s="63" t="e" cm="1">
        <f t="array" ref="L349">INDEX($T$21:$T$31,_xlfn.XMATCH(E349,$T$21:$T$31,1))-E349</f>
        <v>#N/A</v>
      </c>
      <c r="M349" s="63" t="e" cm="1">
        <f t="array" ref="M349">INDEX($T$38:$T$48,_xlfn.XMATCH(E349,$T$38:$T$48,1))-E349</f>
        <v>#N/A</v>
      </c>
    </row>
    <row r="350" spans="1:13">
      <c r="A350" s="113" t="e">
        <f>'2a.Detailpunkte'!D348</f>
        <v>#N/A</v>
      </c>
      <c r="B350" s="113">
        <f>'2a.Detailpunkte'!E348</f>
        <v>0</v>
      </c>
      <c r="C350" s="113">
        <f>'2a.Detailpunkte'!F348</f>
        <v>0</v>
      </c>
      <c r="D350" s="114" t="e">
        <f>IF(Gesamtpunkte[[#This Row],[Versuch]]=0,"",Gesamtpunkte[[#This Row],[Versuch]])</f>
        <v>#VALUE!</v>
      </c>
      <c r="E350" s="115" t="e" cm="1">
        <f t="array" ref="E350">INDEX(Gesamtpunkte[[Matr.-Nr.]:[Gesamtpunkte ]],_xlfn.XMATCH('3. Notenszenarien'!A350,Gesamtpunkte[Matr.-Nr.],0),5)</f>
        <v>#N/A</v>
      </c>
      <c r="F350" s="115" t="e" cm="1">
        <f t="array" ref="F350">INDEX($S$4:$S$14,_xlfn.XMATCH(E350,$T$4:$T$14,-1),1)</f>
        <v>#N/A</v>
      </c>
      <c r="G350" s="115" t="e" cm="1">
        <f t="array" ref="G350">INDEX($S$21:$S$31,_xlfn.XMATCH(E350,$T$21:$T$31,-1),1)</f>
        <v>#N/A</v>
      </c>
      <c r="H350" s="115" t="e" cm="1">
        <f t="array" ref="H350">INDEX($S$38:$S$48,_xlfn.XMATCH(E350,$T$38:$T$48,-1),1)</f>
        <v>#N/A</v>
      </c>
      <c r="I350" s="116" t="str">
        <f t="shared" si="14"/>
        <v/>
      </c>
      <c r="J350" s="106" t="str">
        <f t="shared" si="15"/>
        <v/>
      </c>
      <c r="K350" s="63" t="e" cm="1">
        <f t="array" ref="K350">INDEX($T$4:$T$14,_xlfn.XMATCH(E350,$T$4:$T$14,1))-E350</f>
        <v>#N/A</v>
      </c>
      <c r="L350" s="63" t="e" cm="1">
        <f t="array" ref="L350">INDEX($T$21:$T$31,_xlfn.XMATCH(E350,$T$21:$T$31,1))-E350</f>
        <v>#N/A</v>
      </c>
      <c r="M350" s="63" t="e" cm="1">
        <f t="array" ref="M350">INDEX($T$38:$T$48,_xlfn.XMATCH(E350,$T$38:$T$48,1))-E350</f>
        <v>#N/A</v>
      </c>
    </row>
  </sheetData>
  <autoFilter ref="A5:J350" xr:uid="{56F7E74D-3580-4D48-B047-04BB153E5E7C}"/>
  <mergeCells count="35">
    <mergeCell ref="W46:W47"/>
    <mergeCell ref="X46:X47"/>
    <mergeCell ref="F3:H3"/>
    <mergeCell ref="A2:H2"/>
    <mergeCell ref="I3:I4"/>
    <mergeCell ref="W38:W39"/>
    <mergeCell ref="X38:X39"/>
    <mergeCell ref="W40:W42"/>
    <mergeCell ref="X40:X42"/>
    <mergeCell ref="W43:W45"/>
    <mergeCell ref="X43:X45"/>
    <mergeCell ref="W26:W28"/>
    <mergeCell ref="X26:X28"/>
    <mergeCell ref="W29:W30"/>
    <mergeCell ref="X29:X30"/>
    <mergeCell ref="O36:Q36"/>
    <mergeCell ref="S36:X36"/>
    <mergeCell ref="O19:Q19"/>
    <mergeCell ref="S19:X19"/>
    <mergeCell ref="W21:W22"/>
    <mergeCell ref="X21:X22"/>
    <mergeCell ref="W23:W25"/>
    <mergeCell ref="X23:X25"/>
    <mergeCell ref="W6:W8"/>
    <mergeCell ref="W9:W11"/>
    <mergeCell ref="W12:W13"/>
    <mergeCell ref="X12:X13"/>
    <mergeCell ref="X4:X5"/>
    <mergeCell ref="X6:X8"/>
    <mergeCell ref="X9:X11"/>
    <mergeCell ref="J3:J4"/>
    <mergeCell ref="K3:M3"/>
    <mergeCell ref="S2:X2"/>
    <mergeCell ref="O2:Q2"/>
    <mergeCell ref="W4:W5"/>
  </mergeCells>
  <conditionalFormatting sqref="A6:D350">
    <cfRule type="expression" dxfId="19" priority="5">
      <formula>$D6=2</formula>
    </cfRule>
    <cfRule type="expression" dxfId="18" priority="6">
      <formula>$D6=3</formula>
    </cfRule>
  </conditionalFormatting>
  <conditionalFormatting sqref="E6:E350"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1048576">
    <cfRule type="cellIs" dxfId="17" priority="20" operator="equal">
      <formula>5</formula>
    </cfRule>
  </conditionalFormatting>
  <conditionalFormatting sqref="G6:I350">
    <cfRule type="cellIs" dxfId="16" priority="19" operator="equal">
      <formula>5</formula>
    </cfRule>
  </conditionalFormatting>
  <conditionalFormatting sqref="J6:M35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{FC10197B-4776-4855-B996-DCDE9D9D88B5}</x14:id>
        </ext>
      </extLst>
    </cfRule>
  </conditionalFormatting>
  <dataValidations count="1">
    <dataValidation type="list" allowBlank="1" showInputMessage="1" showErrorMessage="1" sqref="I5" xr:uid="{A1820A0E-A64F-4CA4-894C-D2A7A74EC828}">
      <formula1>$F$4:$H$4</formula1>
    </dataValidation>
  </dataValidations>
  <printOptions horizontalCentered="1" verticalCentered="1" gridLines="1"/>
  <pageMargins left="0.70866141732283472" right="0.70866141732283472" top="0.78740157480314965" bottom="0.78740157480314965" header="0.31496062992125984" footer="0.31496062992125984"/>
  <pageSetup paperSize="9" scale="72" fitToHeight="3" orientation="portrait" r:id="rId1"/>
  <headerFooter>
    <oddHeader>&amp;CWintersemester 2021 - Finanzierung und Investition</oddHeader>
    <oddFooter>Seite &amp;P von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10197B-4776-4855-B996-DCDE9D9D88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J6:M350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1EEA-60A8-4A6F-8DD6-C35F9DD83C20}">
  <sheetPr codeName="Tabelle6">
    <tabColor theme="9"/>
    <pageSetUpPr fitToPage="1"/>
  </sheetPr>
  <dimension ref="A1:N356"/>
  <sheetViews>
    <sheetView workbookViewId="0">
      <selection activeCell="D38" sqref="D38"/>
    </sheetView>
  </sheetViews>
  <sheetFormatPr baseColWidth="10" defaultRowHeight="12.75"/>
  <cols>
    <col min="1" max="1" width="12" bestFit="1" customWidth="1"/>
    <col min="2" max="2" width="10.5703125" bestFit="1" customWidth="1"/>
    <col min="3" max="3" width="19" bestFit="1" customWidth="1"/>
    <col min="4" max="4" width="9.7109375" style="137" bestFit="1" customWidth="1"/>
    <col min="5" max="5" width="6.85546875" bestFit="1" customWidth="1"/>
    <col min="6" max="6" width="11" bestFit="1" customWidth="1"/>
    <col min="7" max="7" width="7.42578125" bestFit="1" customWidth="1"/>
    <col min="8" max="8" width="6.28515625" customWidth="1"/>
    <col min="9" max="9" width="28.140625" bestFit="1" customWidth="1"/>
    <col min="10" max="10" width="11.7109375" bestFit="1" customWidth="1"/>
    <col min="11" max="11" width="12.7109375" bestFit="1" customWidth="1"/>
    <col min="12" max="12" width="13.28515625" customWidth="1"/>
  </cols>
  <sheetData>
    <row r="1" spans="1:14" ht="13.5" thickBot="1">
      <c r="A1" s="1" t="s">
        <v>0</v>
      </c>
      <c r="B1" s="196"/>
      <c r="C1" s="196"/>
      <c r="I1" s="10" t="s">
        <v>30</v>
      </c>
    </row>
    <row r="2" spans="1:14">
      <c r="I2" s="10"/>
    </row>
    <row r="3" spans="1:14">
      <c r="A3" s="255"/>
      <c r="B3" s="255"/>
      <c r="C3" s="258"/>
      <c r="D3" s="258"/>
    </row>
    <row r="4" spans="1:14" ht="13.5" thickBot="1">
      <c r="A4" s="256" t="s">
        <v>6</v>
      </c>
      <c r="B4" s="256"/>
      <c r="C4" s="259" t="s">
        <v>6</v>
      </c>
      <c r="D4" s="259"/>
    </row>
    <row r="5" spans="1:14" ht="25.5">
      <c r="A5" s="257"/>
      <c r="B5" s="257"/>
      <c r="C5" s="257"/>
      <c r="D5" s="257"/>
      <c r="I5" s="162" t="s">
        <v>88</v>
      </c>
      <c r="J5" s="165" t="s">
        <v>90</v>
      </c>
      <c r="K5" s="163" t="s">
        <v>91</v>
      </c>
    </row>
    <row r="6" spans="1:14" ht="13.5" thickBot="1">
      <c r="A6" s="258"/>
      <c r="B6" s="258"/>
      <c r="C6" s="258"/>
      <c r="D6" s="258"/>
      <c r="I6" s="202" t="s">
        <v>89</v>
      </c>
      <c r="J6" s="166"/>
      <c r="K6" s="164">
        <f>1-Anz_Antritt_Prüfung[[#This Row],[Antritt Prüfung]]/Anz_Anmeldung_QIS[[#This Row],[Anmeldungen HISin One]]</f>
        <v>1</v>
      </c>
    </row>
    <row r="7" spans="1:14" ht="13.5" thickBot="1">
      <c r="A7" s="256" t="s">
        <v>68</v>
      </c>
      <c r="B7" s="256"/>
      <c r="C7" s="259" t="s">
        <v>69</v>
      </c>
      <c r="D7" s="259"/>
      <c r="I7" s="10"/>
    </row>
    <row r="8" spans="1:14">
      <c r="E8" s="137"/>
      <c r="G8" s="4" t="s">
        <v>10</v>
      </c>
      <c r="H8" s="4" t="s">
        <v>44</v>
      </c>
      <c r="I8" s="59" t="s">
        <v>45</v>
      </c>
      <c r="M8" s="96"/>
      <c r="N8" t="s">
        <v>61</v>
      </c>
    </row>
    <row r="9" spans="1:14" ht="13.5" thickBot="1">
      <c r="A9" t="s">
        <v>1</v>
      </c>
      <c r="E9" s="137"/>
      <c r="F9" s="95" t="s">
        <v>2</v>
      </c>
      <c r="G9" s="5">
        <f>COUNTIF(E11:E356,"JA")</f>
        <v>28</v>
      </c>
      <c r="H9" s="5">
        <f>COUNTIF(F11:F356,"JA")</f>
        <v>28</v>
      </c>
      <c r="I9" s="60">
        <f>COUNTIF(H11:H356,"NEIN")</f>
        <v>0</v>
      </c>
      <c r="M9" s="97"/>
      <c r="N9" t="s">
        <v>62</v>
      </c>
    </row>
    <row r="10" spans="1:14">
      <c r="A10" t="s">
        <v>11</v>
      </c>
      <c r="B10" t="s">
        <v>12</v>
      </c>
      <c r="C10" s="201" t="s">
        <v>8</v>
      </c>
      <c r="D10" s="98" t="s">
        <v>3</v>
      </c>
      <c r="E10" s="3" t="s">
        <v>9</v>
      </c>
      <c r="F10" s="58" t="s">
        <v>44</v>
      </c>
    </row>
    <row r="11" spans="1:14">
      <c r="A11" s="160" t="s">
        <v>125</v>
      </c>
      <c r="B11" s="160" t="s">
        <v>126</v>
      </c>
      <c r="C11" s="201">
        <v>3513589</v>
      </c>
      <c r="D11" s="199">
        <f>IF(ISNUMBER(INDEX('2. Punkte_Prüfung'!$A$6:$D$1048576,MATCH('4. Noteneintrag'!C11,Gesamtpunkte[Matr.-Nr.],0),4)),INDEX('2. Punkte_Prüfung'!$A$6:$D$1048576,MATCH('4. Noteneintrag'!C11,Gesamtpunkte[Matr.-Nr.],0),4),"")</f>
        <v>2</v>
      </c>
      <c r="E11" s="95" t="str">
        <f>IF(ISNUMBER(MATCH(C11,'1. Antritt_Prüfung'!$G$5:$G$233,0)),"Ja","-")</f>
        <v>Ja</v>
      </c>
      <c r="F11" s="95" t="str">
        <f>IF(ISNUMBER(MATCH(C11,'2a.Detailpunkte'!$D$4:$D$352,0)),"Ja","-")</f>
        <v>Ja</v>
      </c>
    </row>
    <row r="12" spans="1:14">
      <c r="A12" s="160" t="s">
        <v>129</v>
      </c>
      <c r="B12" s="160" t="s">
        <v>126</v>
      </c>
      <c r="C12" s="201">
        <v>3269604</v>
      </c>
      <c r="D12" s="199">
        <f>IF(ISNUMBER(INDEX('2. Punkte_Prüfung'!$A$6:$D$1048576,MATCH('4. Noteneintrag'!C12,Gesamtpunkte[Matr.-Nr.],0),4)),INDEX('2. Punkte_Prüfung'!$A$6:$D$1048576,MATCH('4. Noteneintrag'!C12,Gesamtpunkte[Matr.-Nr.],0),4),"")</f>
        <v>1.3</v>
      </c>
      <c r="E12" s="95" t="str">
        <f>IF(ISNUMBER(MATCH(C12,'1. Antritt_Prüfung'!$G$5:$G$233,0)),"Ja","-")</f>
        <v>Ja</v>
      </c>
      <c r="F12" s="95" t="str">
        <f>IF(ISNUMBER(MATCH(C12,'2a.Detailpunkte'!$D$4:$D$352,0)),"Ja","-")</f>
        <v>Ja</v>
      </c>
    </row>
    <row r="13" spans="1:14">
      <c r="A13" s="160" t="s">
        <v>208</v>
      </c>
      <c r="B13" s="160" t="s">
        <v>126</v>
      </c>
      <c r="C13" s="201">
        <v>3340084</v>
      </c>
      <c r="D13" s="199" t="str">
        <f>IF(ISNUMBER(INDEX('2. Punkte_Prüfung'!$A$6:$D$1048576,MATCH('4. Noteneintrag'!C13,Gesamtpunkte[Matr.-Nr.],0),4)),INDEX('2. Punkte_Prüfung'!$A$6:$D$1048576,MATCH('4. Noteneintrag'!C13,Gesamtpunkte[Matr.-Nr.],0),4),"")</f>
        <v/>
      </c>
      <c r="E13" s="95" t="str">
        <f>IF(ISNUMBER(MATCH(C13,'1. Antritt_Prüfung'!$G$5:$G$233,0)),"Ja","-")</f>
        <v>-</v>
      </c>
      <c r="F13" s="95" t="str">
        <f>IF(ISNUMBER(MATCH(C13,'2a.Detailpunkte'!$D$4:$D$352,0)),"Ja","-")</f>
        <v>-</v>
      </c>
    </row>
    <row r="14" spans="1:14">
      <c r="A14" s="160" t="s">
        <v>132</v>
      </c>
      <c r="B14" s="160" t="s">
        <v>126</v>
      </c>
      <c r="C14" s="201">
        <v>3517558</v>
      </c>
      <c r="D14" s="199">
        <f>IF(ISNUMBER(INDEX('2. Punkte_Prüfung'!$A$6:$D$1048576,MATCH('4. Noteneintrag'!C14,Gesamtpunkte[Matr.-Nr.],0),4)),INDEX('2. Punkte_Prüfung'!$A$6:$D$1048576,MATCH('4. Noteneintrag'!C14,Gesamtpunkte[Matr.-Nr.],0),4),"")</f>
        <v>2.2999999999999998</v>
      </c>
      <c r="E14" s="95" t="str">
        <f>IF(ISNUMBER(MATCH(C14,'1. Antritt_Prüfung'!$G$5:$G$233,0)),"Ja","-")</f>
        <v>Ja</v>
      </c>
      <c r="F14" s="95" t="str">
        <f>IF(ISNUMBER(MATCH(C14,'2a.Detailpunkte'!$D$4:$D$352,0)),"Ja","-")</f>
        <v>Ja</v>
      </c>
    </row>
    <row r="15" spans="1:14">
      <c r="A15" s="160" t="s">
        <v>135</v>
      </c>
      <c r="B15" s="160" t="s">
        <v>126</v>
      </c>
      <c r="C15" s="201">
        <v>3478653</v>
      </c>
      <c r="D15" s="199">
        <f>IF(ISNUMBER(INDEX('2. Punkte_Prüfung'!$A$6:$D$1048576,MATCH('4. Noteneintrag'!C15,Gesamtpunkte[Matr.-Nr.],0),4)),INDEX('2. Punkte_Prüfung'!$A$6:$D$1048576,MATCH('4. Noteneintrag'!C15,Gesamtpunkte[Matr.-Nr.],0),4),"")</f>
        <v>1.3</v>
      </c>
      <c r="E15" s="95" t="str">
        <f>IF(ISNUMBER(MATCH(C15,'1. Antritt_Prüfung'!$G$5:$G$233,0)),"Ja","-")</f>
        <v>Ja</v>
      </c>
      <c r="F15" s="95" t="str">
        <f>IF(ISNUMBER(MATCH(C15,'2a.Detailpunkte'!$D$4:$D$352,0)),"Ja","-")</f>
        <v>Ja</v>
      </c>
    </row>
    <row r="16" spans="1:14">
      <c r="A16" s="160" t="s">
        <v>138</v>
      </c>
      <c r="B16" s="160" t="s">
        <v>126</v>
      </c>
      <c r="C16" s="201">
        <v>3173903</v>
      </c>
      <c r="D16" s="199">
        <f>IF(ISNUMBER(INDEX('2. Punkte_Prüfung'!$A$6:$D$1048576,MATCH('4. Noteneintrag'!C16,Gesamtpunkte[Matr.-Nr.],0),4)),INDEX('2. Punkte_Prüfung'!$A$6:$D$1048576,MATCH('4. Noteneintrag'!C16,Gesamtpunkte[Matr.-Nr.],0),4),"")</f>
        <v>1.7</v>
      </c>
      <c r="E16" s="95" t="str">
        <f>IF(ISNUMBER(MATCH(C16,'1. Antritt_Prüfung'!$G$5:$G$233,0)),"Ja","-")</f>
        <v>Ja</v>
      </c>
      <c r="F16" s="95" t="str">
        <f>IF(ISNUMBER(MATCH(C16,'2a.Detailpunkte'!$D$4:$D$352,0)),"Ja","-")</f>
        <v>Ja</v>
      </c>
    </row>
    <row r="17" spans="1:6">
      <c r="A17" s="160" t="s">
        <v>141</v>
      </c>
      <c r="B17" s="160" t="s">
        <v>126</v>
      </c>
      <c r="C17" s="201">
        <v>3472086</v>
      </c>
      <c r="D17" s="199">
        <f>IF(ISNUMBER(INDEX('2. Punkte_Prüfung'!$A$6:$D$1048576,MATCH('4. Noteneintrag'!C17,Gesamtpunkte[Matr.-Nr.],0),4)),INDEX('2. Punkte_Prüfung'!$A$6:$D$1048576,MATCH('4. Noteneintrag'!C17,Gesamtpunkte[Matr.-Nr.],0),4),"")</f>
        <v>2.2999999999999998</v>
      </c>
      <c r="E17" s="95" t="str">
        <f>IF(ISNUMBER(MATCH(C17,'1. Antritt_Prüfung'!$G$5:$G$233,0)),"Ja","-")</f>
        <v>Ja</v>
      </c>
      <c r="F17" s="95" t="str">
        <f>IF(ISNUMBER(MATCH(C17,'2a.Detailpunkte'!$D$4:$D$352,0)),"Ja","-")</f>
        <v>Ja</v>
      </c>
    </row>
    <row r="18" spans="1:6">
      <c r="A18" s="160" t="s">
        <v>144</v>
      </c>
      <c r="B18" s="160" t="s">
        <v>126</v>
      </c>
      <c r="C18" s="201">
        <v>3478426</v>
      </c>
      <c r="D18" s="199">
        <f>IF(ISNUMBER(INDEX('2. Punkte_Prüfung'!$A$6:$D$1048576,MATCH('4. Noteneintrag'!C18,Gesamtpunkte[Matr.-Nr.],0),4)),INDEX('2. Punkte_Prüfung'!$A$6:$D$1048576,MATCH('4. Noteneintrag'!C18,Gesamtpunkte[Matr.-Nr.],0),4),"")</f>
        <v>1.7</v>
      </c>
      <c r="E18" s="95" t="str">
        <f>IF(ISNUMBER(MATCH(C18,'1. Antritt_Prüfung'!$G$5:$G$233,0)),"Ja","-")</f>
        <v>Ja</v>
      </c>
      <c r="F18" s="95" t="str">
        <f>IF(ISNUMBER(MATCH(C18,'2a.Detailpunkte'!$D$4:$D$352,0)),"Ja","-")</f>
        <v>Ja</v>
      </c>
    </row>
    <row r="19" spans="1:6">
      <c r="A19" s="160" t="s">
        <v>147</v>
      </c>
      <c r="B19" s="160" t="s">
        <v>126</v>
      </c>
      <c r="C19" s="201">
        <v>3361157</v>
      </c>
      <c r="D19" s="199">
        <f>IF(ISNUMBER(INDEX('2. Punkte_Prüfung'!$A$6:$D$1048576,MATCH('4. Noteneintrag'!C19,Gesamtpunkte[Matr.-Nr.],0),4)),INDEX('2. Punkte_Prüfung'!$A$6:$D$1048576,MATCH('4. Noteneintrag'!C19,Gesamtpunkte[Matr.-Nr.],0),4),"")</f>
        <v>1.3</v>
      </c>
      <c r="E19" s="95" t="str">
        <f>IF(ISNUMBER(MATCH(C19,'1. Antritt_Prüfung'!$G$5:$G$233,0)),"Ja","-")</f>
        <v>Ja</v>
      </c>
      <c r="F19" s="95" t="str">
        <f>IF(ISNUMBER(MATCH(C19,'2a.Detailpunkte'!$D$4:$D$352,0)),"Ja","-")</f>
        <v>Ja</v>
      </c>
    </row>
    <row r="20" spans="1:6">
      <c r="A20" s="160" t="s">
        <v>150</v>
      </c>
      <c r="B20" s="160" t="s">
        <v>126</v>
      </c>
      <c r="C20" s="201">
        <v>3475876</v>
      </c>
      <c r="D20" s="199">
        <f>IF(ISNUMBER(INDEX('2. Punkte_Prüfung'!$A$6:$D$1048576,MATCH('4. Noteneintrag'!C20,Gesamtpunkte[Matr.-Nr.],0),4)),INDEX('2. Punkte_Prüfung'!$A$6:$D$1048576,MATCH('4. Noteneintrag'!C20,Gesamtpunkte[Matr.-Nr.],0),4),"")</f>
        <v>1.3</v>
      </c>
      <c r="E20" s="95" t="str">
        <f>IF(ISNUMBER(MATCH(C20,'1. Antritt_Prüfung'!$G$5:$G$233,0)),"Ja","-")</f>
        <v>Ja</v>
      </c>
      <c r="F20" s="95" t="str">
        <f>IF(ISNUMBER(MATCH(C20,'2a.Detailpunkte'!$D$4:$D$352,0)),"Ja","-")</f>
        <v>Ja</v>
      </c>
    </row>
    <row r="21" spans="1:6">
      <c r="A21" s="160" t="s">
        <v>153</v>
      </c>
      <c r="B21" s="160" t="s">
        <v>126</v>
      </c>
      <c r="C21" s="201">
        <v>3474220</v>
      </c>
      <c r="D21" s="199">
        <f>IF(ISNUMBER(INDEX('2. Punkte_Prüfung'!$A$6:$D$1048576,MATCH('4. Noteneintrag'!C21,Gesamtpunkte[Matr.-Nr.],0),4)),INDEX('2. Punkte_Prüfung'!$A$6:$D$1048576,MATCH('4. Noteneintrag'!C21,Gesamtpunkte[Matr.-Nr.],0),4),"")</f>
        <v>2.7</v>
      </c>
      <c r="E21" s="95" t="str">
        <f>IF(ISNUMBER(MATCH(C21,'1. Antritt_Prüfung'!$G$5:$G$233,0)),"Ja","-")</f>
        <v>Ja</v>
      </c>
      <c r="F21" s="95" t="str">
        <f>IF(ISNUMBER(MATCH(C21,'2a.Detailpunkte'!$D$4:$D$352,0)),"Ja","-")</f>
        <v>Ja</v>
      </c>
    </row>
    <row r="22" spans="1:6">
      <c r="A22" s="160" t="s">
        <v>156</v>
      </c>
      <c r="B22" s="160" t="s">
        <v>126</v>
      </c>
      <c r="C22" s="201">
        <v>3474262</v>
      </c>
      <c r="D22" s="199">
        <f>IF(ISNUMBER(INDEX('2. Punkte_Prüfung'!$A$6:$D$1048576,MATCH('4. Noteneintrag'!C22,Gesamtpunkte[Matr.-Nr.],0),4)),INDEX('2. Punkte_Prüfung'!$A$6:$D$1048576,MATCH('4. Noteneintrag'!C22,Gesamtpunkte[Matr.-Nr.],0),4),"")</f>
        <v>2</v>
      </c>
      <c r="E22" s="95" t="str">
        <f>IF(ISNUMBER(MATCH(C22,'1. Antritt_Prüfung'!$G$5:$G$233,0)),"Ja","-")</f>
        <v>Ja</v>
      </c>
      <c r="F22" s="95" t="str">
        <f>IF(ISNUMBER(MATCH(C22,'2a.Detailpunkte'!$D$4:$D$352,0)),"Ja","-")</f>
        <v>Ja</v>
      </c>
    </row>
    <row r="23" spans="1:6">
      <c r="A23" s="160" t="s">
        <v>159</v>
      </c>
      <c r="B23" s="160" t="s">
        <v>126</v>
      </c>
      <c r="C23" s="201">
        <v>3514106</v>
      </c>
      <c r="D23" s="199">
        <f>IF(ISNUMBER(INDEX('2. Punkte_Prüfung'!$A$6:$D$1048576,MATCH('4. Noteneintrag'!C23,Gesamtpunkte[Matr.-Nr.],0),4)),INDEX('2. Punkte_Prüfung'!$A$6:$D$1048576,MATCH('4. Noteneintrag'!C23,Gesamtpunkte[Matr.-Nr.],0),4),"")</f>
        <v>3</v>
      </c>
      <c r="E23" s="95" t="str">
        <f>IF(ISNUMBER(MATCH(C23,'1. Antritt_Prüfung'!$G$5:$G$233,0)),"Ja","-")</f>
        <v>Ja</v>
      </c>
      <c r="F23" s="95" t="str">
        <f>IF(ISNUMBER(MATCH(C23,'2a.Detailpunkte'!$D$4:$D$352,0)),"Ja","-")</f>
        <v>Ja</v>
      </c>
    </row>
    <row r="24" spans="1:6">
      <c r="A24" s="160" t="s">
        <v>162</v>
      </c>
      <c r="B24" s="160" t="s">
        <v>126</v>
      </c>
      <c r="C24" s="201">
        <v>3300459</v>
      </c>
      <c r="D24" s="199">
        <f>IF(ISNUMBER(INDEX('2. Punkte_Prüfung'!$A$6:$D$1048576,MATCH('4. Noteneintrag'!C24,Gesamtpunkte[Matr.-Nr.],0),4)),INDEX('2. Punkte_Prüfung'!$A$6:$D$1048576,MATCH('4. Noteneintrag'!C24,Gesamtpunkte[Matr.-Nr.],0),4),"")</f>
        <v>2.2999999999999998</v>
      </c>
      <c r="E24" s="95" t="str">
        <f>IF(ISNUMBER(MATCH(C24,'1. Antritt_Prüfung'!$G$5:$G$233,0)),"Ja","-")</f>
        <v>Ja</v>
      </c>
      <c r="F24" s="95" t="str">
        <f>IF(ISNUMBER(MATCH(C24,'2a.Detailpunkte'!$D$4:$D$352,0)),"Ja","-")</f>
        <v>Ja</v>
      </c>
    </row>
    <row r="25" spans="1:6">
      <c r="A25" s="160" t="s">
        <v>165</v>
      </c>
      <c r="B25" s="160" t="s">
        <v>126</v>
      </c>
      <c r="C25" s="201">
        <v>3314377</v>
      </c>
      <c r="D25" s="199">
        <f>IF(ISNUMBER(INDEX('2. Punkte_Prüfung'!$A$6:$D$1048576,MATCH('4. Noteneintrag'!C25,Gesamtpunkte[Matr.-Nr.],0),4)),INDEX('2. Punkte_Prüfung'!$A$6:$D$1048576,MATCH('4. Noteneintrag'!C25,Gesamtpunkte[Matr.-Nr.],0),4),"")</f>
        <v>1.7</v>
      </c>
      <c r="E25" s="95" t="str">
        <f>IF(ISNUMBER(MATCH(C25,'1. Antritt_Prüfung'!$G$5:$G$233,0)),"Ja","-")</f>
        <v>Ja</v>
      </c>
      <c r="F25" s="95" t="str">
        <f>IF(ISNUMBER(MATCH(C25,'2a.Detailpunkte'!$D$4:$D$352,0)),"Ja","-")</f>
        <v>Ja</v>
      </c>
    </row>
    <row r="26" spans="1:6">
      <c r="A26" s="160" t="s">
        <v>168</v>
      </c>
      <c r="B26" s="160" t="s">
        <v>126</v>
      </c>
      <c r="C26" s="201">
        <v>3477713</v>
      </c>
      <c r="D26" s="199">
        <f>IF(ISNUMBER(INDEX('2. Punkte_Prüfung'!$A$6:$D$1048576,MATCH('4. Noteneintrag'!C26,Gesamtpunkte[Matr.-Nr.],0),4)),INDEX('2. Punkte_Prüfung'!$A$6:$D$1048576,MATCH('4. Noteneintrag'!C26,Gesamtpunkte[Matr.-Nr.],0),4),"")</f>
        <v>2</v>
      </c>
      <c r="E26" s="95" t="str">
        <f>IF(ISNUMBER(MATCH(C26,'1. Antritt_Prüfung'!$G$5:$G$233,0)),"Ja","-")</f>
        <v>Ja</v>
      </c>
      <c r="F26" s="95" t="str">
        <f>IF(ISNUMBER(MATCH(C26,'2a.Detailpunkte'!$D$4:$D$352,0)),"Ja","-")</f>
        <v>Ja</v>
      </c>
    </row>
    <row r="27" spans="1:6">
      <c r="A27" s="160" t="s">
        <v>171</v>
      </c>
      <c r="B27" s="160" t="s">
        <v>126</v>
      </c>
      <c r="C27" s="201">
        <v>3226049</v>
      </c>
      <c r="D27" s="199">
        <f>IF(ISNUMBER(INDEX('2. Punkte_Prüfung'!$A$6:$D$1048576,MATCH('4. Noteneintrag'!C27,Gesamtpunkte[Matr.-Nr.],0),4)),INDEX('2. Punkte_Prüfung'!$A$6:$D$1048576,MATCH('4. Noteneintrag'!C27,Gesamtpunkte[Matr.-Nr.],0),4),"")</f>
        <v>1</v>
      </c>
      <c r="E27" s="95" t="str">
        <f>IF(ISNUMBER(MATCH(C27,'1. Antritt_Prüfung'!$G$5:$G$233,0)),"Ja","-")</f>
        <v>Ja</v>
      </c>
      <c r="F27" s="95" t="str">
        <f>IF(ISNUMBER(MATCH(C27,'2a.Detailpunkte'!$D$4:$D$352,0)),"Ja","-")</f>
        <v>Ja</v>
      </c>
    </row>
    <row r="28" spans="1:6">
      <c r="A28" s="160" t="s">
        <v>174</v>
      </c>
      <c r="B28" s="160" t="s">
        <v>126</v>
      </c>
      <c r="C28" s="201">
        <v>3376139</v>
      </c>
      <c r="D28" s="199">
        <f>IF(ISNUMBER(INDEX('2. Punkte_Prüfung'!$A$6:$D$1048576,MATCH('4. Noteneintrag'!C28,Gesamtpunkte[Matr.-Nr.],0),4)),INDEX('2. Punkte_Prüfung'!$A$6:$D$1048576,MATCH('4. Noteneintrag'!C28,Gesamtpunkte[Matr.-Nr.],0),4),"")</f>
        <v>2.2999999999999998</v>
      </c>
      <c r="E28" s="95" t="str">
        <f>IF(ISNUMBER(MATCH(C28,'1. Antritt_Prüfung'!$G$5:$G$233,0)),"Ja","-")</f>
        <v>Ja</v>
      </c>
      <c r="F28" s="95" t="str">
        <f>IF(ISNUMBER(MATCH(C28,'2a.Detailpunkte'!$D$4:$D$352,0)),"Ja","-")</f>
        <v>Ja</v>
      </c>
    </row>
    <row r="29" spans="1:6">
      <c r="A29" s="160" t="s">
        <v>177</v>
      </c>
      <c r="B29" s="160" t="s">
        <v>126</v>
      </c>
      <c r="C29" s="201">
        <v>3374601</v>
      </c>
      <c r="D29" s="199">
        <f>IF(ISNUMBER(INDEX('2. Punkte_Prüfung'!$A$6:$D$1048576,MATCH('4. Noteneintrag'!C29,Gesamtpunkte[Matr.-Nr.],0),4)),INDEX('2. Punkte_Prüfung'!$A$6:$D$1048576,MATCH('4. Noteneintrag'!C29,Gesamtpunkte[Matr.-Nr.],0),4),"")</f>
        <v>2.2999999999999998</v>
      </c>
      <c r="E29" s="95" t="str">
        <f>IF(ISNUMBER(MATCH(C29,'1. Antritt_Prüfung'!$G$5:$G$233,0)),"Ja","-")</f>
        <v>Ja</v>
      </c>
      <c r="F29" s="95" t="str">
        <f>IF(ISNUMBER(MATCH(C29,'2a.Detailpunkte'!$D$4:$D$352,0)),"Ja","-")</f>
        <v>Ja</v>
      </c>
    </row>
    <row r="30" spans="1:6">
      <c r="A30" s="160" t="s">
        <v>180</v>
      </c>
      <c r="B30" s="160" t="s">
        <v>126</v>
      </c>
      <c r="C30" s="201">
        <v>3273308</v>
      </c>
      <c r="D30" s="199">
        <f>IF(ISNUMBER(INDEX('2. Punkte_Prüfung'!$A$6:$D$1048576,MATCH('4. Noteneintrag'!C30,Gesamtpunkte[Matr.-Nr.],0),4)),INDEX('2. Punkte_Prüfung'!$A$6:$D$1048576,MATCH('4. Noteneintrag'!C30,Gesamtpunkte[Matr.-Nr.],0),4),"")</f>
        <v>2</v>
      </c>
      <c r="E30" s="95" t="str">
        <f>IF(ISNUMBER(MATCH(C30,'1. Antritt_Prüfung'!$G$5:$G$233,0)),"Ja","-")</f>
        <v>Ja</v>
      </c>
      <c r="F30" s="95" t="str">
        <f>IF(ISNUMBER(MATCH(C30,'2a.Detailpunkte'!$D$4:$D$352,0)),"Ja","-")</f>
        <v>Ja</v>
      </c>
    </row>
    <row r="31" spans="1:6">
      <c r="A31" s="160" t="s">
        <v>183</v>
      </c>
      <c r="B31" s="160" t="s">
        <v>126</v>
      </c>
      <c r="C31" s="201">
        <v>3489059</v>
      </c>
      <c r="D31" s="199">
        <f>IF(ISNUMBER(INDEX('2. Punkte_Prüfung'!$A$6:$D$1048576,MATCH('4. Noteneintrag'!C31,Gesamtpunkte[Matr.-Nr.],0),4)),INDEX('2. Punkte_Prüfung'!$A$6:$D$1048576,MATCH('4. Noteneintrag'!C31,Gesamtpunkte[Matr.-Nr.],0),4),"")</f>
        <v>1.7</v>
      </c>
      <c r="E31" s="95" t="str">
        <f>IF(ISNUMBER(MATCH(C31,'1. Antritt_Prüfung'!$G$5:$G$233,0)),"Ja","-")</f>
        <v>Ja</v>
      </c>
      <c r="F31" s="95" t="str">
        <f>IF(ISNUMBER(MATCH(C31,'2a.Detailpunkte'!$D$4:$D$352,0)),"Ja","-")</f>
        <v>Ja</v>
      </c>
    </row>
    <row r="32" spans="1:6">
      <c r="A32" s="160" t="s">
        <v>186</v>
      </c>
      <c r="B32" s="160" t="s">
        <v>126</v>
      </c>
      <c r="C32" s="201">
        <v>3312357</v>
      </c>
      <c r="D32" s="199">
        <f>IF(ISNUMBER(INDEX('2. Punkte_Prüfung'!$A$6:$D$1048576,MATCH('4. Noteneintrag'!C32,Gesamtpunkte[Matr.-Nr.],0),4)),INDEX('2. Punkte_Prüfung'!$A$6:$D$1048576,MATCH('4. Noteneintrag'!C32,Gesamtpunkte[Matr.-Nr.],0),4),"")</f>
        <v>1.3</v>
      </c>
      <c r="E32" s="95" t="str">
        <f>IF(ISNUMBER(MATCH(C32,'1. Antritt_Prüfung'!$G$5:$G$233,0)),"Ja","-")</f>
        <v>Ja</v>
      </c>
      <c r="F32" s="95" t="str">
        <f>IF(ISNUMBER(MATCH(C32,'2a.Detailpunkte'!$D$4:$D$352,0)),"Ja","-")</f>
        <v>Ja</v>
      </c>
    </row>
    <row r="33" spans="1:6">
      <c r="A33" s="160" t="s">
        <v>189</v>
      </c>
      <c r="B33" s="160" t="s">
        <v>126</v>
      </c>
      <c r="C33" s="201">
        <v>3202847</v>
      </c>
      <c r="D33" s="199">
        <f>IF(ISNUMBER(INDEX('2. Punkte_Prüfung'!$A$6:$D$1048576,MATCH('4. Noteneintrag'!C33,Gesamtpunkte[Matr.-Nr.],0),4)),INDEX('2. Punkte_Prüfung'!$A$6:$D$1048576,MATCH('4. Noteneintrag'!C33,Gesamtpunkte[Matr.-Nr.],0),4),"")</f>
        <v>2</v>
      </c>
      <c r="E33" s="95" t="str">
        <f>IF(ISNUMBER(MATCH(C33,'1. Antritt_Prüfung'!$G$5:$G$233,0)),"Ja","-")</f>
        <v>Ja</v>
      </c>
      <c r="F33" s="95" t="str">
        <f>IF(ISNUMBER(MATCH(C33,'2a.Detailpunkte'!$D$4:$D$352,0)),"Ja","-")</f>
        <v>Ja</v>
      </c>
    </row>
    <row r="34" spans="1:6">
      <c r="A34" s="160" t="s">
        <v>192</v>
      </c>
      <c r="B34" s="160" t="s">
        <v>126</v>
      </c>
      <c r="C34" s="201">
        <v>3513448</v>
      </c>
      <c r="D34" s="199">
        <f>IF(ISNUMBER(INDEX('2. Punkte_Prüfung'!$A$6:$D$1048576,MATCH('4. Noteneintrag'!C34,Gesamtpunkte[Matr.-Nr.],0),4)),INDEX('2. Punkte_Prüfung'!$A$6:$D$1048576,MATCH('4. Noteneintrag'!C34,Gesamtpunkte[Matr.-Nr.],0),4),"")</f>
        <v>1.7</v>
      </c>
      <c r="E34" s="95" t="str">
        <f>IF(ISNUMBER(MATCH(C34,'1. Antritt_Prüfung'!$G$5:$G$233,0)),"Ja","-")</f>
        <v>Ja</v>
      </c>
      <c r="F34" s="95" t="str">
        <f>IF(ISNUMBER(MATCH(C34,'2a.Detailpunkte'!$D$4:$D$352,0)),"Ja","-")</f>
        <v>Ja</v>
      </c>
    </row>
    <row r="35" spans="1:6">
      <c r="A35" s="160" t="s">
        <v>195</v>
      </c>
      <c r="B35" s="160" t="s">
        <v>126</v>
      </c>
      <c r="C35" s="201">
        <v>3298408</v>
      </c>
      <c r="D35" s="199">
        <f>IF(ISNUMBER(INDEX('2. Punkte_Prüfung'!$A$6:$D$1048576,MATCH('4. Noteneintrag'!C35,Gesamtpunkte[Matr.-Nr.],0),4)),INDEX('2. Punkte_Prüfung'!$A$6:$D$1048576,MATCH('4. Noteneintrag'!C35,Gesamtpunkte[Matr.-Nr.],0),4),"")</f>
        <v>2</v>
      </c>
      <c r="E35" s="95" t="str">
        <f>IF(ISNUMBER(MATCH(C35,'1. Antritt_Prüfung'!$G$5:$G$233,0)),"Ja","-")</f>
        <v>Ja</v>
      </c>
      <c r="F35" s="95" t="str">
        <f>IF(ISNUMBER(MATCH(C35,'2a.Detailpunkte'!$D$4:$D$352,0)),"Ja","-")</f>
        <v>Ja</v>
      </c>
    </row>
    <row r="36" spans="1:6">
      <c r="A36" s="160" t="s">
        <v>198</v>
      </c>
      <c r="B36" s="160" t="s">
        <v>126</v>
      </c>
      <c r="C36" s="201">
        <v>3516593</v>
      </c>
      <c r="D36" s="199">
        <f>IF(ISNUMBER(INDEX('2. Punkte_Prüfung'!$A$6:$D$1048576,MATCH('4. Noteneintrag'!C36,Gesamtpunkte[Matr.-Nr.],0),4)),INDEX('2. Punkte_Prüfung'!$A$6:$D$1048576,MATCH('4. Noteneintrag'!C36,Gesamtpunkte[Matr.-Nr.],0),4),"")</f>
        <v>1.7</v>
      </c>
      <c r="E36" s="95" t="str">
        <f>IF(ISNUMBER(MATCH(C36,'1. Antritt_Prüfung'!$G$5:$G$233,0)),"Ja","-")</f>
        <v>Ja</v>
      </c>
      <c r="F36" s="95" t="str">
        <f>IF(ISNUMBER(MATCH(C36,'2a.Detailpunkte'!$D$4:$D$352,0)),"Ja","-")</f>
        <v>Ja</v>
      </c>
    </row>
    <row r="37" spans="1:6">
      <c r="A37" s="160" t="s">
        <v>201</v>
      </c>
      <c r="B37" s="160" t="s">
        <v>126</v>
      </c>
      <c r="C37" s="201">
        <v>3274772</v>
      </c>
      <c r="D37" s="199">
        <f>IF(ISNUMBER(INDEX('2. Punkte_Prüfung'!$A$6:$D$1048576,MATCH('4. Noteneintrag'!C37,Gesamtpunkte[Matr.-Nr.],0),4)),INDEX('2. Punkte_Prüfung'!$A$6:$D$1048576,MATCH('4. Noteneintrag'!C37,Gesamtpunkte[Matr.-Nr.],0),4),"")</f>
        <v>2.2999999999999998</v>
      </c>
      <c r="E37" s="95" t="str">
        <f>IF(ISNUMBER(MATCH(C37,'1. Antritt_Prüfung'!$G$5:$G$233,0)),"Ja","-")</f>
        <v>Ja</v>
      </c>
      <c r="F37" s="95" t="str">
        <f>IF(ISNUMBER(MATCH(C37,'2a.Detailpunkte'!$D$4:$D$352,0)),"Ja","-")</f>
        <v>Ja</v>
      </c>
    </row>
    <row r="38" spans="1:6">
      <c r="A38" s="160" t="s">
        <v>204</v>
      </c>
      <c r="B38" s="160" t="s">
        <v>126</v>
      </c>
      <c r="C38" s="201">
        <v>3483130</v>
      </c>
      <c r="D38" s="199">
        <f>IF(ISNUMBER(INDEX('2. Punkte_Prüfung'!$A$6:$D$1048576,MATCH('4. Noteneintrag'!C38,Gesamtpunkte[Matr.-Nr.],0),4)),INDEX('2. Punkte_Prüfung'!$A$6:$D$1048576,MATCH('4. Noteneintrag'!C38,Gesamtpunkte[Matr.-Nr.],0),4),"")</f>
        <v>2</v>
      </c>
      <c r="E38" s="95" t="str">
        <f>IF(ISNUMBER(MATCH(C38,'1. Antritt_Prüfung'!$G$5:$G$233,0)),"Ja","-")</f>
        <v>Ja</v>
      </c>
      <c r="F38" s="95" t="str">
        <f>IF(ISNUMBER(MATCH(C38,'2a.Detailpunkte'!$D$4:$D$352,0)),"Ja","-")</f>
        <v>Ja</v>
      </c>
    </row>
    <row r="39" spans="1:6">
      <c r="A39" s="160" t="s">
        <v>207</v>
      </c>
      <c r="B39" s="160" t="s">
        <v>126</v>
      </c>
      <c r="C39" s="201">
        <v>3491126</v>
      </c>
      <c r="D39" s="199">
        <f>IF(ISNUMBER(INDEX('2. Punkte_Prüfung'!$A$6:$D$1048576,MATCH('4. Noteneintrag'!C39,Gesamtpunkte[Matr.-Nr.],0),4)),INDEX('2. Punkte_Prüfung'!$A$6:$D$1048576,MATCH('4. Noteneintrag'!C39,Gesamtpunkte[Matr.-Nr.],0),4),"")</f>
        <v>1.7</v>
      </c>
      <c r="E39" s="95" t="str">
        <f>IF(ISNUMBER(MATCH(C39,'1. Antritt_Prüfung'!$G$5:$G$233,0)),"Ja","-")</f>
        <v>Ja</v>
      </c>
      <c r="F39" s="95" t="str">
        <f>IF(ISNUMBER(MATCH(C39,'2a.Detailpunkte'!$D$4:$D$352,0)),"Ja","-")</f>
        <v>Ja</v>
      </c>
    </row>
    <row r="40" spans="1:6">
      <c r="A40" s="160"/>
      <c r="B40" s="160"/>
      <c r="C40" s="201"/>
      <c r="D4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0" s="95" t="str">
        <f>IF(ISNUMBER(MATCH(#REF!,'1. Antritt_Prüfung'!$G$5:$G$233,0)),"Ja","-")</f>
        <v>-</v>
      </c>
      <c r="F40" s="95" t="str">
        <f>IF(ISNUMBER(MATCH(#REF!,'2a.Detailpunkte'!$D$4:$D$352,0)),"Ja","-")</f>
        <v>-</v>
      </c>
    </row>
    <row r="41" spans="1:6">
      <c r="A41" s="160"/>
      <c r="B41" s="160"/>
      <c r="C41" s="160"/>
      <c r="D4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1" s="95" t="str">
        <f>IF(ISNUMBER(MATCH(#REF!,'1. Antritt_Prüfung'!$G$5:$G$233,0)),"Ja","-")</f>
        <v>-</v>
      </c>
      <c r="F41" s="95" t="str">
        <f>IF(ISNUMBER(MATCH(#REF!,'2a.Detailpunkte'!$D$4:$D$352,0)),"Ja","-")</f>
        <v>-</v>
      </c>
    </row>
    <row r="42" spans="1:6">
      <c r="A42" s="160"/>
      <c r="B42" s="160"/>
      <c r="C42" s="160"/>
      <c r="D4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2" s="95" t="str">
        <f>IF(ISNUMBER(MATCH(#REF!,'1. Antritt_Prüfung'!$G$5:$G$233,0)),"Ja","-")</f>
        <v>-</v>
      </c>
      <c r="F42" s="95" t="str">
        <f>IF(ISNUMBER(MATCH(#REF!,'2a.Detailpunkte'!$D$4:$D$352,0)),"Ja","-")</f>
        <v>-</v>
      </c>
    </row>
    <row r="43" spans="1:6">
      <c r="A43" s="160"/>
      <c r="B43" s="160"/>
      <c r="C43" s="160"/>
      <c r="D4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3" s="95" t="str">
        <f>IF(ISNUMBER(MATCH(#REF!,'1. Antritt_Prüfung'!$G$5:$G$233,0)),"Ja","-")</f>
        <v>-</v>
      </c>
      <c r="F43" s="95" t="str">
        <f>IF(ISNUMBER(MATCH(#REF!,'2a.Detailpunkte'!$D$4:$D$352,0)),"Ja","-")</f>
        <v>-</v>
      </c>
    </row>
    <row r="44" spans="1:6">
      <c r="A44" s="160"/>
      <c r="B44" s="160"/>
      <c r="C44" s="160"/>
      <c r="D4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4" s="95" t="str">
        <f>IF(ISNUMBER(MATCH(#REF!,'1. Antritt_Prüfung'!$G$5:$G$233,0)),"Ja","-")</f>
        <v>-</v>
      </c>
      <c r="F44" s="95" t="str">
        <f>IF(ISNUMBER(MATCH(#REF!,'2a.Detailpunkte'!$D$4:$D$352,0)),"Ja","-")</f>
        <v>-</v>
      </c>
    </row>
    <row r="45" spans="1:6">
      <c r="A45" s="160"/>
      <c r="B45" s="160"/>
      <c r="C45" s="160"/>
      <c r="D4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5" s="95" t="str">
        <f>IF(ISNUMBER(MATCH(#REF!,'1. Antritt_Prüfung'!$G$5:$G$233,0)),"Ja","-")</f>
        <v>-</v>
      </c>
      <c r="F45" s="95" t="str">
        <f>IF(ISNUMBER(MATCH(#REF!,'2a.Detailpunkte'!$D$4:$D$352,0)),"Ja","-")</f>
        <v>-</v>
      </c>
    </row>
    <row r="46" spans="1:6">
      <c r="A46" s="160"/>
      <c r="B46" s="160"/>
      <c r="C46" s="160"/>
      <c r="D4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6" s="95" t="str">
        <f>IF(ISNUMBER(MATCH(#REF!,'1. Antritt_Prüfung'!$G$5:$G$233,0)),"Ja","-")</f>
        <v>-</v>
      </c>
      <c r="F46" s="95" t="str">
        <f>IF(ISNUMBER(MATCH(#REF!,'2a.Detailpunkte'!$D$4:$D$352,0)),"Ja","-")</f>
        <v>-</v>
      </c>
    </row>
    <row r="47" spans="1:6">
      <c r="A47" s="160"/>
      <c r="B47" s="160"/>
      <c r="C47" s="160"/>
      <c r="D4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7" s="95" t="str">
        <f>IF(ISNUMBER(MATCH(#REF!,'1. Antritt_Prüfung'!$G$5:$G$233,0)),"Ja","-")</f>
        <v>-</v>
      </c>
      <c r="F47" s="95" t="str">
        <f>IF(ISNUMBER(MATCH(#REF!,'2a.Detailpunkte'!$D$4:$D$352,0)),"Ja","-")</f>
        <v>-</v>
      </c>
    </row>
    <row r="48" spans="1:6">
      <c r="A48" s="160"/>
      <c r="B48" s="160"/>
      <c r="C48" s="160"/>
      <c r="D4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8" s="95" t="str">
        <f>IF(ISNUMBER(MATCH(#REF!,'1. Antritt_Prüfung'!$G$5:$G$233,0)),"Ja","-")</f>
        <v>-</v>
      </c>
      <c r="F48" s="95" t="str">
        <f>IF(ISNUMBER(MATCH(#REF!,'2a.Detailpunkte'!$D$4:$D$352,0)),"Ja","-")</f>
        <v>-</v>
      </c>
    </row>
    <row r="49" spans="1:6">
      <c r="A49" s="160"/>
      <c r="B49" s="160"/>
      <c r="C49" s="160"/>
      <c r="D4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49" s="95" t="str">
        <f>IF(ISNUMBER(MATCH(#REF!,'1. Antritt_Prüfung'!$G$5:$G$233,0)),"Ja","-")</f>
        <v>-</v>
      </c>
      <c r="F49" s="95" t="str">
        <f>IF(ISNUMBER(MATCH(#REF!,'2a.Detailpunkte'!$D$4:$D$352,0)),"Ja","-")</f>
        <v>-</v>
      </c>
    </row>
    <row r="50" spans="1:6">
      <c r="A50" s="160"/>
      <c r="B50" s="160"/>
      <c r="C50" s="160"/>
      <c r="D5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0" s="95" t="str">
        <f>IF(ISNUMBER(MATCH(#REF!,'1. Antritt_Prüfung'!$G$5:$G$233,0)),"Ja","-")</f>
        <v>-</v>
      </c>
      <c r="F50" s="95" t="str">
        <f>IF(ISNUMBER(MATCH(#REF!,'2a.Detailpunkte'!$D$4:$D$352,0)),"Ja","-")</f>
        <v>-</v>
      </c>
    </row>
    <row r="51" spans="1:6">
      <c r="A51" s="160"/>
      <c r="B51" s="160"/>
      <c r="C51" s="160"/>
      <c r="D5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1" s="95" t="str">
        <f>IF(ISNUMBER(MATCH(#REF!,'1. Antritt_Prüfung'!$G$5:$G$233,0)),"Ja","-")</f>
        <v>-</v>
      </c>
      <c r="F51" s="95" t="str">
        <f>IF(ISNUMBER(MATCH(#REF!,'2a.Detailpunkte'!$D$4:$D$352,0)),"Ja","-")</f>
        <v>-</v>
      </c>
    </row>
    <row r="52" spans="1:6">
      <c r="A52" s="160"/>
      <c r="B52" s="160"/>
      <c r="C52" s="160"/>
      <c r="D5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2" s="95" t="str">
        <f>IF(ISNUMBER(MATCH(#REF!,'1. Antritt_Prüfung'!$G$5:$G$233,0)),"Ja","-")</f>
        <v>-</v>
      </c>
      <c r="F52" s="95" t="str">
        <f>IF(ISNUMBER(MATCH(#REF!,'2a.Detailpunkte'!$D$4:$D$352,0)),"Ja","-")</f>
        <v>-</v>
      </c>
    </row>
    <row r="53" spans="1:6">
      <c r="A53" s="160"/>
      <c r="B53" s="160"/>
      <c r="C53" s="160"/>
      <c r="D5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3" s="95" t="str">
        <f>IF(ISNUMBER(MATCH(#REF!,'1. Antritt_Prüfung'!$G$5:$G$233,0)),"Ja","-")</f>
        <v>-</v>
      </c>
      <c r="F53" s="95" t="str">
        <f>IF(ISNUMBER(MATCH(#REF!,'2a.Detailpunkte'!$D$4:$D$352,0)),"Ja","-")</f>
        <v>-</v>
      </c>
    </row>
    <row r="54" spans="1:6">
      <c r="A54" s="160"/>
      <c r="B54" s="160"/>
      <c r="C54" s="160"/>
      <c r="D5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4" s="95" t="str">
        <f>IF(ISNUMBER(MATCH(#REF!,'1. Antritt_Prüfung'!$G$5:$G$233,0)),"Ja","-")</f>
        <v>-</v>
      </c>
      <c r="F54" s="95" t="str">
        <f>IF(ISNUMBER(MATCH(#REF!,'2a.Detailpunkte'!$D$4:$D$352,0)),"Ja","-")</f>
        <v>-</v>
      </c>
    </row>
    <row r="55" spans="1:6">
      <c r="A55" s="160"/>
      <c r="B55" s="160"/>
      <c r="C55" s="160"/>
      <c r="D5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5" s="95" t="str">
        <f>IF(ISNUMBER(MATCH(#REF!,'1. Antritt_Prüfung'!$G$5:$G$233,0)),"Ja","-")</f>
        <v>-</v>
      </c>
      <c r="F55" s="95" t="str">
        <f>IF(ISNUMBER(MATCH(#REF!,'2a.Detailpunkte'!$D$4:$D$352,0)),"Ja","-")</f>
        <v>-</v>
      </c>
    </row>
    <row r="56" spans="1:6">
      <c r="A56" s="160"/>
      <c r="B56" s="160"/>
      <c r="C56" s="160"/>
      <c r="D5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6" s="95" t="str">
        <f>IF(ISNUMBER(MATCH(#REF!,'1. Antritt_Prüfung'!$G$5:$G$233,0)),"Ja","-")</f>
        <v>-</v>
      </c>
      <c r="F56" s="95" t="str">
        <f>IF(ISNUMBER(MATCH(#REF!,'2a.Detailpunkte'!$D$4:$D$352,0)),"Ja","-")</f>
        <v>-</v>
      </c>
    </row>
    <row r="57" spans="1:6">
      <c r="A57" s="160"/>
      <c r="B57" s="160"/>
      <c r="C57" s="160"/>
      <c r="D5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7" s="95" t="str">
        <f>IF(ISNUMBER(MATCH(#REF!,'1. Antritt_Prüfung'!$G$5:$G$233,0)),"Ja","-")</f>
        <v>-</v>
      </c>
      <c r="F57" s="95" t="str">
        <f>IF(ISNUMBER(MATCH(#REF!,'2a.Detailpunkte'!$D$4:$D$352,0)),"Ja","-")</f>
        <v>-</v>
      </c>
    </row>
    <row r="58" spans="1:6">
      <c r="A58" s="160"/>
      <c r="B58" s="160"/>
      <c r="C58" s="160"/>
      <c r="D5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8" s="95" t="str">
        <f>IF(ISNUMBER(MATCH(#REF!,'1. Antritt_Prüfung'!$G$5:$G$233,0)),"Ja","-")</f>
        <v>-</v>
      </c>
      <c r="F58" s="95" t="str">
        <f>IF(ISNUMBER(MATCH(#REF!,'2a.Detailpunkte'!$D$4:$D$352,0)),"Ja","-")</f>
        <v>-</v>
      </c>
    </row>
    <row r="59" spans="1:6">
      <c r="A59" s="160"/>
      <c r="B59" s="160"/>
      <c r="C59" s="160"/>
      <c r="D5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59" s="95" t="str">
        <f>IF(ISNUMBER(MATCH(#REF!,'1. Antritt_Prüfung'!$G$5:$G$233,0)),"Ja","-")</f>
        <v>-</v>
      </c>
      <c r="F59" s="95" t="str">
        <f>IF(ISNUMBER(MATCH(#REF!,'2a.Detailpunkte'!$D$4:$D$352,0)),"Ja","-")</f>
        <v>-</v>
      </c>
    </row>
    <row r="60" spans="1:6">
      <c r="A60" s="160"/>
      <c r="B60" s="160"/>
      <c r="C60" s="160"/>
      <c r="D6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0" s="95" t="str">
        <f>IF(ISNUMBER(MATCH(#REF!,'1. Antritt_Prüfung'!$G$5:$G$233,0)),"Ja","-")</f>
        <v>-</v>
      </c>
      <c r="F60" s="95" t="str">
        <f>IF(ISNUMBER(MATCH(#REF!,'2a.Detailpunkte'!$D$4:$D$352,0)),"Ja","-")</f>
        <v>-</v>
      </c>
    </row>
    <row r="61" spans="1:6">
      <c r="A61" s="160"/>
      <c r="B61" s="160"/>
      <c r="C61" s="160"/>
      <c r="D6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1" s="95" t="str">
        <f>IF(ISNUMBER(MATCH(#REF!,'1. Antritt_Prüfung'!$G$5:$G$233,0)),"Ja","-")</f>
        <v>-</v>
      </c>
      <c r="F61" s="95" t="str">
        <f>IF(ISNUMBER(MATCH(#REF!,'2a.Detailpunkte'!$D$4:$D$352,0)),"Ja","-")</f>
        <v>-</v>
      </c>
    </row>
    <row r="62" spans="1:6">
      <c r="A62" s="160"/>
      <c r="B62" s="160"/>
      <c r="C62" s="160"/>
      <c r="D6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2" s="95" t="str">
        <f>IF(ISNUMBER(MATCH(#REF!,'1. Antritt_Prüfung'!$G$5:$G$233,0)),"Ja","-")</f>
        <v>-</v>
      </c>
      <c r="F62" s="95" t="str">
        <f>IF(ISNUMBER(MATCH(#REF!,'2a.Detailpunkte'!$D$4:$D$352,0)),"Ja","-")</f>
        <v>-</v>
      </c>
    </row>
    <row r="63" spans="1:6">
      <c r="A63" s="160"/>
      <c r="B63" s="160"/>
      <c r="C63" s="160"/>
      <c r="D6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3" s="95" t="str">
        <f>IF(ISNUMBER(MATCH(#REF!,'1. Antritt_Prüfung'!$G$5:$G$233,0)),"Ja","-")</f>
        <v>-</v>
      </c>
      <c r="F63" s="95" t="str">
        <f>IF(ISNUMBER(MATCH(#REF!,'2a.Detailpunkte'!$D$4:$D$352,0)),"Ja","-")</f>
        <v>-</v>
      </c>
    </row>
    <row r="64" spans="1:6">
      <c r="A64" s="160"/>
      <c r="B64" s="160"/>
      <c r="C64" s="160"/>
      <c r="D6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4" s="95" t="str">
        <f>IF(ISNUMBER(MATCH(#REF!,'1. Antritt_Prüfung'!$G$5:$G$233,0)),"Ja","-")</f>
        <v>-</v>
      </c>
      <c r="F64" s="95" t="str">
        <f>IF(ISNUMBER(MATCH(#REF!,'2a.Detailpunkte'!$D$4:$D$352,0)),"Ja","-")</f>
        <v>-</v>
      </c>
    </row>
    <row r="65" spans="1:6">
      <c r="A65" s="160"/>
      <c r="B65" s="160"/>
      <c r="C65" s="160"/>
      <c r="D6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5" s="95" t="str">
        <f>IF(ISNUMBER(MATCH(#REF!,'1. Antritt_Prüfung'!$G$5:$G$233,0)),"Ja","-")</f>
        <v>-</v>
      </c>
      <c r="F65" s="95" t="str">
        <f>IF(ISNUMBER(MATCH(#REF!,'2a.Detailpunkte'!$D$4:$D$352,0)),"Ja","-")</f>
        <v>-</v>
      </c>
    </row>
    <row r="66" spans="1:6">
      <c r="A66" s="160"/>
      <c r="B66" s="160"/>
      <c r="C66" s="160"/>
      <c r="D6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6" s="95" t="str">
        <f>IF(ISNUMBER(MATCH(#REF!,'1. Antritt_Prüfung'!$G$5:$G$233,0)),"Ja","-")</f>
        <v>-</v>
      </c>
      <c r="F66" s="95" t="str">
        <f>IF(ISNUMBER(MATCH(#REF!,'2a.Detailpunkte'!$D$4:$D$352,0)),"Ja","-")</f>
        <v>-</v>
      </c>
    </row>
    <row r="67" spans="1:6">
      <c r="A67" s="160"/>
      <c r="B67" s="160"/>
      <c r="C67" s="160"/>
      <c r="D6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7" s="95" t="str">
        <f>IF(ISNUMBER(MATCH(#REF!,'1. Antritt_Prüfung'!$G$5:$G$233,0)),"Ja","-")</f>
        <v>-</v>
      </c>
      <c r="F67" s="95" t="str">
        <f>IF(ISNUMBER(MATCH(#REF!,'2a.Detailpunkte'!$D$4:$D$352,0)),"Ja","-")</f>
        <v>-</v>
      </c>
    </row>
    <row r="68" spans="1:6">
      <c r="A68" s="160"/>
      <c r="B68" s="160"/>
      <c r="C68" s="160"/>
      <c r="D6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8" s="95" t="str">
        <f>IF(ISNUMBER(MATCH(#REF!,'1. Antritt_Prüfung'!$G$5:$G$233,0)),"Ja","-")</f>
        <v>-</v>
      </c>
      <c r="F68" s="95" t="str">
        <f>IF(ISNUMBER(MATCH(#REF!,'2a.Detailpunkte'!$D$4:$D$352,0)),"Ja","-")</f>
        <v>-</v>
      </c>
    </row>
    <row r="69" spans="1:6">
      <c r="A69" s="160"/>
      <c r="B69" s="160"/>
      <c r="C69" s="160"/>
      <c r="D6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69" s="95" t="str">
        <f>IF(ISNUMBER(MATCH(#REF!,'1. Antritt_Prüfung'!$G$5:$G$233,0)),"Ja","-")</f>
        <v>-</v>
      </c>
      <c r="F69" s="95" t="str">
        <f>IF(ISNUMBER(MATCH(#REF!,'2a.Detailpunkte'!$D$4:$D$352,0)),"Ja","-")</f>
        <v>-</v>
      </c>
    </row>
    <row r="70" spans="1:6">
      <c r="A70" s="160"/>
      <c r="B70" s="160"/>
      <c r="C70" s="160"/>
      <c r="D7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0" s="95" t="str">
        <f>IF(ISNUMBER(MATCH(#REF!,'1. Antritt_Prüfung'!$G$5:$G$233,0)),"Ja","-")</f>
        <v>-</v>
      </c>
      <c r="F70" s="95" t="str">
        <f>IF(ISNUMBER(MATCH(#REF!,'2a.Detailpunkte'!$D$4:$D$352,0)),"Ja","-")</f>
        <v>-</v>
      </c>
    </row>
    <row r="71" spans="1:6">
      <c r="A71" s="160"/>
      <c r="B71" s="160"/>
      <c r="C71" s="160"/>
      <c r="D7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1" s="95" t="str">
        <f>IF(ISNUMBER(MATCH(#REF!,'1. Antritt_Prüfung'!$G$5:$G$233,0)),"Ja","-")</f>
        <v>-</v>
      </c>
      <c r="F71" s="95" t="str">
        <f>IF(ISNUMBER(MATCH(#REF!,'2a.Detailpunkte'!$D$4:$D$352,0)),"Ja","-")</f>
        <v>-</v>
      </c>
    </row>
    <row r="72" spans="1:6">
      <c r="A72" s="160"/>
      <c r="B72" s="160"/>
      <c r="C72" s="160"/>
      <c r="D7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2" s="95" t="str">
        <f>IF(ISNUMBER(MATCH(#REF!,'1. Antritt_Prüfung'!$G$5:$G$233,0)),"Ja","-")</f>
        <v>-</v>
      </c>
      <c r="F72" s="95" t="str">
        <f>IF(ISNUMBER(MATCH(#REF!,'2a.Detailpunkte'!$D$4:$D$352,0)),"Ja","-")</f>
        <v>-</v>
      </c>
    </row>
    <row r="73" spans="1:6">
      <c r="A73" s="160"/>
      <c r="B73" s="160"/>
      <c r="C73" s="160"/>
      <c r="D7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3" s="95" t="str">
        <f>IF(ISNUMBER(MATCH(#REF!,'1. Antritt_Prüfung'!$G$5:$G$233,0)),"Ja","-")</f>
        <v>-</v>
      </c>
      <c r="F73" s="95" t="str">
        <f>IF(ISNUMBER(MATCH(#REF!,'2a.Detailpunkte'!$D$4:$D$352,0)),"Ja","-")</f>
        <v>-</v>
      </c>
    </row>
    <row r="74" spans="1:6">
      <c r="A74" s="160"/>
      <c r="B74" s="160"/>
      <c r="C74" s="160"/>
      <c r="D7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4" s="95" t="str">
        <f>IF(ISNUMBER(MATCH(#REF!,'1. Antritt_Prüfung'!$G$5:$G$233,0)),"Ja","-")</f>
        <v>-</v>
      </c>
      <c r="F74" s="95" t="str">
        <f>IF(ISNUMBER(MATCH(#REF!,'2a.Detailpunkte'!$D$4:$D$352,0)),"Ja","-")</f>
        <v>-</v>
      </c>
    </row>
    <row r="75" spans="1:6">
      <c r="A75" s="160"/>
      <c r="B75" s="160"/>
      <c r="C75" s="160"/>
      <c r="D7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5" s="95" t="str">
        <f>IF(ISNUMBER(MATCH(#REF!,'1. Antritt_Prüfung'!$G$5:$G$233,0)),"Ja","-")</f>
        <v>-</v>
      </c>
      <c r="F75" s="95" t="str">
        <f>IF(ISNUMBER(MATCH(#REF!,'2a.Detailpunkte'!$D$4:$D$352,0)),"Ja","-")</f>
        <v>-</v>
      </c>
    </row>
    <row r="76" spans="1:6">
      <c r="A76" s="160"/>
      <c r="B76" s="160"/>
      <c r="C76" s="160"/>
      <c r="D7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6" s="95" t="str">
        <f>IF(ISNUMBER(MATCH(#REF!,'1. Antritt_Prüfung'!$G$5:$G$233,0)),"Ja","-")</f>
        <v>-</v>
      </c>
      <c r="F76" s="95" t="str">
        <f>IF(ISNUMBER(MATCH(#REF!,'2a.Detailpunkte'!$D$4:$D$352,0)),"Ja","-")</f>
        <v>-</v>
      </c>
    </row>
    <row r="77" spans="1:6">
      <c r="A77" s="160"/>
      <c r="B77" s="160"/>
      <c r="C77" s="160"/>
      <c r="D7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7" s="95" t="str">
        <f>IF(ISNUMBER(MATCH(#REF!,'1. Antritt_Prüfung'!$G$5:$G$233,0)),"Ja","-")</f>
        <v>-</v>
      </c>
      <c r="F77" s="95" t="str">
        <f>IF(ISNUMBER(MATCH(#REF!,'2a.Detailpunkte'!$D$4:$D$352,0)),"Ja","-")</f>
        <v>-</v>
      </c>
    </row>
    <row r="78" spans="1:6">
      <c r="A78" s="160"/>
      <c r="B78" s="160"/>
      <c r="C78" s="160"/>
      <c r="D7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8" s="95" t="str">
        <f>IF(ISNUMBER(MATCH(#REF!,'1. Antritt_Prüfung'!$G$5:$G$233,0)),"Ja","-")</f>
        <v>-</v>
      </c>
      <c r="F78" s="95" t="str">
        <f>IF(ISNUMBER(MATCH(#REF!,'2a.Detailpunkte'!$D$4:$D$352,0)),"Ja","-")</f>
        <v>-</v>
      </c>
    </row>
    <row r="79" spans="1:6">
      <c r="A79" s="160"/>
      <c r="B79" s="160"/>
      <c r="C79" s="160"/>
      <c r="D7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79" s="95" t="str">
        <f>IF(ISNUMBER(MATCH(#REF!,'1. Antritt_Prüfung'!$G$5:$G$233,0)),"Ja","-")</f>
        <v>-</v>
      </c>
      <c r="F79" s="95" t="str">
        <f>IF(ISNUMBER(MATCH(#REF!,'2a.Detailpunkte'!$D$4:$D$352,0)),"Ja","-")</f>
        <v>-</v>
      </c>
    </row>
    <row r="80" spans="1:6">
      <c r="A80" s="160"/>
      <c r="B80" s="160"/>
      <c r="C80" s="160"/>
      <c r="D8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0" s="95" t="str">
        <f>IF(ISNUMBER(MATCH(#REF!,'1. Antritt_Prüfung'!$G$5:$G$233,0)),"Ja","-")</f>
        <v>-</v>
      </c>
      <c r="F80" s="95" t="str">
        <f>IF(ISNUMBER(MATCH(#REF!,'2a.Detailpunkte'!$D$4:$D$352,0)),"Ja","-")</f>
        <v>-</v>
      </c>
    </row>
    <row r="81" spans="1:6">
      <c r="A81" s="160"/>
      <c r="B81" s="160"/>
      <c r="C81" s="160"/>
      <c r="D8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1" s="95" t="str">
        <f>IF(ISNUMBER(MATCH(#REF!,'1. Antritt_Prüfung'!$G$5:$G$233,0)),"Ja","-")</f>
        <v>-</v>
      </c>
      <c r="F81" s="95" t="str">
        <f>IF(ISNUMBER(MATCH(#REF!,'2a.Detailpunkte'!$D$4:$D$352,0)),"Ja","-")</f>
        <v>-</v>
      </c>
    </row>
    <row r="82" spans="1:6">
      <c r="A82" s="160"/>
      <c r="B82" s="160"/>
      <c r="C82" s="160"/>
      <c r="D8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2" s="95" t="str">
        <f>IF(ISNUMBER(MATCH(#REF!,'1. Antritt_Prüfung'!$G$5:$G$233,0)),"Ja","-")</f>
        <v>-</v>
      </c>
      <c r="F82" s="95" t="str">
        <f>IF(ISNUMBER(MATCH(#REF!,'2a.Detailpunkte'!$D$4:$D$352,0)),"Ja","-")</f>
        <v>-</v>
      </c>
    </row>
    <row r="83" spans="1:6">
      <c r="A83" s="160"/>
      <c r="B83" s="160"/>
      <c r="C83" s="160"/>
      <c r="D8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3" s="95" t="str">
        <f>IF(ISNUMBER(MATCH(#REF!,'1. Antritt_Prüfung'!$G$5:$G$233,0)),"Ja","-")</f>
        <v>-</v>
      </c>
      <c r="F83" s="95" t="str">
        <f>IF(ISNUMBER(MATCH(#REF!,'2a.Detailpunkte'!$D$4:$D$352,0)),"Ja","-")</f>
        <v>-</v>
      </c>
    </row>
    <row r="84" spans="1:6">
      <c r="A84" s="160"/>
      <c r="B84" s="160"/>
      <c r="C84" s="160"/>
      <c r="D8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4" s="95" t="str">
        <f>IF(ISNUMBER(MATCH(#REF!,'1. Antritt_Prüfung'!$G$5:$G$233,0)),"Ja","-")</f>
        <v>-</v>
      </c>
      <c r="F84" s="95" t="str">
        <f>IF(ISNUMBER(MATCH(#REF!,'2a.Detailpunkte'!$D$4:$D$352,0)),"Ja","-")</f>
        <v>-</v>
      </c>
    </row>
    <row r="85" spans="1:6">
      <c r="A85" s="160"/>
      <c r="B85" s="160"/>
      <c r="C85" s="160"/>
      <c r="D8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5" s="95" t="str">
        <f>IF(ISNUMBER(MATCH(#REF!,'1. Antritt_Prüfung'!$G$5:$G$233,0)),"Ja","-")</f>
        <v>-</v>
      </c>
      <c r="F85" s="95" t="str">
        <f>IF(ISNUMBER(MATCH(#REF!,'2a.Detailpunkte'!$D$4:$D$352,0)),"Ja","-")</f>
        <v>-</v>
      </c>
    </row>
    <row r="86" spans="1:6">
      <c r="A86" s="160"/>
      <c r="B86" s="160"/>
      <c r="C86" s="160"/>
      <c r="D8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6" s="95" t="str">
        <f>IF(ISNUMBER(MATCH(#REF!,'1. Antritt_Prüfung'!$G$5:$G$233,0)),"Ja","-")</f>
        <v>-</v>
      </c>
      <c r="F86" s="95" t="str">
        <f>IF(ISNUMBER(MATCH(#REF!,'2a.Detailpunkte'!$D$4:$D$352,0)),"Ja","-")</f>
        <v>-</v>
      </c>
    </row>
    <row r="87" spans="1:6">
      <c r="A87" s="160"/>
      <c r="B87" s="160"/>
      <c r="C87" s="160"/>
      <c r="D8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7" s="95" t="str">
        <f>IF(ISNUMBER(MATCH(#REF!,'1. Antritt_Prüfung'!$G$5:$G$233,0)),"Ja","-")</f>
        <v>-</v>
      </c>
      <c r="F87" s="95" t="str">
        <f>IF(ISNUMBER(MATCH(#REF!,'2a.Detailpunkte'!$D$4:$D$352,0)),"Ja","-")</f>
        <v>-</v>
      </c>
    </row>
    <row r="88" spans="1:6">
      <c r="A88" s="160"/>
      <c r="B88" s="160"/>
      <c r="C88" s="160"/>
      <c r="D8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8" s="95" t="str">
        <f>IF(ISNUMBER(MATCH(#REF!,'1. Antritt_Prüfung'!$G$5:$G$233,0)),"Ja","-")</f>
        <v>-</v>
      </c>
      <c r="F88" s="95" t="str">
        <f>IF(ISNUMBER(MATCH(#REF!,'2a.Detailpunkte'!$D$4:$D$352,0)),"Ja","-")</f>
        <v>-</v>
      </c>
    </row>
    <row r="89" spans="1:6">
      <c r="A89" s="160"/>
      <c r="B89" s="160"/>
      <c r="C89" s="160"/>
      <c r="D8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89" s="95" t="str">
        <f>IF(ISNUMBER(MATCH(#REF!,'1. Antritt_Prüfung'!$G$5:$G$233,0)),"Ja","-")</f>
        <v>-</v>
      </c>
      <c r="F89" s="95" t="str">
        <f>IF(ISNUMBER(MATCH(#REF!,'2a.Detailpunkte'!$D$4:$D$352,0)),"Ja","-")</f>
        <v>-</v>
      </c>
    </row>
    <row r="90" spans="1:6">
      <c r="A90" s="160"/>
      <c r="B90" s="160"/>
      <c r="C90" s="160"/>
      <c r="D9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0" s="95" t="str">
        <f>IF(ISNUMBER(MATCH(#REF!,'1. Antritt_Prüfung'!$G$5:$G$233,0)),"Ja","-")</f>
        <v>-</v>
      </c>
      <c r="F90" s="95" t="str">
        <f>IF(ISNUMBER(MATCH(#REF!,'2a.Detailpunkte'!$D$4:$D$352,0)),"Ja","-")</f>
        <v>-</v>
      </c>
    </row>
    <row r="91" spans="1:6">
      <c r="A91" s="160"/>
      <c r="B91" s="160"/>
      <c r="C91" s="160"/>
      <c r="D9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1" s="95" t="str">
        <f>IF(ISNUMBER(MATCH(#REF!,'1. Antritt_Prüfung'!$G$5:$G$233,0)),"Ja","-")</f>
        <v>-</v>
      </c>
      <c r="F91" s="95" t="str">
        <f>IF(ISNUMBER(MATCH(#REF!,'2a.Detailpunkte'!$D$4:$D$352,0)),"Ja","-")</f>
        <v>-</v>
      </c>
    </row>
    <row r="92" spans="1:6">
      <c r="A92" s="160"/>
      <c r="B92" s="160"/>
      <c r="C92" s="160"/>
      <c r="D9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2" s="95" t="str">
        <f>IF(ISNUMBER(MATCH(#REF!,'1. Antritt_Prüfung'!$G$5:$G$233,0)),"Ja","-")</f>
        <v>-</v>
      </c>
      <c r="F92" s="95" t="str">
        <f>IF(ISNUMBER(MATCH(#REF!,'2a.Detailpunkte'!$D$4:$D$352,0)),"Ja","-")</f>
        <v>-</v>
      </c>
    </row>
    <row r="93" spans="1:6">
      <c r="A93" s="160"/>
      <c r="B93" s="160"/>
      <c r="C93" s="160"/>
      <c r="D9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3" s="95" t="str">
        <f>IF(ISNUMBER(MATCH(#REF!,'1. Antritt_Prüfung'!$G$5:$G$233,0)),"Ja","-")</f>
        <v>-</v>
      </c>
      <c r="F93" s="95" t="str">
        <f>IF(ISNUMBER(MATCH(#REF!,'2a.Detailpunkte'!$D$4:$D$352,0)),"Ja","-")</f>
        <v>-</v>
      </c>
    </row>
    <row r="94" spans="1:6">
      <c r="A94" s="160"/>
      <c r="B94" s="160"/>
      <c r="C94" s="160"/>
      <c r="D9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4" s="95" t="str">
        <f>IF(ISNUMBER(MATCH(#REF!,'1. Antritt_Prüfung'!$G$5:$G$233,0)),"Ja","-")</f>
        <v>-</v>
      </c>
      <c r="F94" s="95" t="str">
        <f>IF(ISNUMBER(MATCH(#REF!,'2a.Detailpunkte'!$D$4:$D$352,0)),"Ja","-")</f>
        <v>-</v>
      </c>
    </row>
    <row r="95" spans="1:6">
      <c r="A95" s="160"/>
      <c r="B95" s="160"/>
      <c r="C95" s="160"/>
      <c r="D9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5" s="95" t="str">
        <f>IF(ISNUMBER(MATCH(#REF!,'1. Antritt_Prüfung'!$G$5:$G$233,0)),"Ja","-")</f>
        <v>-</v>
      </c>
      <c r="F95" s="95" t="str">
        <f>IF(ISNUMBER(MATCH(#REF!,'2a.Detailpunkte'!$D$4:$D$352,0)),"Ja","-")</f>
        <v>-</v>
      </c>
    </row>
    <row r="96" spans="1:6">
      <c r="A96" s="160"/>
      <c r="B96" s="160"/>
      <c r="C96" s="160"/>
      <c r="D9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6" s="95" t="str">
        <f>IF(ISNUMBER(MATCH(#REF!,'1. Antritt_Prüfung'!$G$5:$G$233,0)),"Ja","-")</f>
        <v>-</v>
      </c>
      <c r="F96" s="95" t="str">
        <f>IF(ISNUMBER(MATCH(#REF!,'2a.Detailpunkte'!$D$4:$D$352,0)),"Ja","-")</f>
        <v>-</v>
      </c>
    </row>
    <row r="97" spans="1:6">
      <c r="A97" s="160"/>
      <c r="B97" s="160"/>
      <c r="C97" s="160"/>
      <c r="D9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7" s="95" t="str">
        <f>IF(ISNUMBER(MATCH(#REF!,'1. Antritt_Prüfung'!$G$5:$G$233,0)),"Ja","-")</f>
        <v>-</v>
      </c>
      <c r="F97" s="95" t="str">
        <f>IF(ISNUMBER(MATCH(#REF!,'2a.Detailpunkte'!$D$4:$D$352,0)),"Ja","-")</f>
        <v>-</v>
      </c>
    </row>
    <row r="98" spans="1:6">
      <c r="A98" s="160"/>
      <c r="B98" s="160"/>
      <c r="C98" s="160"/>
      <c r="D9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8" s="95" t="str">
        <f>IF(ISNUMBER(MATCH(#REF!,'1. Antritt_Prüfung'!$G$5:$G$233,0)),"Ja","-")</f>
        <v>-</v>
      </c>
      <c r="F98" s="95" t="str">
        <f>IF(ISNUMBER(MATCH(#REF!,'2a.Detailpunkte'!$D$4:$D$352,0)),"Ja","-")</f>
        <v>-</v>
      </c>
    </row>
    <row r="99" spans="1:6">
      <c r="A99" s="160"/>
      <c r="B99" s="160"/>
      <c r="C99" s="160"/>
      <c r="D9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99" s="95" t="str">
        <f>IF(ISNUMBER(MATCH(#REF!,'1. Antritt_Prüfung'!$G$5:$G$233,0)),"Ja","-")</f>
        <v>-</v>
      </c>
      <c r="F99" s="95" t="str">
        <f>IF(ISNUMBER(MATCH(#REF!,'2a.Detailpunkte'!$D$4:$D$352,0)),"Ja","-")</f>
        <v>-</v>
      </c>
    </row>
    <row r="100" spans="1:6">
      <c r="A100" s="160"/>
      <c r="B100" s="160"/>
      <c r="C100" s="160"/>
      <c r="D10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0" s="95" t="str">
        <f>IF(ISNUMBER(MATCH(#REF!,'1. Antritt_Prüfung'!$G$5:$G$233,0)),"Ja","-")</f>
        <v>-</v>
      </c>
      <c r="F100" s="95" t="str">
        <f>IF(ISNUMBER(MATCH(#REF!,'2a.Detailpunkte'!$D$4:$D$352,0)),"Ja","-")</f>
        <v>-</v>
      </c>
    </row>
    <row r="101" spans="1:6">
      <c r="A101" s="160"/>
      <c r="B101" s="160"/>
      <c r="C101" s="160"/>
      <c r="D10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1" s="95" t="str">
        <f>IF(ISNUMBER(MATCH(#REF!,'1. Antritt_Prüfung'!$G$5:$G$233,0)),"Ja","-")</f>
        <v>-</v>
      </c>
      <c r="F101" s="95" t="str">
        <f>IF(ISNUMBER(MATCH(#REF!,'2a.Detailpunkte'!$D$4:$D$352,0)),"Ja","-")</f>
        <v>-</v>
      </c>
    </row>
    <row r="102" spans="1:6">
      <c r="A102" s="160"/>
      <c r="B102" s="160"/>
      <c r="C102" s="160"/>
      <c r="D10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2" s="95" t="str">
        <f>IF(ISNUMBER(MATCH(#REF!,'1. Antritt_Prüfung'!$G$5:$G$233,0)),"Ja","-")</f>
        <v>-</v>
      </c>
      <c r="F102" s="95" t="str">
        <f>IF(ISNUMBER(MATCH(#REF!,'2a.Detailpunkte'!$D$4:$D$352,0)),"Ja","-")</f>
        <v>-</v>
      </c>
    </row>
    <row r="103" spans="1:6">
      <c r="A103" s="160"/>
      <c r="B103" s="160"/>
      <c r="C103" s="160"/>
      <c r="D10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3" s="95" t="str">
        <f>IF(ISNUMBER(MATCH(#REF!,'1. Antritt_Prüfung'!$G$5:$G$233,0)),"Ja","-")</f>
        <v>-</v>
      </c>
      <c r="F103" s="95" t="str">
        <f>IF(ISNUMBER(MATCH(#REF!,'2a.Detailpunkte'!$D$4:$D$352,0)),"Ja","-")</f>
        <v>-</v>
      </c>
    </row>
    <row r="104" spans="1:6">
      <c r="A104" s="160"/>
      <c r="B104" s="160"/>
      <c r="C104" s="160"/>
      <c r="D10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4" s="95" t="str">
        <f>IF(ISNUMBER(MATCH(#REF!,'1. Antritt_Prüfung'!$G$5:$G$233,0)),"Ja","-")</f>
        <v>-</v>
      </c>
      <c r="F104" s="95" t="str">
        <f>IF(ISNUMBER(MATCH(#REF!,'2a.Detailpunkte'!$D$4:$D$352,0)),"Ja","-")</f>
        <v>-</v>
      </c>
    </row>
    <row r="105" spans="1:6">
      <c r="A105" s="160"/>
      <c r="B105" s="160"/>
      <c r="C105" s="160"/>
      <c r="D10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5" s="95" t="str">
        <f>IF(ISNUMBER(MATCH(#REF!,'1. Antritt_Prüfung'!$G$5:$G$233,0)),"Ja","-")</f>
        <v>-</v>
      </c>
      <c r="F105" s="95" t="str">
        <f>IF(ISNUMBER(MATCH(#REF!,'2a.Detailpunkte'!$D$4:$D$352,0)),"Ja","-")</f>
        <v>-</v>
      </c>
    </row>
    <row r="106" spans="1:6">
      <c r="A106" s="160"/>
      <c r="B106" s="160"/>
      <c r="C106" s="160"/>
      <c r="D10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6" s="95" t="str">
        <f>IF(ISNUMBER(MATCH(#REF!,'1. Antritt_Prüfung'!$G$5:$G$233,0)),"Ja","-")</f>
        <v>-</v>
      </c>
      <c r="F106" s="95" t="str">
        <f>IF(ISNUMBER(MATCH(#REF!,'2a.Detailpunkte'!$D$4:$D$352,0)),"Ja","-")</f>
        <v>-</v>
      </c>
    </row>
    <row r="107" spans="1:6">
      <c r="A107" s="160"/>
      <c r="B107" s="160"/>
      <c r="C107" s="160"/>
      <c r="D10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7" s="95" t="str">
        <f>IF(ISNUMBER(MATCH(#REF!,'1. Antritt_Prüfung'!$G$5:$G$233,0)),"Ja","-")</f>
        <v>-</v>
      </c>
      <c r="F107" s="95" t="str">
        <f>IF(ISNUMBER(MATCH(#REF!,'2a.Detailpunkte'!$D$4:$D$352,0)),"Ja","-")</f>
        <v>-</v>
      </c>
    </row>
    <row r="108" spans="1:6">
      <c r="A108" s="160"/>
      <c r="B108" s="160"/>
      <c r="C108" s="160"/>
      <c r="D10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8" s="95" t="str">
        <f>IF(ISNUMBER(MATCH(#REF!,'1. Antritt_Prüfung'!$G$5:$G$233,0)),"Ja","-")</f>
        <v>-</v>
      </c>
      <c r="F108" s="95" t="str">
        <f>IF(ISNUMBER(MATCH(#REF!,'2a.Detailpunkte'!$D$4:$D$352,0)),"Ja","-")</f>
        <v>-</v>
      </c>
    </row>
    <row r="109" spans="1:6">
      <c r="A109" s="160"/>
      <c r="B109" s="160"/>
      <c r="C109" s="160"/>
      <c r="D10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09" s="95" t="str">
        <f>IF(ISNUMBER(MATCH(#REF!,'1. Antritt_Prüfung'!$G$5:$G$233,0)),"Ja","-")</f>
        <v>-</v>
      </c>
      <c r="F109" s="95" t="str">
        <f>IF(ISNUMBER(MATCH(#REF!,'2a.Detailpunkte'!$D$4:$D$352,0)),"Ja","-")</f>
        <v>-</v>
      </c>
    </row>
    <row r="110" spans="1:6">
      <c r="A110" s="160"/>
      <c r="B110" s="160"/>
      <c r="C110" s="160"/>
      <c r="D11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0" s="95" t="str">
        <f>IF(ISNUMBER(MATCH(#REF!,'1. Antritt_Prüfung'!$G$5:$G$233,0)),"Ja","-")</f>
        <v>-</v>
      </c>
      <c r="F110" s="95" t="str">
        <f>IF(ISNUMBER(MATCH(#REF!,'2a.Detailpunkte'!$D$4:$D$352,0)),"Ja","-")</f>
        <v>-</v>
      </c>
    </row>
    <row r="111" spans="1:6">
      <c r="A111" s="160"/>
      <c r="B111" s="160"/>
      <c r="C111" s="160"/>
      <c r="D11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1" s="95" t="str">
        <f>IF(ISNUMBER(MATCH(#REF!,'1. Antritt_Prüfung'!$G$5:$G$233,0)),"Ja","-")</f>
        <v>-</v>
      </c>
      <c r="F111" s="95" t="str">
        <f>IF(ISNUMBER(MATCH(#REF!,'2a.Detailpunkte'!$D$4:$D$352,0)),"Ja","-")</f>
        <v>-</v>
      </c>
    </row>
    <row r="112" spans="1:6">
      <c r="A112" s="160"/>
      <c r="B112" s="160"/>
      <c r="C112" s="160"/>
      <c r="D11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2" s="95" t="str">
        <f>IF(ISNUMBER(MATCH(#REF!,'1. Antritt_Prüfung'!$G$5:$G$233,0)),"Ja","-")</f>
        <v>-</v>
      </c>
      <c r="F112" s="95" t="str">
        <f>IF(ISNUMBER(MATCH(#REF!,'2a.Detailpunkte'!$D$4:$D$352,0)),"Ja","-")</f>
        <v>-</v>
      </c>
    </row>
    <row r="113" spans="1:6">
      <c r="A113" s="160"/>
      <c r="B113" s="160"/>
      <c r="C113" s="160"/>
      <c r="D11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3" s="95" t="str">
        <f>IF(ISNUMBER(MATCH(#REF!,'1. Antritt_Prüfung'!$G$5:$G$233,0)),"Ja","-")</f>
        <v>-</v>
      </c>
      <c r="F113" s="95" t="str">
        <f>IF(ISNUMBER(MATCH(#REF!,'2a.Detailpunkte'!$D$4:$D$352,0)),"Ja","-")</f>
        <v>-</v>
      </c>
    </row>
    <row r="114" spans="1:6">
      <c r="A114" s="160"/>
      <c r="B114" s="160"/>
      <c r="C114" s="160"/>
      <c r="D11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4" s="95" t="str">
        <f>IF(ISNUMBER(MATCH(#REF!,'1. Antritt_Prüfung'!$G$5:$G$233,0)),"Ja","-")</f>
        <v>-</v>
      </c>
      <c r="F114" s="95" t="str">
        <f>IF(ISNUMBER(MATCH(#REF!,'2a.Detailpunkte'!$D$4:$D$352,0)),"Ja","-")</f>
        <v>-</v>
      </c>
    </row>
    <row r="115" spans="1:6">
      <c r="A115" s="160"/>
      <c r="B115" s="160"/>
      <c r="C115" s="160"/>
      <c r="D11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5" s="95" t="str">
        <f>IF(ISNUMBER(MATCH(#REF!,'1. Antritt_Prüfung'!$G$5:$G$233,0)),"Ja","-")</f>
        <v>-</v>
      </c>
      <c r="F115" s="95" t="str">
        <f>IF(ISNUMBER(MATCH(#REF!,'2a.Detailpunkte'!$D$4:$D$352,0)),"Ja","-")</f>
        <v>-</v>
      </c>
    </row>
    <row r="116" spans="1:6">
      <c r="A116" s="160"/>
      <c r="B116" s="160"/>
      <c r="C116" s="160"/>
      <c r="D11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6" s="95" t="str">
        <f>IF(ISNUMBER(MATCH(#REF!,'1. Antritt_Prüfung'!$G$5:$G$233,0)),"Ja","-")</f>
        <v>-</v>
      </c>
      <c r="F116" s="95" t="str">
        <f>IF(ISNUMBER(MATCH(#REF!,'2a.Detailpunkte'!$D$4:$D$352,0)),"Ja","-")</f>
        <v>-</v>
      </c>
    </row>
    <row r="117" spans="1:6">
      <c r="A117" s="160"/>
      <c r="B117" s="160"/>
      <c r="C117" s="160"/>
      <c r="D11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7" s="95" t="str">
        <f>IF(ISNUMBER(MATCH(#REF!,'1. Antritt_Prüfung'!$G$5:$G$233,0)),"Ja","-")</f>
        <v>-</v>
      </c>
      <c r="F117" s="95" t="str">
        <f>IF(ISNUMBER(MATCH(#REF!,'2a.Detailpunkte'!$D$4:$D$352,0)),"Ja","-")</f>
        <v>-</v>
      </c>
    </row>
    <row r="118" spans="1:6">
      <c r="A118" s="160"/>
      <c r="B118" s="160"/>
      <c r="C118" s="160"/>
      <c r="D11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8" s="95" t="str">
        <f>IF(ISNUMBER(MATCH(#REF!,'1. Antritt_Prüfung'!$G$5:$G$233,0)),"Ja","-")</f>
        <v>-</v>
      </c>
      <c r="F118" s="95" t="str">
        <f>IF(ISNUMBER(MATCH(#REF!,'2a.Detailpunkte'!$D$4:$D$352,0)),"Ja","-")</f>
        <v>-</v>
      </c>
    </row>
    <row r="119" spans="1:6">
      <c r="A119" s="160"/>
      <c r="B119" s="160"/>
      <c r="C119" s="160"/>
      <c r="D11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19" s="95" t="str">
        <f>IF(ISNUMBER(MATCH(#REF!,'1. Antritt_Prüfung'!$G$5:$G$233,0)),"Ja","-")</f>
        <v>-</v>
      </c>
      <c r="F119" s="95" t="str">
        <f>IF(ISNUMBER(MATCH(#REF!,'2a.Detailpunkte'!$D$4:$D$352,0)),"Ja","-")</f>
        <v>-</v>
      </c>
    </row>
    <row r="120" spans="1:6">
      <c r="A120" s="160"/>
      <c r="B120" s="160"/>
      <c r="C120" s="160"/>
      <c r="D12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0" s="95" t="str">
        <f>IF(ISNUMBER(MATCH(#REF!,'1. Antritt_Prüfung'!$G$5:$G$233,0)),"Ja","-")</f>
        <v>-</v>
      </c>
      <c r="F120" s="95" t="str">
        <f>IF(ISNUMBER(MATCH(#REF!,'2a.Detailpunkte'!$D$4:$D$352,0)),"Ja","-")</f>
        <v>-</v>
      </c>
    </row>
    <row r="121" spans="1:6">
      <c r="A121" s="160"/>
      <c r="B121" s="160"/>
      <c r="C121" s="160"/>
      <c r="D12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1" s="95" t="str">
        <f>IF(ISNUMBER(MATCH(#REF!,'1. Antritt_Prüfung'!$G$5:$G$233,0)),"Ja","-")</f>
        <v>-</v>
      </c>
      <c r="F121" s="95" t="str">
        <f>IF(ISNUMBER(MATCH(#REF!,'2a.Detailpunkte'!$D$4:$D$352,0)),"Ja","-")</f>
        <v>-</v>
      </c>
    </row>
    <row r="122" spans="1:6">
      <c r="A122" s="160"/>
      <c r="B122" s="160"/>
      <c r="C122" s="160"/>
      <c r="D12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2" s="95" t="str">
        <f>IF(ISNUMBER(MATCH(#REF!,'1. Antritt_Prüfung'!$G$5:$G$233,0)),"Ja","-")</f>
        <v>-</v>
      </c>
      <c r="F122" s="95" t="str">
        <f>IF(ISNUMBER(MATCH(#REF!,'2a.Detailpunkte'!$D$4:$D$352,0)),"Ja","-")</f>
        <v>-</v>
      </c>
    </row>
    <row r="123" spans="1:6">
      <c r="A123" s="160"/>
      <c r="B123" s="160"/>
      <c r="C123" s="160"/>
      <c r="D12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3" s="95" t="str">
        <f>IF(ISNUMBER(MATCH(#REF!,'1. Antritt_Prüfung'!$G$5:$G$233,0)),"Ja","-")</f>
        <v>-</v>
      </c>
      <c r="F123" s="95" t="str">
        <f>IF(ISNUMBER(MATCH(#REF!,'2a.Detailpunkte'!$D$4:$D$352,0)),"Ja","-")</f>
        <v>-</v>
      </c>
    </row>
    <row r="124" spans="1:6">
      <c r="A124" s="160"/>
      <c r="B124" s="160"/>
      <c r="C124" s="160"/>
      <c r="D12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4" s="95" t="str">
        <f>IF(ISNUMBER(MATCH(#REF!,'1. Antritt_Prüfung'!$G$5:$G$233,0)),"Ja","-")</f>
        <v>-</v>
      </c>
      <c r="F124" s="95" t="str">
        <f>IF(ISNUMBER(MATCH(#REF!,'2a.Detailpunkte'!$D$4:$D$352,0)),"Ja","-")</f>
        <v>-</v>
      </c>
    </row>
    <row r="125" spans="1:6">
      <c r="A125" s="160"/>
      <c r="B125" s="160"/>
      <c r="C125" s="160"/>
      <c r="D12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5" s="95" t="str">
        <f>IF(ISNUMBER(MATCH(C40,'1. Antritt_Prüfung'!$G$5:$G$233,0)),"Ja","-")</f>
        <v>-</v>
      </c>
      <c r="F125" s="95" t="str">
        <f>IF(ISNUMBER(MATCH(#REF!,'2a.Detailpunkte'!$D$4:$D$352,0)),"Ja","-")</f>
        <v>-</v>
      </c>
    </row>
    <row r="126" spans="1:6">
      <c r="A126" s="160"/>
      <c r="B126" s="160"/>
      <c r="C126" s="160"/>
      <c r="D12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6" s="95" t="str">
        <f>IF(ISNUMBER(MATCH(C41,'1. Antritt_Prüfung'!$G$5:$G$233,0)),"Ja","-")</f>
        <v>-</v>
      </c>
      <c r="F126" s="95" t="str">
        <f>IF(ISNUMBER(MATCH(#REF!,'2a.Detailpunkte'!$D$4:$D$352,0)),"Ja","-")</f>
        <v>-</v>
      </c>
    </row>
    <row r="127" spans="1:6">
      <c r="A127" s="160"/>
      <c r="B127" s="160"/>
      <c r="C127" s="160"/>
      <c r="D12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7" s="95" t="str">
        <f>IF(ISNUMBER(MATCH(C42,'1. Antritt_Prüfung'!$G$5:$G$233,0)),"Ja","-")</f>
        <v>-</v>
      </c>
      <c r="F127" s="95" t="str">
        <f>IF(ISNUMBER(MATCH(#REF!,'2a.Detailpunkte'!$D$4:$D$352,0)),"Ja","-")</f>
        <v>-</v>
      </c>
    </row>
    <row r="128" spans="1:6">
      <c r="A128" s="160"/>
      <c r="B128" s="160"/>
      <c r="C128" s="160"/>
      <c r="D12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8" s="95" t="str">
        <f>IF(ISNUMBER(MATCH(C43,'1. Antritt_Prüfung'!$G$5:$G$233,0)),"Ja","-")</f>
        <v>-</v>
      </c>
      <c r="F128" s="95" t="str">
        <f>IF(ISNUMBER(MATCH(#REF!,'2a.Detailpunkte'!$D$4:$D$352,0)),"Ja","-")</f>
        <v>-</v>
      </c>
    </row>
    <row r="129" spans="1:6">
      <c r="A129" s="160"/>
      <c r="B129" s="160"/>
      <c r="C129" s="160"/>
      <c r="D12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29" s="95" t="str">
        <f>IF(ISNUMBER(MATCH(C44,'1. Antritt_Prüfung'!$G$5:$G$233,0)),"Ja","-")</f>
        <v>-</v>
      </c>
      <c r="F129" s="95" t="str">
        <f>IF(ISNUMBER(MATCH(#REF!,'2a.Detailpunkte'!$D$4:$D$352,0)),"Ja","-")</f>
        <v>-</v>
      </c>
    </row>
    <row r="130" spans="1:6">
      <c r="A130" s="160"/>
      <c r="B130" s="160"/>
      <c r="C130" s="160"/>
      <c r="D13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0" s="95" t="str">
        <f>IF(ISNUMBER(MATCH(C45,'1. Antritt_Prüfung'!$G$5:$G$233,0)),"Ja","-")</f>
        <v>-</v>
      </c>
      <c r="F130" s="95" t="str">
        <f>IF(ISNUMBER(MATCH(#REF!,'2a.Detailpunkte'!$D$4:$D$352,0)),"Ja","-")</f>
        <v>-</v>
      </c>
    </row>
    <row r="131" spans="1:6">
      <c r="A131" s="160"/>
      <c r="B131" s="160"/>
      <c r="C131" s="160"/>
      <c r="D13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1" s="95" t="str">
        <f>IF(ISNUMBER(MATCH(C46,'1. Antritt_Prüfung'!$G$5:$G$233,0)),"Ja","-")</f>
        <v>-</v>
      </c>
      <c r="F131" s="95" t="str">
        <f>IF(ISNUMBER(MATCH(#REF!,'2a.Detailpunkte'!$D$4:$D$352,0)),"Ja","-")</f>
        <v>-</v>
      </c>
    </row>
    <row r="132" spans="1:6">
      <c r="A132" s="160"/>
      <c r="B132" s="160"/>
      <c r="C132" s="160"/>
      <c r="D13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2" s="95" t="str">
        <f>IF(ISNUMBER(MATCH(C47,'1. Antritt_Prüfung'!$G$5:$G$233,0)),"Ja","-")</f>
        <v>-</v>
      </c>
      <c r="F132" s="95" t="str">
        <f>IF(ISNUMBER(MATCH(#REF!,'2a.Detailpunkte'!$D$4:$D$352,0)),"Ja","-")</f>
        <v>-</v>
      </c>
    </row>
    <row r="133" spans="1:6">
      <c r="A133" s="160"/>
      <c r="B133" s="160"/>
      <c r="C133" s="160"/>
      <c r="D13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3" s="95" t="str">
        <f>IF(ISNUMBER(MATCH(C48,'1. Antritt_Prüfung'!$G$5:$G$233,0)),"Ja","-")</f>
        <v>-</v>
      </c>
      <c r="F133" s="95" t="str">
        <f>IF(ISNUMBER(MATCH(#REF!,'2a.Detailpunkte'!$D$4:$D$352,0)),"Ja","-")</f>
        <v>-</v>
      </c>
    </row>
    <row r="134" spans="1:6">
      <c r="A134" s="160"/>
      <c r="B134" s="160"/>
      <c r="C134" s="160"/>
      <c r="D13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4" s="95" t="str">
        <f>IF(ISNUMBER(MATCH(C49,'1. Antritt_Prüfung'!$G$5:$G$233,0)),"Ja","-")</f>
        <v>-</v>
      </c>
      <c r="F134" s="95" t="str">
        <f>IF(ISNUMBER(MATCH(#REF!,'2a.Detailpunkte'!$D$4:$D$352,0)),"Ja","-")</f>
        <v>-</v>
      </c>
    </row>
    <row r="135" spans="1:6">
      <c r="A135" s="160"/>
      <c r="B135" s="160"/>
      <c r="C135" s="160"/>
      <c r="D13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5" s="95" t="str">
        <f>IF(ISNUMBER(MATCH(C50,'1. Antritt_Prüfung'!$G$5:$G$233,0)),"Ja","-")</f>
        <v>-</v>
      </c>
      <c r="F135" s="95" t="str">
        <f>IF(ISNUMBER(MATCH(#REF!,'2a.Detailpunkte'!$D$4:$D$352,0)),"Ja","-")</f>
        <v>-</v>
      </c>
    </row>
    <row r="136" spans="1:6">
      <c r="A136" s="160"/>
      <c r="B136" s="160"/>
      <c r="C136" s="160"/>
      <c r="D13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6" s="95" t="str">
        <f>IF(ISNUMBER(MATCH(C51,'1. Antritt_Prüfung'!$G$5:$G$233,0)),"Ja","-")</f>
        <v>-</v>
      </c>
      <c r="F136" s="95" t="str">
        <f>IF(ISNUMBER(MATCH(#REF!,'2a.Detailpunkte'!$D$4:$D$352,0)),"Ja","-")</f>
        <v>-</v>
      </c>
    </row>
    <row r="137" spans="1:6">
      <c r="A137" s="160"/>
      <c r="B137" s="160"/>
      <c r="C137" s="160"/>
      <c r="D13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7" s="95" t="str">
        <f>IF(ISNUMBER(MATCH(C52,'1. Antritt_Prüfung'!$G$5:$G$233,0)),"Ja","-")</f>
        <v>-</v>
      </c>
      <c r="F137" s="95" t="str">
        <f>IF(ISNUMBER(MATCH(#REF!,'2a.Detailpunkte'!$D$4:$D$352,0)),"Ja","-")</f>
        <v>-</v>
      </c>
    </row>
    <row r="138" spans="1:6">
      <c r="A138" s="160"/>
      <c r="B138" s="160"/>
      <c r="C138" s="160"/>
      <c r="D13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8" s="95" t="str">
        <f>IF(ISNUMBER(MATCH(C53,'1. Antritt_Prüfung'!$G$5:$G$233,0)),"Ja","-")</f>
        <v>-</v>
      </c>
      <c r="F138" s="95" t="str">
        <f>IF(ISNUMBER(MATCH(#REF!,'2a.Detailpunkte'!$D$4:$D$352,0)),"Ja","-")</f>
        <v>-</v>
      </c>
    </row>
    <row r="139" spans="1:6">
      <c r="A139" s="160"/>
      <c r="B139" s="160"/>
      <c r="C139" s="160"/>
      <c r="D13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39" s="95" t="str">
        <f>IF(ISNUMBER(MATCH(C54,'1. Antritt_Prüfung'!$G$5:$G$233,0)),"Ja","-")</f>
        <v>-</v>
      </c>
      <c r="F139" s="95" t="str">
        <f>IF(ISNUMBER(MATCH(#REF!,'2a.Detailpunkte'!$D$4:$D$352,0)),"Ja","-")</f>
        <v>-</v>
      </c>
    </row>
    <row r="140" spans="1:6">
      <c r="A140" s="160"/>
      <c r="B140" s="160"/>
      <c r="C140" s="160"/>
      <c r="D14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0" s="95" t="str">
        <f>IF(ISNUMBER(MATCH(C55,'1. Antritt_Prüfung'!$G$5:$G$233,0)),"Ja","-")</f>
        <v>-</v>
      </c>
      <c r="F140" s="95" t="str">
        <f>IF(ISNUMBER(MATCH(#REF!,'2a.Detailpunkte'!$D$4:$D$352,0)),"Ja","-")</f>
        <v>-</v>
      </c>
    </row>
    <row r="141" spans="1:6">
      <c r="A141" s="160"/>
      <c r="B141" s="160"/>
      <c r="C141" s="160"/>
      <c r="D14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1" s="95" t="str">
        <f>IF(ISNUMBER(MATCH(C56,'1. Antritt_Prüfung'!$G$5:$G$233,0)),"Ja","-")</f>
        <v>-</v>
      </c>
      <c r="F141" s="95" t="str">
        <f>IF(ISNUMBER(MATCH(#REF!,'2a.Detailpunkte'!$D$4:$D$352,0)),"Ja","-")</f>
        <v>-</v>
      </c>
    </row>
    <row r="142" spans="1:6">
      <c r="A142" s="160"/>
      <c r="B142" s="160"/>
      <c r="C142" s="160"/>
      <c r="D14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2" s="95" t="str">
        <f>IF(ISNUMBER(MATCH(C57,'1. Antritt_Prüfung'!$G$5:$G$233,0)),"Ja","-")</f>
        <v>-</v>
      </c>
      <c r="F142" s="95" t="str">
        <f>IF(ISNUMBER(MATCH(#REF!,'2a.Detailpunkte'!$D$4:$D$352,0)),"Ja","-")</f>
        <v>-</v>
      </c>
    </row>
    <row r="143" spans="1:6">
      <c r="A143" s="160"/>
      <c r="B143" s="160"/>
      <c r="C143" s="160"/>
      <c r="D14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3" s="95" t="str">
        <f>IF(ISNUMBER(MATCH(C58,'1. Antritt_Prüfung'!$G$5:$G$233,0)),"Ja","-")</f>
        <v>-</v>
      </c>
      <c r="F143" s="95" t="str">
        <f>IF(ISNUMBER(MATCH(#REF!,'2a.Detailpunkte'!$D$4:$D$352,0)),"Ja","-")</f>
        <v>-</v>
      </c>
    </row>
    <row r="144" spans="1:6">
      <c r="A144" s="160"/>
      <c r="B144" s="160"/>
      <c r="C144" s="160"/>
      <c r="D14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4" s="95" t="str">
        <f>IF(ISNUMBER(MATCH(C59,'1. Antritt_Prüfung'!$G$5:$G$233,0)),"Ja","-")</f>
        <v>-</v>
      </c>
      <c r="F144" s="95" t="str">
        <f>IF(ISNUMBER(MATCH(#REF!,'2a.Detailpunkte'!$D$4:$D$352,0)),"Ja","-")</f>
        <v>-</v>
      </c>
    </row>
    <row r="145" spans="1:6">
      <c r="A145" s="160"/>
      <c r="B145" s="160"/>
      <c r="C145" s="160"/>
      <c r="D14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5" s="95" t="str">
        <f>IF(ISNUMBER(MATCH(C60,'1. Antritt_Prüfung'!$G$5:$G$233,0)),"Ja","-")</f>
        <v>-</v>
      </c>
      <c r="F145" s="95" t="str">
        <f>IF(ISNUMBER(MATCH(#REF!,'2a.Detailpunkte'!$D$4:$D$352,0)),"Ja","-")</f>
        <v>-</v>
      </c>
    </row>
    <row r="146" spans="1:6">
      <c r="A146" s="160"/>
      <c r="B146" s="160"/>
      <c r="C146" s="160"/>
      <c r="D14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6" s="95" t="str">
        <f>IF(ISNUMBER(MATCH(C61,'1. Antritt_Prüfung'!$G$5:$G$233,0)),"Ja","-")</f>
        <v>-</v>
      </c>
      <c r="F146" s="95" t="str">
        <f>IF(ISNUMBER(MATCH(#REF!,'2a.Detailpunkte'!$D$4:$D$352,0)),"Ja","-")</f>
        <v>-</v>
      </c>
    </row>
    <row r="147" spans="1:6">
      <c r="A147" s="160"/>
      <c r="B147" s="160"/>
      <c r="C147" s="160"/>
      <c r="D14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7" s="95" t="str">
        <f>IF(ISNUMBER(MATCH(C62,'1. Antritt_Prüfung'!$G$5:$G$233,0)),"Ja","-")</f>
        <v>-</v>
      </c>
      <c r="F147" s="95" t="str">
        <f>IF(ISNUMBER(MATCH(#REF!,'2a.Detailpunkte'!$D$4:$D$352,0)),"Ja","-")</f>
        <v>-</v>
      </c>
    </row>
    <row r="148" spans="1:6">
      <c r="A148" s="160"/>
      <c r="B148" s="160"/>
      <c r="C148" s="160"/>
      <c r="D14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8" s="95" t="str">
        <f>IF(ISNUMBER(MATCH(C63,'1. Antritt_Prüfung'!$G$5:$G$233,0)),"Ja","-")</f>
        <v>-</v>
      </c>
      <c r="F148" s="95" t="str">
        <f>IF(ISNUMBER(MATCH(#REF!,'2a.Detailpunkte'!$D$4:$D$352,0)),"Ja","-")</f>
        <v>-</v>
      </c>
    </row>
    <row r="149" spans="1:6">
      <c r="A149" s="160"/>
      <c r="B149" s="160"/>
      <c r="C149" s="160"/>
      <c r="D14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49" s="95" t="str">
        <f>IF(ISNUMBER(MATCH(C64,'1. Antritt_Prüfung'!$G$5:$G$233,0)),"Ja","-")</f>
        <v>-</v>
      </c>
      <c r="F149" s="95" t="str">
        <f>IF(ISNUMBER(MATCH(#REF!,'2a.Detailpunkte'!$D$4:$D$352,0)),"Ja","-")</f>
        <v>-</v>
      </c>
    </row>
    <row r="150" spans="1:6">
      <c r="A150" s="160"/>
      <c r="B150" s="160"/>
      <c r="C150" s="160"/>
      <c r="D15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0" s="95" t="str">
        <f>IF(ISNUMBER(MATCH(C65,'1. Antritt_Prüfung'!$G$5:$G$233,0)),"Ja","-")</f>
        <v>-</v>
      </c>
      <c r="F150" s="95" t="str">
        <f>IF(ISNUMBER(MATCH(#REF!,'2a.Detailpunkte'!$D$4:$D$352,0)),"Ja","-")</f>
        <v>-</v>
      </c>
    </row>
    <row r="151" spans="1:6">
      <c r="A151" s="160"/>
      <c r="B151" s="160"/>
      <c r="C151" s="160"/>
      <c r="D15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1" s="95" t="str">
        <f>IF(ISNUMBER(MATCH(C66,'1. Antritt_Prüfung'!$G$5:$G$233,0)),"Ja","-")</f>
        <v>-</v>
      </c>
      <c r="F151" s="95" t="str">
        <f>IF(ISNUMBER(MATCH(#REF!,'2a.Detailpunkte'!$D$4:$D$352,0)),"Ja","-")</f>
        <v>-</v>
      </c>
    </row>
    <row r="152" spans="1:6">
      <c r="A152" s="160"/>
      <c r="B152" s="160"/>
      <c r="C152" s="160"/>
      <c r="D15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2" s="95" t="str">
        <f>IF(ISNUMBER(MATCH(C67,'1. Antritt_Prüfung'!$G$5:$G$233,0)),"Ja","-")</f>
        <v>-</v>
      </c>
      <c r="F152" s="95" t="str">
        <f>IF(ISNUMBER(MATCH(#REF!,'2a.Detailpunkte'!$D$4:$D$352,0)),"Ja","-")</f>
        <v>-</v>
      </c>
    </row>
    <row r="153" spans="1:6">
      <c r="A153" s="160"/>
      <c r="B153" s="160"/>
      <c r="C153" s="160"/>
      <c r="D15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3" s="95" t="str">
        <f>IF(ISNUMBER(MATCH(C68,'1. Antritt_Prüfung'!$G$5:$G$233,0)),"Ja","-")</f>
        <v>-</v>
      </c>
      <c r="F153" s="95" t="str">
        <f>IF(ISNUMBER(MATCH(#REF!,'2a.Detailpunkte'!$D$4:$D$352,0)),"Ja","-")</f>
        <v>-</v>
      </c>
    </row>
    <row r="154" spans="1:6">
      <c r="A154" s="160"/>
      <c r="B154" s="160"/>
      <c r="C154" s="160"/>
      <c r="D15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4" s="95" t="str">
        <f>IF(ISNUMBER(MATCH(C69,'1. Antritt_Prüfung'!$G$5:$G$233,0)),"Ja","-")</f>
        <v>-</v>
      </c>
      <c r="F154" s="95" t="str">
        <f>IF(ISNUMBER(MATCH(#REF!,'2a.Detailpunkte'!$D$4:$D$352,0)),"Ja","-")</f>
        <v>-</v>
      </c>
    </row>
    <row r="155" spans="1:6">
      <c r="A155" s="160"/>
      <c r="B155" s="160"/>
      <c r="C155" s="160"/>
      <c r="D15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5" s="95" t="str">
        <f>IF(ISNUMBER(MATCH(C70,'1. Antritt_Prüfung'!$G$5:$G$233,0)),"Ja","-")</f>
        <v>-</v>
      </c>
      <c r="F155" s="95" t="str">
        <f>IF(ISNUMBER(MATCH(#REF!,'2a.Detailpunkte'!$D$4:$D$352,0)),"Ja","-")</f>
        <v>-</v>
      </c>
    </row>
    <row r="156" spans="1:6">
      <c r="A156" s="160"/>
      <c r="B156" s="160"/>
      <c r="C156" s="160"/>
      <c r="D15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6" s="95" t="str">
        <f>IF(ISNUMBER(MATCH(C71,'1. Antritt_Prüfung'!$G$5:$G$233,0)),"Ja","-")</f>
        <v>-</v>
      </c>
      <c r="F156" s="95" t="str">
        <f>IF(ISNUMBER(MATCH(#REF!,'2a.Detailpunkte'!$D$4:$D$352,0)),"Ja","-")</f>
        <v>-</v>
      </c>
    </row>
    <row r="157" spans="1:6">
      <c r="A157" s="160"/>
      <c r="B157" s="160"/>
      <c r="C157" s="160"/>
      <c r="D15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7" s="95" t="str">
        <f>IF(ISNUMBER(MATCH(C72,'1. Antritt_Prüfung'!$G$5:$G$233,0)),"Ja","-")</f>
        <v>-</v>
      </c>
      <c r="F157" s="95" t="str">
        <f>IF(ISNUMBER(MATCH(#REF!,'2a.Detailpunkte'!$D$4:$D$352,0)),"Ja","-")</f>
        <v>-</v>
      </c>
    </row>
    <row r="158" spans="1:6">
      <c r="A158" s="160"/>
      <c r="B158" s="160"/>
      <c r="C158" s="160"/>
      <c r="D15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8" s="95" t="str">
        <f>IF(ISNUMBER(MATCH(C73,'1. Antritt_Prüfung'!$G$5:$G$233,0)),"Ja","-")</f>
        <v>-</v>
      </c>
      <c r="F158" s="95" t="str">
        <f>IF(ISNUMBER(MATCH(#REF!,'2a.Detailpunkte'!$D$4:$D$352,0)),"Ja","-")</f>
        <v>-</v>
      </c>
    </row>
    <row r="159" spans="1:6">
      <c r="A159" s="160"/>
      <c r="B159" s="160"/>
      <c r="C159" s="160"/>
      <c r="D15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59" s="95" t="str">
        <f>IF(ISNUMBER(MATCH(C74,'1. Antritt_Prüfung'!$G$5:$G$233,0)),"Ja","-")</f>
        <v>-</v>
      </c>
      <c r="F159" s="95" t="str">
        <f>IF(ISNUMBER(MATCH(#REF!,'2a.Detailpunkte'!$D$4:$D$352,0)),"Ja","-")</f>
        <v>-</v>
      </c>
    </row>
    <row r="160" spans="1:6">
      <c r="A160" s="160"/>
      <c r="B160" s="160"/>
      <c r="C160" s="160"/>
      <c r="D16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0" s="95" t="str">
        <f>IF(ISNUMBER(MATCH(C75,'1. Antritt_Prüfung'!$G$5:$G$233,0)),"Ja","-")</f>
        <v>-</v>
      </c>
      <c r="F160" s="95" t="str">
        <f>IF(ISNUMBER(MATCH(#REF!,'2a.Detailpunkte'!$D$4:$D$352,0)),"Ja","-")</f>
        <v>-</v>
      </c>
    </row>
    <row r="161" spans="1:6">
      <c r="A161" s="160"/>
      <c r="B161" s="160"/>
      <c r="C161" s="160"/>
      <c r="D16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1" s="95" t="str">
        <f>IF(ISNUMBER(MATCH(C76,'1. Antritt_Prüfung'!$G$5:$G$233,0)),"Ja","-")</f>
        <v>-</v>
      </c>
      <c r="F161" s="95" t="str">
        <f>IF(ISNUMBER(MATCH(#REF!,'2a.Detailpunkte'!$D$4:$D$352,0)),"Ja","-")</f>
        <v>-</v>
      </c>
    </row>
    <row r="162" spans="1:6">
      <c r="A162" s="160"/>
      <c r="B162" s="160"/>
      <c r="C162" s="160"/>
      <c r="D16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2" s="95" t="str">
        <f>IF(ISNUMBER(MATCH(C77,'1. Antritt_Prüfung'!$G$5:$G$233,0)),"Ja","-")</f>
        <v>-</v>
      </c>
      <c r="F162" s="95" t="str">
        <f>IF(ISNUMBER(MATCH(#REF!,'2a.Detailpunkte'!$D$4:$D$352,0)),"Ja","-")</f>
        <v>-</v>
      </c>
    </row>
    <row r="163" spans="1:6">
      <c r="A163" s="160"/>
      <c r="B163" s="160"/>
      <c r="C163" s="160"/>
      <c r="D16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3" s="95" t="str">
        <f>IF(ISNUMBER(MATCH(C78,'1. Antritt_Prüfung'!$G$5:$G$233,0)),"Ja","-")</f>
        <v>-</v>
      </c>
      <c r="F163" s="95" t="str">
        <f>IF(ISNUMBER(MATCH(#REF!,'2a.Detailpunkte'!$D$4:$D$352,0)),"Ja","-")</f>
        <v>-</v>
      </c>
    </row>
    <row r="164" spans="1:6">
      <c r="A164" s="160"/>
      <c r="B164" s="160"/>
      <c r="C164" s="160"/>
      <c r="D16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4" s="95" t="str">
        <f>IF(ISNUMBER(MATCH(C79,'1. Antritt_Prüfung'!$G$5:$G$233,0)),"Ja","-")</f>
        <v>-</v>
      </c>
      <c r="F164" s="95" t="str">
        <f>IF(ISNUMBER(MATCH(#REF!,'2a.Detailpunkte'!$D$4:$D$352,0)),"Ja","-")</f>
        <v>-</v>
      </c>
    </row>
    <row r="165" spans="1:6">
      <c r="A165" s="160"/>
      <c r="B165" s="160"/>
      <c r="C165" s="160"/>
      <c r="D16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5" s="95" t="str">
        <f>IF(ISNUMBER(MATCH(C80,'1. Antritt_Prüfung'!$G$5:$G$233,0)),"Ja","-")</f>
        <v>-</v>
      </c>
      <c r="F165" s="95" t="str">
        <f>IF(ISNUMBER(MATCH(#REF!,'2a.Detailpunkte'!$D$4:$D$352,0)),"Ja","-")</f>
        <v>-</v>
      </c>
    </row>
    <row r="166" spans="1:6">
      <c r="A166" s="160"/>
      <c r="B166" s="160"/>
      <c r="C166" s="160"/>
      <c r="D16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6" s="95" t="str">
        <f>IF(ISNUMBER(MATCH(C81,'1. Antritt_Prüfung'!$G$5:$G$233,0)),"Ja","-")</f>
        <v>-</v>
      </c>
      <c r="F166" s="95" t="str">
        <f>IF(ISNUMBER(MATCH(#REF!,'2a.Detailpunkte'!$D$4:$D$352,0)),"Ja","-")</f>
        <v>-</v>
      </c>
    </row>
    <row r="167" spans="1:6">
      <c r="A167" s="160"/>
      <c r="B167" s="160"/>
      <c r="C167" s="160"/>
      <c r="D16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7" s="95" t="str">
        <f>IF(ISNUMBER(MATCH(C82,'1. Antritt_Prüfung'!$G$5:$G$233,0)),"Ja","-")</f>
        <v>-</v>
      </c>
      <c r="F167" s="95" t="str">
        <f>IF(ISNUMBER(MATCH(#REF!,'2a.Detailpunkte'!$D$4:$D$352,0)),"Ja","-")</f>
        <v>-</v>
      </c>
    </row>
    <row r="168" spans="1:6">
      <c r="A168" s="160"/>
      <c r="B168" s="160"/>
      <c r="C168" s="160"/>
      <c r="D16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8" s="95" t="str">
        <f>IF(ISNUMBER(MATCH(C83,'1. Antritt_Prüfung'!$G$5:$G$233,0)),"Ja","-")</f>
        <v>-</v>
      </c>
      <c r="F168" s="95" t="str">
        <f>IF(ISNUMBER(MATCH(#REF!,'2a.Detailpunkte'!$D$4:$D$352,0)),"Ja","-")</f>
        <v>-</v>
      </c>
    </row>
    <row r="169" spans="1:6">
      <c r="A169" s="160"/>
      <c r="B169" s="160"/>
      <c r="C169" s="160"/>
      <c r="D16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69" s="95" t="str">
        <f>IF(ISNUMBER(MATCH(C84,'1. Antritt_Prüfung'!$G$5:$G$233,0)),"Ja","-")</f>
        <v>-</v>
      </c>
      <c r="F169" s="95" t="str">
        <f>IF(ISNUMBER(MATCH(#REF!,'2a.Detailpunkte'!$D$4:$D$352,0)),"Ja","-")</f>
        <v>-</v>
      </c>
    </row>
    <row r="170" spans="1:6">
      <c r="A170" s="160"/>
      <c r="B170" s="160"/>
      <c r="C170" s="160"/>
      <c r="D17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0" s="95" t="str">
        <f>IF(ISNUMBER(MATCH(C85,'1. Antritt_Prüfung'!$G$5:$G$233,0)),"Ja","-")</f>
        <v>-</v>
      </c>
      <c r="F170" s="95" t="str">
        <f>IF(ISNUMBER(MATCH(#REF!,'2a.Detailpunkte'!$D$4:$D$352,0)),"Ja","-")</f>
        <v>-</v>
      </c>
    </row>
    <row r="171" spans="1:6">
      <c r="A171" s="160"/>
      <c r="B171" s="160"/>
      <c r="C171" s="160"/>
      <c r="D17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1" s="95" t="str">
        <f>IF(ISNUMBER(MATCH(C86,'1. Antritt_Prüfung'!$G$5:$G$233,0)),"Ja","-")</f>
        <v>-</v>
      </c>
      <c r="F171" s="95" t="str">
        <f>IF(ISNUMBER(MATCH(#REF!,'2a.Detailpunkte'!$D$4:$D$352,0)),"Ja","-")</f>
        <v>-</v>
      </c>
    </row>
    <row r="172" spans="1:6">
      <c r="A172" s="160"/>
      <c r="B172" s="160"/>
      <c r="C172" s="160"/>
      <c r="D17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2" s="95" t="str">
        <f>IF(ISNUMBER(MATCH(C87,'1. Antritt_Prüfung'!$G$5:$G$233,0)),"Ja","-")</f>
        <v>-</v>
      </c>
      <c r="F172" s="95" t="str">
        <f>IF(ISNUMBER(MATCH(#REF!,'2a.Detailpunkte'!$D$4:$D$352,0)),"Ja","-")</f>
        <v>-</v>
      </c>
    </row>
    <row r="173" spans="1:6">
      <c r="A173" s="160"/>
      <c r="B173" s="160"/>
      <c r="C173" s="160"/>
      <c r="D17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3" s="95" t="str">
        <f>IF(ISNUMBER(MATCH(C88,'1. Antritt_Prüfung'!$G$5:$G$233,0)),"Ja","-")</f>
        <v>-</v>
      </c>
      <c r="F173" s="95" t="str">
        <f>IF(ISNUMBER(MATCH(#REF!,'2a.Detailpunkte'!$D$4:$D$352,0)),"Ja","-")</f>
        <v>-</v>
      </c>
    </row>
    <row r="174" spans="1:6">
      <c r="A174" s="160"/>
      <c r="B174" s="160"/>
      <c r="C174" s="160"/>
      <c r="D17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4" s="95" t="str">
        <f>IF(ISNUMBER(MATCH(C89,'1. Antritt_Prüfung'!$G$5:$G$233,0)),"Ja","-")</f>
        <v>-</v>
      </c>
      <c r="F174" s="95" t="str">
        <f>IF(ISNUMBER(MATCH(#REF!,'2a.Detailpunkte'!$D$4:$D$352,0)),"Ja","-")</f>
        <v>-</v>
      </c>
    </row>
    <row r="175" spans="1:6">
      <c r="A175" s="160"/>
      <c r="B175" s="160"/>
      <c r="C175" s="160"/>
      <c r="D17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5" s="95" t="str">
        <f>IF(ISNUMBER(MATCH(C90,'1. Antritt_Prüfung'!$G$5:$G$233,0)),"Ja","-")</f>
        <v>-</v>
      </c>
      <c r="F175" s="95" t="str">
        <f>IF(ISNUMBER(MATCH(#REF!,'2a.Detailpunkte'!$D$4:$D$352,0)),"Ja","-")</f>
        <v>-</v>
      </c>
    </row>
    <row r="176" spans="1:6">
      <c r="A176" s="160"/>
      <c r="B176" s="160"/>
      <c r="C176" s="160"/>
      <c r="D17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6" s="95" t="str">
        <f>IF(ISNUMBER(MATCH(C91,'1. Antritt_Prüfung'!$G$5:$G$233,0)),"Ja","-")</f>
        <v>-</v>
      </c>
      <c r="F176" s="95" t="str">
        <f>IF(ISNUMBER(MATCH(#REF!,'2a.Detailpunkte'!$D$4:$D$352,0)),"Ja","-")</f>
        <v>-</v>
      </c>
    </row>
    <row r="177" spans="1:6">
      <c r="A177" s="160"/>
      <c r="B177" s="160"/>
      <c r="C177" s="160"/>
      <c r="D17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7" s="95" t="str">
        <f>IF(ISNUMBER(MATCH(C92,'1. Antritt_Prüfung'!$G$5:$G$233,0)),"Ja","-")</f>
        <v>-</v>
      </c>
      <c r="F177" s="95" t="str">
        <f>IF(ISNUMBER(MATCH(#REF!,'2a.Detailpunkte'!$D$4:$D$352,0)),"Ja","-")</f>
        <v>-</v>
      </c>
    </row>
    <row r="178" spans="1:6">
      <c r="A178" s="160"/>
      <c r="B178" s="160"/>
      <c r="C178" s="160"/>
      <c r="D17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8" s="95" t="str">
        <f>IF(ISNUMBER(MATCH(C93,'1. Antritt_Prüfung'!$G$5:$G$233,0)),"Ja","-")</f>
        <v>-</v>
      </c>
      <c r="F178" s="95" t="str">
        <f>IF(ISNUMBER(MATCH(#REF!,'2a.Detailpunkte'!$D$4:$D$352,0)),"Ja","-")</f>
        <v>-</v>
      </c>
    </row>
    <row r="179" spans="1:6">
      <c r="A179" s="160"/>
      <c r="B179" s="160"/>
      <c r="C179" s="160"/>
      <c r="D17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79" s="95" t="str">
        <f>IF(ISNUMBER(MATCH(C94,'1. Antritt_Prüfung'!$G$5:$G$233,0)),"Ja","-")</f>
        <v>-</v>
      </c>
      <c r="F179" s="95" t="str">
        <f>IF(ISNUMBER(MATCH(#REF!,'2a.Detailpunkte'!$D$4:$D$352,0)),"Ja","-")</f>
        <v>-</v>
      </c>
    </row>
    <row r="180" spans="1:6">
      <c r="A180" s="160"/>
      <c r="B180" s="160"/>
      <c r="C180" s="160"/>
      <c r="D18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0" s="95" t="str">
        <f>IF(ISNUMBER(MATCH(C95,'1. Antritt_Prüfung'!$G$5:$G$233,0)),"Ja","-")</f>
        <v>-</v>
      </c>
      <c r="F180" s="95" t="str">
        <f>IF(ISNUMBER(MATCH(#REF!,'2a.Detailpunkte'!$D$4:$D$352,0)),"Ja","-")</f>
        <v>-</v>
      </c>
    </row>
    <row r="181" spans="1:6">
      <c r="A181" s="160"/>
      <c r="B181" s="160"/>
      <c r="C181" s="160"/>
      <c r="D18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1" s="95" t="str">
        <f>IF(ISNUMBER(MATCH(C96,'1. Antritt_Prüfung'!$G$5:$G$233,0)),"Ja","-")</f>
        <v>-</v>
      </c>
      <c r="F181" s="95" t="str">
        <f>IF(ISNUMBER(MATCH(#REF!,'2a.Detailpunkte'!$D$4:$D$352,0)),"Ja","-")</f>
        <v>-</v>
      </c>
    </row>
    <row r="182" spans="1:6">
      <c r="A182" s="160"/>
      <c r="B182" s="160"/>
      <c r="C182" s="160"/>
      <c r="D18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2" s="95" t="str">
        <f>IF(ISNUMBER(MATCH(C97,'1. Antritt_Prüfung'!$G$5:$G$233,0)),"Ja","-")</f>
        <v>-</v>
      </c>
      <c r="F182" s="95" t="str">
        <f>IF(ISNUMBER(MATCH(#REF!,'2a.Detailpunkte'!$D$4:$D$352,0)),"Ja","-")</f>
        <v>-</v>
      </c>
    </row>
    <row r="183" spans="1:6">
      <c r="A183" s="160"/>
      <c r="B183" s="160"/>
      <c r="C183" s="160"/>
      <c r="D18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3" s="95" t="str">
        <f>IF(ISNUMBER(MATCH(C98,'1. Antritt_Prüfung'!$G$5:$G$233,0)),"Ja","-")</f>
        <v>-</v>
      </c>
      <c r="F183" s="95" t="str">
        <f>IF(ISNUMBER(MATCH(#REF!,'2a.Detailpunkte'!$D$4:$D$352,0)),"Ja","-")</f>
        <v>-</v>
      </c>
    </row>
    <row r="184" spans="1:6">
      <c r="A184" s="160"/>
      <c r="B184" s="160"/>
      <c r="C184" s="160"/>
      <c r="D18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4" s="95" t="str">
        <f>IF(ISNUMBER(MATCH(C99,'1. Antritt_Prüfung'!$G$5:$G$233,0)),"Ja","-")</f>
        <v>-</v>
      </c>
      <c r="F184" s="95" t="str">
        <f>IF(ISNUMBER(MATCH(#REF!,'2a.Detailpunkte'!$D$4:$D$352,0)),"Ja","-")</f>
        <v>-</v>
      </c>
    </row>
    <row r="185" spans="1:6">
      <c r="A185" s="160"/>
      <c r="B185" s="160"/>
      <c r="C185" s="160"/>
      <c r="D18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5" s="95" t="str">
        <f>IF(ISNUMBER(MATCH(C100,'1. Antritt_Prüfung'!$G$5:$G$233,0)),"Ja","-")</f>
        <v>-</v>
      </c>
      <c r="F185" s="95" t="str">
        <f>IF(ISNUMBER(MATCH(#REF!,'2a.Detailpunkte'!$D$4:$D$352,0)),"Ja","-")</f>
        <v>-</v>
      </c>
    </row>
    <row r="186" spans="1:6">
      <c r="A186" s="160"/>
      <c r="B186" s="160"/>
      <c r="C186" s="160"/>
      <c r="D18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6" s="95" t="str">
        <f>IF(ISNUMBER(MATCH(C101,'1. Antritt_Prüfung'!$G$5:$G$233,0)),"Ja","-")</f>
        <v>-</v>
      </c>
      <c r="F186" s="95" t="str">
        <f>IF(ISNUMBER(MATCH(#REF!,'2a.Detailpunkte'!$D$4:$D$352,0)),"Ja","-")</f>
        <v>-</v>
      </c>
    </row>
    <row r="187" spans="1:6">
      <c r="A187" s="160"/>
      <c r="B187" s="160"/>
      <c r="C187" s="160"/>
      <c r="D18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7" s="95" t="str">
        <f>IF(ISNUMBER(MATCH(C102,'1. Antritt_Prüfung'!$G$5:$G$233,0)),"Ja","-")</f>
        <v>-</v>
      </c>
      <c r="F187" s="95" t="str">
        <f>IF(ISNUMBER(MATCH(#REF!,'2a.Detailpunkte'!$D$4:$D$352,0)),"Ja","-")</f>
        <v>-</v>
      </c>
    </row>
    <row r="188" spans="1:6">
      <c r="A188" s="160"/>
      <c r="B188" s="160"/>
      <c r="C188" s="160"/>
      <c r="D18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8" s="95" t="str">
        <f>IF(ISNUMBER(MATCH(C103,'1. Antritt_Prüfung'!$G$5:$G$233,0)),"Ja","-")</f>
        <v>-</v>
      </c>
      <c r="F188" s="95" t="str">
        <f>IF(ISNUMBER(MATCH(#REF!,'2a.Detailpunkte'!$D$4:$D$352,0)),"Ja","-")</f>
        <v>-</v>
      </c>
    </row>
    <row r="189" spans="1:6">
      <c r="A189" s="160"/>
      <c r="B189" s="160"/>
      <c r="C189" s="160"/>
      <c r="D18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89" s="95" t="str">
        <f>IF(ISNUMBER(MATCH(C104,'1. Antritt_Prüfung'!$G$5:$G$233,0)),"Ja","-")</f>
        <v>-</v>
      </c>
      <c r="F189" s="95" t="str">
        <f>IF(ISNUMBER(MATCH(#REF!,'2a.Detailpunkte'!$D$4:$D$352,0)),"Ja","-")</f>
        <v>-</v>
      </c>
    </row>
    <row r="190" spans="1:6">
      <c r="A190" s="160"/>
      <c r="B190" s="160"/>
      <c r="C190" s="160"/>
      <c r="D19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0" s="95" t="str">
        <f>IF(ISNUMBER(MATCH(C105,'1. Antritt_Prüfung'!$G$5:$G$233,0)),"Ja","-")</f>
        <v>-</v>
      </c>
      <c r="F190" s="95" t="str">
        <f>IF(ISNUMBER(MATCH(#REF!,'2a.Detailpunkte'!$D$4:$D$352,0)),"Ja","-")</f>
        <v>-</v>
      </c>
    </row>
    <row r="191" spans="1:6">
      <c r="A191" s="160"/>
      <c r="B191" s="160"/>
      <c r="C191" s="160"/>
      <c r="D19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1" s="95" t="str">
        <f>IF(ISNUMBER(MATCH(C106,'1. Antritt_Prüfung'!$G$5:$G$233,0)),"Ja","-")</f>
        <v>-</v>
      </c>
      <c r="F191" s="95" t="str">
        <f>IF(ISNUMBER(MATCH(#REF!,'2a.Detailpunkte'!$D$4:$D$352,0)),"Ja","-")</f>
        <v>-</v>
      </c>
    </row>
    <row r="192" spans="1:6">
      <c r="A192" s="160"/>
      <c r="B192" s="160"/>
      <c r="C192" s="160"/>
      <c r="D19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2" s="95" t="str">
        <f>IF(ISNUMBER(MATCH(C107,'1. Antritt_Prüfung'!$G$5:$G$233,0)),"Ja","-")</f>
        <v>-</v>
      </c>
      <c r="F192" s="95" t="str">
        <f>IF(ISNUMBER(MATCH(#REF!,'2a.Detailpunkte'!$D$4:$D$352,0)),"Ja","-")</f>
        <v>-</v>
      </c>
    </row>
    <row r="193" spans="1:8">
      <c r="A193" s="160"/>
      <c r="B193" s="160"/>
      <c r="C193" s="160"/>
      <c r="D19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3" s="95" t="str">
        <f>IF(ISNUMBER(MATCH(C108,'1. Antritt_Prüfung'!$G$5:$G$233,0)),"Ja","-")</f>
        <v>-</v>
      </c>
      <c r="F193" s="95" t="str">
        <f>IF(ISNUMBER(MATCH(#REF!,'2a.Detailpunkte'!$D$4:$D$352,0)),"Ja","-")</f>
        <v>-</v>
      </c>
    </row>
    <row r="194" spans="1:8">
      <c r="D19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4" s="95" t="str">
        <f>IF(ISNUMBER(MATCH(C109,'1. Antritt_Prüfung'!$G$5:$G$233,0)),"Ja","-")</f>
        <v>-</v>
      </c>
      <c r="F194" s="95" t="str">
        <f>IF(ISNUMBER(MATCH(#REF!,'2a.Detailpunkte'!$D$4:$D$352,0)),"Ja","-")</f>
        <v>-</v>
      </c>
    </row>
    <row r="195" spans="1:8">
      <c r="D19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5" s="95" t="str">
        <f>IF(ISNUMBER(MATCH(C110,'1. Antritt_Prüfung'!$G$5:$G$233,0)),"Ja","-")</f>
        <v>-</v>
      </c>
      <c r="F195" s="95" t="str">
        <f>IF(ISNUMBER(MATCH(#REF!,'2a.Detailpunkte'!$D$4:$D$352,0)),"Ja","-")</f>
        <v>-</v>
      </c>
    </row>
    <row r="196" spans="1:8">
      <c r="D19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6" s="95" t="str">
        <f>IF(ISNUMBER(MATCH(C111,'1. Antritt_Prüfung'!$G$5:$G$233,0)),"Ja","-")</f>
        <v>-</v>
      </c>
      <c r="F196" s="95" t="str">
        <f>IF(ISNUMBER(MATCH(#REF!,'2a.Detailpunkte'!$D$4:$D$352,0)),"Ja","-")</f>
        <v>-</v>
      </c>
    </row>
    <row r="197" spans="1:8">
      <c r="D19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7" s="95" t="str">
        <f>IF(ISNUMBER(MATCH(C112,'1. Antritt_Prüfung'!$G$5:$G$233,0)),"Ja","-")</f>
        <v>-</v>
      </c>
      <c r="F197" s="95" t="str">
        <f>IF(ISNUMBER(MATCH(#REF!,'2a.Detailpunkte'!$D$4:$D$352,0)),"Ja","-")</f>
        <v>-</v>
      </c>
    </row>
    <row r="198" spans="1:8">
      <c r="D19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8" s="95" t="str">
        <f>IF(ISNUMBER(MATCH(C113,'1. Antritt_Prüfung'!$G$5:$G$233,0)),"Ja","-")</f>
        <v>-</v>
      </c>
      <c r="F198" s="95" t="str">
        <f>IF(ISNUMBER(MATCH(#REF!,'2a.Detailpunkte'!$D$4:$D$352,0)),"Ja","-")</f>
        <v>-</v>
      </c>
    </row>
    <row r="199" spans="1:8">
      <c r="D19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199" s="95" t="str">
        <f>IF(ISNUMBER(MATCH(C114,'1. Antritt_Prüfung'!$G$5:$G$233,0)),"Ja","-")</f>
        <v>-</v>
      </c>
      <c r="F199" s="95" t="str">
        <f>IF(ISNUMBER(MATCH(#REF!,'2a.Detailpunkte'!$D$4:$D$352,0)),"Ja","-")</f>
        <v>-</v>
      </c>
    </row>
    <row r="200" spans="1:8">
      <c r="D20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0" s="95" t="str">
        <f>IF(ISNUMBER(MATCH(C115,'1. Antritt_Prüfung'!$G$5:$G$233,0)),"Ja","-")</f>
        <v>-</v>
      </c>
      <c r="F200" s="95" t="str">
        <f>IF(ISNUMBER(MATCH(#REF!,'2a.Detailpunkte'!$D$4:$D$352,0)),"Ja","-")</f>
        <v>-</v>
      </c>
    </row>
    <row r="201" spans="1:8">
      <c r="D20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1" s="95" t="str">
        <f>IF(ISNUMBER(MATCH(C116,'1. Antritt_Prüfung'!$G$5:$G$233,0)),"Ja","-")</f>
        <v>-</v>
      </c>
      <c r="F201" s="95" t="str">
        <f>IF(ISNUMBER(MATCH(#REF!,'2a.Detailpunkte'!$D$4:$D$352,0)),"Ja","-")</f>
        <v>-</v>
      </c>
    </row>
    <row r="202" spans="1:8">
      <c r="D20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2" s="95" t="str">
        <f>IF(ISNUMBER(MATCH(C117,'1. Antritt_Prüfung'!$G$5:$G$233,0)),"Ja","-")</f>
        <v>-</v>
      </c>
      <c r="F202" s="95" t="str">
        <f>IF(ISNUMBER(MATCH(#REF!,'2a.Detailpunkte'!$D$4:$D$352,0)),"Ja","-")</f>
        <v>-</v>
      </c>
    </row>
    <row r="203" spans="1:8">
      <c r="D20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3" s="95" t="str">
        <f>IF(ISNUMBER(MATCH(C118,'1. Antritt_Prüfung'!$G$5:$G$233,0)),"Ja","-")</f>
        <v>-</v>
      </c>
      <c r="F203" s="95" t="str">
        <f>IF(ISNUMBER(MATCH(#REF!,'2a.Detailpunkte'!$D$4:$D$352,0)),"Ja","-")</f>
        <v>-</v>
      </c>
    </row>
    <row r="204" spans="1:8">
      <c r="D20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4" s="95" t="str">
        <f>IF(ISNUMBER(MATCH(C119,'1. Antritt_Prüfung'!$G$5:$G$233,0)),"Ja","-")</f>
        <v>-</v>
      </c>
      <c r="F204" s="95" t="str">
        <f>IF(ISNUMBER(MATCH(#REF!,'2a.Detailpunkte'!$D$4:$D$352,0)),"Ja","-")</f>
        <v>-</v>
      </c>
      <c r="G204" s="95" t="str">
        <f>IF(ISNUMBER(MATCH(D204,'1. Antritt_Prüfung'!$H$107:$H$307,0)),"Ja","-")</f>
        <v>-</v>
      </c>
      <c r="H204" s="95" t="str">
        <f>IF(ISNUMBER(MATCH(D204,'2a.Detailpunkte'!$D$4:$D$352,0)),"Ja","-")</f>
        <v>-</v>
      </c>
    </row>
    <row r="205" spans="1:8">
      <c r="D20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5" s="95" t="str">
        <f>IF(ISNUMBER(MATCH(C120,'1. Antritt_Prüfung'!$G$5:$G$233,0)),"Ja","-")</f>
        <v>-</v>
      </c>
      <c r="F205" s="95" t="str">
        <f>IF(ISNUMBER(MATCH(#REF!,'2a.Detailpunkte'!$D$4:$D$352,0)),"Ja","-")</f>
        <v>-</v>
      </c>
      <c r="G205" s="95" t="str">
        <f>IF(ISNUMBER(MATCH(D205,'1. Antritt_Prüfung'!$H$107:$H$307,0)),"Ja","-")</f>
        <v>-</v>
      </c>
      <c r="H205" s="95" t="str">
        <f>IF(ISNUMBER(MATCH(D205,'2a.Detailpunkte'!$D$4:$D$352,0)),"Ja","-")</f>
        <v>-</v>
      </c>
    </row>
    <row r="206" spans="1:8">
      <c r="D20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6" s="95" t="str">
        <f>IF(ISNUMBER(MATCH(C121,'1. Antritt_Prüfung'!$G$5:$G$233,0)),"Ja","-")</f>
        <v>-</v>
      </c>
      <c r="F206" s="95" t="str">
        <f>IF(ISNUMBER(MATCH(#REF!,'2a.Detailpunkte'!$D$4:$D$352,0)),"Ja","-")</f>
        <v>-</v>
      </c>
      <c r="G206" s="95" t="str">
        <f>IF(ISNUMBER(MATCH(D206,'1. Antritt_Prüfung'!$H$107:$H$307,0)),"Ja","-")</f>
        <v>-</v>
      </c>
      <c r="H206" s="95" t="str">
        <f>IF(ISNUMBER(MATCH(D206,'2a.Detailpunkte'!$D$4:$D$352,0)),"Ja","-")</f>
        <v>-</v>
      </c>
    </row>
    <row r="207" spans="1:8">
      <c r="D20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7" s="95" t="str">
        <f>IF(ISNUMBER(MATCH(C122,'1. Antritt_Prüfung'!$G$5:$G$233,0)),"Ja","-")</f>
        <v>-</v>
      </c>
      <c r="F207" s="95" t="str">
        <f>IF(ISNUMBER(MATCH(#REF!,'2a.Detailpunkte'!$D$4:$D$352,0)),"Ja","-")</f>
        <v>-</v>
      </c>
      <c r="G207" s="95" t="str">
        <f>IF(ISNUMBER(MATCH(D207,'1. Antritt_Prüfung'!$H$107:$H$307,0)),"Ja","-")</f>
        <v>-</v>
      </c>
      <c r="H207" s="95" t="str">
        <f>IF(ISNUMBER(MATCH(D207,'2a.Detailpunkte'!$D$4:$D$352,0)),"Ja","-")</f>
        <v>-</v>
      </c>
    </row>
    <row r="208" spans="1:8">
      <c r="D20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8" s="95" t="str">
        <f>IF(ISNUMBER(MATCH(C123,'1. Antritt_Prüfung'!$G$5:$G$233,0)),"Ja","-")</f>
        <v>-</v>
      </c>
      <c r="F208" s="95" t="str">
        <f>IF(ISNUMBER(MATCH(#REF!,'2a.Detailpunkte'!$D$4:$D$352,0)),"Ja","-")</f>
        <v>-</v>
      </c>
      <c r="G208" s="95" t="str">
        <f>IF(ISNUMBER(MATCH(D208,'1. Antritt_Prüfung'!$H$107:$H$307,0)),"Ja","-")</f>
        <v>-</v>
      </c>
      <c r="H208" s="95" t="str">
        <f>IF(ISNUMBER(MATCH(D208,'2a.Detailpunkte'!$D$4:$D$352,0)),"Ja","-")</f>
        <v>-</v>
      </c>
    </row>
    <row r="209" spans="4:8">
      <c r="D20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09" s="95" t="str">
        <f>IF(ISNUMBER(MATCH(C124,'1. Antritt_Prüfung'!$G$5:$G$233,0)),"Ja","-")</f>
        <v>-</v>
      </c>
      <c r="F209" s="95" t="str">
        <f>IF(ISNUMBER(MATCH(#REF!,'2a.Detailpunkte'!$D$4:$D$352,0)),"Ja","-")</f>
        <v>-</v>
      </c>
      <c r="G209" s="95" t="str">
        <f>IF(ISNUMBER(MATCH(D209,'1. Antritt_Prüfung'!$H$107:$H$307,0)),"Ja","-")</f>
        <v>-</v>
      </c>
      <c r="H209" s="95" t="str">
        <f>IF(ISNUMBER(MATCH(D209,'2a.Detailpunkte'!$D$4:$D$352,0)),"Ja","-")</f>
        <v>-</v>
      </c>
    </row>
    <row r="210" spans="4:8">
      <c r="D21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0" s="95" t="str">
        <f>IF(ISNUMBER(MATCH(C125,'1. Antritt_Prüfung'!$G$5:$G$233,0)),"Ja","-")</f>
        <v>-</v>
      </c>
      <c r="F210" s="95" t="str">
        <f>IF(ISNUMBER(MATCH(#REF!,'2a.Detailpunkte'!$D$4:$D$352,0)),"Ja","-")</f>
        <v>-</v>
      </c>
      <c r="G210" s="95" t="str">
        <f>IF(ISNUMBER(MATCH(D210,'1. Antritt_Prüfung'!$H$107:$H$307,0)),"Ja","-")</f>
        <v>-</v>
      </c>
      <c r="H210" s="95" t="str">
        <f>IF(ISNUMBER(MATCH(D210,'2a.Detailpunkte'!$D$4:$D$352,0)),"Ja","-")</f>
        <v>-</v>
      </c>
    </row>
    <row r="211" spans="4:8">
      <c r="D21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1" s="95" t="str">
        <f>IF(ISNUMBER(MATCH(C126,'1. Antritt_Prüfung'!$G$5:$G$233,0)),"Ja","-")</f>
        <v>-</v>
      </c>
      <c r="F211" s="95" t="str">
        <f>IF(ISNUMBER(MATCH(#REF!,'2a.Detailpunkte'!$D$4:$D$352,0)),"Ja","-")</f>
        <v>-</v>
      </c>
      <c r="G211" s="95" t="str">
        <f>IF(ISNUMBER(MATCH(D211,'1. Antritt_Prüfung'!$H$107:$H$307,0)),"Ja","-")</f>
        <v>-</v>
      </c>
      <c r="H211" s="95" t="str">
        <f>IF(ISNUMBER(MATCH(D211,'2a.Detailpunkte'!$D$4:$D$352,0)),"Ja","-")</f>
        <v>-</v>
      </c>
    </row>
    <row r="212" spans="4:8">
      <c r="D21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2" s="95" t="str">
        <f>IF(ISNUMBER(MATCH(C127,'1. Antritt_Prüfung'!$G$5:$G$233,0)),"Ja","-")</f>
        <v>-</v>
      </c>
      <c r="F212" s="95" t="str">
        <f>IF(ISNUMBER(MATCH(#REF!,'2a.Detailpunkte'!$D$4:$D$352,0)),"Ja","-")</f>
        <v>-</v>
      </c>
      <c r="G212" s="95" t="str">
        <f>IF(ISNUMBER(MATCH(D212,'1. Antritt_Prüfung'!$H$107:$H$307,0)),"Ja","-")</f>
        <v>-</v>
      </c>
      <c r="H212" s="95" t="str">
        <f>IF(ISNUMBER(MATCH(D212,'2a.Detailpunkte'!$D$4:$D$352,0)),"Ja","-")</f>
        <v>-</v>
      </c>
    </row>
    <row r="213" spans="4:8">
      <c r="D21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3" s="95" t="str">
        <f>IF(ISNUMBER(MATCH(C128,'1. Antritt_Prüfung'!$G$5:$G$233,0)),"Ja","-")</f>
        <v>-</v>
      </c>
      <c r="F213" s="95" t="str">
        <f>IF(ISNUMBER(MATCH(#REF!,'2a.Detailpunkte'!$D$4:$D$352,0)),"Ja","-")</f>
        <v>-</v>
      </c>
      <c r="G213" s="95" t="str">
        <f>IF(ISNUMBER(MATCH(D213,'1. Antritt_Prüfung'!$H$107:$H$307,0)),"Ja","-")</f>
        <v>-</v>
      </c>
      <c r="H213" s="95" t="str">
        <f>IF(ISNUMBER(MATCH(D213,'2a.Detailpunkte'!$D$4:$D$352,0)),"Ja","-")</f>
        <v>-</v>
      </c>
    </row>
    <row r="214" spans="4:8">
      <c r="D21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4" s="95" t="str">
        <f>IF(ISNUMBER(MATCH(C129,'1. Antritt_Prüfung'!$G$5:$G$233,0)),"Ja","-")</f>
        <v>-</v>
      </c>
      <c r="F214" s="95" t="str">
        <f>IF(ISNUMBER(MATCH(#REF!,'2a.Detailpunkte'!$D$4:$D$352,0)),"Ja","-")</f>
        <v>-</v>
      </c>
      <c r="G214" s="95" t="str">
        <f>IF(ISNUMBER(MATCH(D214,'1. Antritt_Prüfung'!$H$107:$H$307,0)),"Ja","-")</f>
        <v>-</v>
      </c>
      <c r="H214" s="95" t="str">
        <f>IF(ISNUMBER(MATCH(D214,'2a.Detailpunkte'!$D$4:$D$352,0)),"Ja","-")</f>
        <v>-</v>
      </c>
    </row>
    <row r="215" spans="4:8">
      <c r="D21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5" s="95" t="str">
        <f>IF(ISNUMBER(MATCH(C130,'1. Antritt_Prüfung'!$G$5:$G$233,0)),"Ja","-")</f>
        <v>-</v>
      </c>
      <c r="F215" s="95" t="str">
        <f>IF(ISNUMBER(MATCH(#REF!,'2a.Detailpunkte'!$D$4:$D$352,0)),"Ja","-")</f>
        <v>-</v>
      </c>
      <c r="G215" s="95" t="str">
        <f>IF(ISNUMBER(MATCH(D215,'1. Antritt_Prüfung'!$H$107:$H$307,0)),"Ja","-")</f>
        <v>-</v>
      </c>
      <c r="H215" s="95" t="str">
        <f>IF(ISNUMBER(MATCH(D215,'2a.Detailpunkte'!$D$4:$D$352,0)),"Ja","-")</f>
        <v>-</v>
      </c>
    </row>
    <row r="216" spans="4:8">
      <c r="D21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6" s="95" t="str">
        <f>IF(ISNUMBER(MATCH(C131,'1. Antritt_Prüfung'!$G$5:$G$233,0)),"Ja","-")</f>
        <v>-</v>
      </c>
      <c r="F216" s="95" t="str">
        <f>IF(ISNUMBER(MATCH(#REF!,'2a.Detailpunkte'!$D$4:$D$352,0)),"Ja","-")</f>
        <v>-</v>
      </c>
      <c r="G216" s="95" t="str">
        <f>IF(ISNUMBER(MATCH(D216,'1. Antritt_Prüfung'!$H$107:$H$307,0)),"Ja","-")</f>
        <v>-</v>
      </c>
      <c r="H216" s="95" t="str">
        <f>IF(ISNUMBER(MATCH(D216,'2a.Detailpunkte'!$D$4:$D$352,0)),"Ja","-")</f>
        <v>-</v>
      </c>
    </row>
    <row r="217" spans="4:8">
      <c r="D21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7" s="95" t="str">
        <f>IF(ISNUMBER(MATCH(C132,'1. Antritt_Prüfung'!$G$5:$G$233,0)),"Ja","-")</f>
        <v>-</v>
      </c>
      <c r="F217" s="95" t="str">
        <f>IF(ISNUMBER(MATCH(#REF!,'2a.Detailpunkte'!$D$4:$D$352,0)),"Ja","-")</f>
        <v>-</v>
      </c>
      <c r="G217" s="95" t="str">
        <f>IF(ISNUMBER(MATCH(D217,'1. Antritt_Prüfung'!$H$107:$H$307,0)),"Ja","-")</f>
        <v>-</v>
      </c>
      <c r="H217" s="95" t="str">
        <f>IF(ISNUMBER(MATCH(D217,'2a.Detailpunkte'!$D$4:$D$352,0)),"Ja","-")</f>
        <v>-</v>
      </c>
    </row>
    <row r="218" spans="4:8">
      <c r="D21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8" s="95" t="str">
        <f>IF(ISNUMBER(MATCH(C133,'1. Antritt_Prüfung'!$G$5:$G$233,0)),"Ja","-")</f>
        <v>-</v>
      </c>
      <c r="F218" s="95" t="str">
        <f>IF(ISNUMBER(MATCH(#REF!,'2a.Detailpunkte'!$D$4:$D$352,0)),"Ja","-")</f>
        <v>-</v>
      </c>
      <c r="G218" s="95" t="str">
        <f>IF(ISNUMBER(MATCH(D218,'1. Antritt_Prüfung'!$H$107:$H$307,0)),"Ja","-")</f>
        <v>-</v>
      </c>
      <c r="H218" s="95" t="str">
        <f>IF(ISNUMBER(MATCH(D218,'2a.Detailpunkte'!$D$4:$D$352,0)),"Ja","-")</f>
        <v>-</v>
      </c>
    </row>
    <row r="219" spans="4:8">
      <c r="D21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19" s="95" t="str">
        <f>IF(ISNUMBER(MATCH(C134,'1. Antritt_Prüfung'!$G$5:$G$233,0)),"Ja","-")</f>
        <v>-</v>
      </c>
      <c r="F219" s="95" t="str">
        <f>IF(ISNUMBER(MATCH(#REF!,'2a.Detailpunkte'!$D$4:$D$352,0)),"Ja","-")</f>
        <v>-</v>
      </c>
      <c r="G219" s="95" t="str">
        <f>IF(ISNUMBER(MATCH(D219,'1. Antritt_Prüfung'!$H$107:$H$307,0)),"Ja","-")</f>
        <v>-</v>
      </c>
      <c r="H219" s="95" t="str">
        <f>IF(ISNUMBER(MATCH(D219,'2a.Detailpunkte'!$D$4:$D$352,0)),"Ja","-")</f>
        <v>-</v>
      </c>
    </row>
    <row r="220" spans="4:8">
      <c r="D22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0" s="95" t="str">
        <f>IF(ISNUMBER(MATCH(C135,'1. Antritt_Prüfung'!$G$5:$G$233,0)),"Ja","-")</f>
        <v>-</v>
      </c>
      <c r="F220" s="95" t="str">
        <f>IF(ISNUMBER(MATCH(#REF!,'2a.Detailpunkte'!$D$4:$D$352,0)),"Ja","-")</f>
        <v>-</v>
      </c>
      <c r="G220" s="95" t="str">
        <f>IF(ISNUMBER(MATCH(D220,'1. Antritt_Prüfung'!$H$107:$H$307,0)),"Ja","-")</f>
        <v>-</v>
      </c>
      <c r="H220" s="95" t="str">
        <f>IF(ISNUMBER(MATCH(D220,'2a.Detailpunkte'!$D$4:$D$352,0)),"Ja","-")</f>
        <v>-</v>
      </c>
    </row>
    <row r="221" spans="4:8">
      <c r="D22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1" s="95" t="str">
        <f>IF(ISNUMBER(MATCH(C136,'1. Antritt_Prüfung'!$G$5:$G$233,0)),"Ja","-")</f>
        <v>-</v>
      </c>
      <c r="F221" s="95" t="str">
        <f>IF(ISNUMBER(MATCH(#REF!,'2a.Detailpunkte'!$D$4:$D$352,0)),"Ja","-")</f>
        <v>-</v>
      </c>
      <c r="G221" s="95" t="str">
        <f>IF(ISNUMBER(MATCH(D221,'1. Antritt_Prüfung'!$H$107:$H$307,0)),"Ja","-")</f>
        <v>-</v>
      </c>
      <c r="H221" s="95" t="str">
        <f>IF(ISNUMBER(MATCH(D221,'2a.Detailpunkte'!$D$4:$D$352,0)),"Ja","-")</f>
        <v>-</v>
      </c>
    </row>
    <row r="222" spans="4:8">
      <c r="D22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2" s="95" t="str">
        <f>IF(ISNUMBER(MATCH(C137,'1. Antritt_Prüfung'!$G$5:$G$233,0)),"Ja","-")</f>
        <v>-</v>
      </c>
      <c r="F222" s="95" t="str">
        <f>IF(ISNUMBER(MATCH(#REF!,'2a.Detailpunkte'!$D$4:$D$352,0)),"Ja","-")</f>
        <v>-</v>
      </c>
      <c r="G222" s="95" t="str">
        <f>IF(ISNUMBER(MATCH(D222,'1. Antritt_Prüfung'!$H$107:$H$307,0)),"Ja","-")</f>
        <v>-</v>
      </c>
      <c r="H222" s="95" t="str">
        <f>IF(ISNUMBER(MATCH(D222,'2a.Detailpunkte'!$D$4:$D$352,0)),"Ja","-")</f>
        <v>-</v>
      </c>
    </row>
    <row r="223" spans="4:8">
      <c r="D22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3" s="95" t="str">
        <f>IF(ISNUMBER(MATCH(C138,'1. Antritt_Prüfung'!$G$5:$G$233,0)),"Ja","-")</f>
        <v>-</v>
      </c>
      <c r="F223" s="95" t="str">
        <f>IF(ISNUMBER(MATCH(#REF!,'2a.Detailpunkte'!$D$4:$D$352,0)),"Ja","-")</f>
        <v>-</v>
      </c>
      <c r="G223" s="95" t="str">
        <f>IF(ISNUMBER(MATCH(D223,'1. Antritt_Prüfung'!$H$107:$H$307,0)),"Ja","-")</f>
        <v>-</v>
      </c>
      <c r="H223" s="95" t="str">
        <f>IF(ISNUMBER(MATCH(D223,'2a.Detailpunkte'!$D$4:$D$352,0)),"Ja","-")</f>
        <v>-</v>
      </c>
    </row>
    <row r="224" spans="4:8">
      <c r="D22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4" s="95" t="str">
        <f>IF(ISNUMBER(MATCH(C139,'1. Antritt_Prüfung'!$G$5:$G$233,0)),"Ja","-")</f>
        <v>-</v>
      </c>
      <c r="F224" s="95" t="str">
        <f>IF(ISNUMBER(MATCH(#REF!,'2a.Detailpunkte'!$D$4:$D$352,0)),"Ja","-")</f>
        <v>-</v>
      </c>
      <c r="G224" s="95" t="str">
        <f>IF(ISNUMBER(MATCH(D224,'1. Antritt_Prüfung'!$H$107:$H$307,0)),"Ja","-")</f>
        <v>-</v>
      </c>
      <c r="H224" s="95" t="str">
        <f>IF(ISNUMBER(MATCH(D224,'2a.Detailpunkte'!$D$4:$D$352,0)),"Ja","-")</f>
        <v>-</v>
      </c>
    </row>
    <row r="225" spans="4:8">
      <c r="D22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5" s="95" t="str">
        <f>IF(ISNUMBER(MATCH(C140,'1. Antritt_Prüfung'!$G$5:$G$233,0)),"Ja","-")</f>
        <v>-</v>
      </c>
      <c r="F225" s="95" t="str">
        <f>IF(ISNUMBER(MATCH(#REF!,'2a.Detailpunkte'!$D$4:$D$352,0)),"Ja","-")</f>
        <v>-</v>
      </c>
      <c r="G225" s="95" t="str">
        <f>IF(ISNUMBER(MATCH(D225,'1. Antritt_Prüfung'!$H$107:$H$307,0)),"Ja","-")</f>
        <v>-</v>
      </c>
      <c r="H225" s="95" t="str">
        <f>IF(ISNUMBER(MATCH(D225,'2a.Detailpunkte'!$D$4:$D$352,0)),"Ja","-")</f>
        <v>-</v>
      </c>
    </row>
    <row r="226" spans="4:8">
      <c r="D226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6" s="95" t="str">
        <f>IF(ISNUMBER(MATCH(C141,'1. Antritt_Prüfung'!$G$5:$G$233,0)),"Ja","-")</f>
        <v>-</v>
      </c>
      <c r="F226" s="95" t="str">
        <f>IF(ISNUMBER(MATCH(#REF!,'2a.Detailpunkte'!$D$4:$D$352,0)),"Ja","-")</f>
        <v>-</v>
      </c>
      <c r="G226" s="95" t="str">
        <f>IF(ISNUMBER(MATCH(D226,'1. Antritt_Prüfung'!$H$107:$H$307,0)),"Ja","-")</f>
        <v>-</v>
      </c>
      <c r="H226" s="95" t="str">
        <f>IF(ISNUMBER(MATCH(D226,'2a.Detailpunkte'!$D$4:$D$352,0)),"Ja","-")</f>
        <v>-</v>
      </c>
    </row>
    <row r="227" spans="4:8">
      <c r="D227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7" s="95" t="str">
        <f>IF(ISNUMBER(MATCH(C142,'1. Antritt_Prüfung'!$G$5:$G$233,0)),"Ja","-")</f>
        <v>-</v>
      </c>
      <c r="F227" s="95" t="str">
        <f>IF(ISNUMBER(MATCH(#REF!,'2a.Detailpunkte'!$D$4:$D$352,0)),"Ja","-")</f>
        <v>-</v>
      </c>
      <c r="G227" s="95" t="str">
        <f>IF(ISNUMBER(MATCH(D227,'1. Antritt_Prüfung'!$H$107:$H$307,0)),"Ja","-")</f>
        <v>-</v>
      </c>
      <c r="H227" s="95" t="str">
        <f>IF(ISNUMBER(MATCH(D227,'2a.Detailpunkte'!$D$4:$D$352,0)),"Ja","-")</f>
        <v>-</v>
      </c>
    </row>
    <row r="228" spans="4:8">
      <c r="D228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8" s="95" t="str">
        <f>IF(ISNUMBER(MATCH(C143,'1. Antritt_Prüfung'!$G$5:$G$233,0)),"Ja","-")</f>
        <v>-</v>
      </c>
      <c r="F228" s="95" t="str">
        <f>IF(ISNUMBER(MATCH(#REF!,'2a.Detailpunkte'!$D$4:$D$352,0)),"Ja","-")</f>
        <v>-</v>
      </c>
      <c r="G228" s="95" t="str">
        <f>IF(ISNUMBER(MATCH(D228,'1. Antritt_Prüfung'!$H$107:$H$307,0)),"Ja","-")</f>
        <v>-</v>
      </c>
      <c r="H228" s="95" t="str">
        <f>IF(ISNUMBER(MATCH(D228,'2a.Detailpunkte'!$D$4:$D$352,0)),"Ja","-")</f>
        <v>-</v>
      </c>
    </row>
    <row r="229" spans="4:8">
      <c r="D229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29" s="95" t="str">
        <f>IF(ISNUMBER(MATCH(C144,'1. Antritt_Prüfung'!$G$5:$G$233,0)),"Ja","-")</f>
        <v>-</v>
      </c>
      <c r="F229" s="95" t="str">
        <f>IF(ISNUMBER(MATCH(#REF!,'2a.Detailpunkte'!$D$4:$D$352,0)),"Ja","-")</f>
        <v>-</v>
      </c>
      <c r="G229" s="95" t="str">
        <f>IF(ISNUMBER(MATCH(D229,'1. Antritt_Prüfung'!$H$107:$H$307,0)),"Ja","-")</f>
        <v>-</v>
      </c>
      <c r="H229" s="95" t="str">
        <f>IF(ISNUMBER(MATCH(D229,'2a.Detailpunkte'!$D$4:$D$352,0)),"Ja","-")</f>
        <v>-</v>
      </c>
    </row>
    <row r="230" spans="4:8">
      <c r="D230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30" s="95" t="str">
        <f>IF(ISNUMBER(MATCH(C145,'1. Antritt_Prüfung'!$G$5:$G$233,0)),"Ja","-")</f>
        <v>-</v>
      </c>
      <c r="F230" s="95" t="str">
        <f>IF(ISNUMBER(MATCH(#REF!,'2a.Detailpunkte'!$D$4:$D$352,0)),"Ja","-")</f>
        <v>-</v>
      </c>
      <c r="G230" s="95" t="str">
        <f>IF(ISNUMBER(MATCH(D230,'1. Antritt_Prüfung'!$H$107:$H$307,0)),"Ja","-")</f>
        <v>-</v>
      </c>
      <c r="H230" s="95" t="str">
        <f>IF(ISNUMBER(MATCH(D230,'2a.Detailpunkte'!$D$4:$D$352,0)),"Ja","-")</f>
        <v>-</v>
      </c>
    </row>
    <row r="231" spans="4:8">
      <c r="D231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31" s="95" t="str">
        <f>IF(ISNUMBER(MATCH(C146,'1. Antritt_Prüfung'!$G$5:$G$233,0)),"Ja","-")</f>
        <v>-</v>
      </c>
      <c r="F231" s="95" t="str">
        <f>IF(ISNUMBER(MATCH(#REF!,'2a.Detailpunkte'!$D$4:$D$352,0)),"Ja","-")</f>
        <v>-</v>
      </c>
      <c r="G231" s="95" t="str">
        <f>IF(ISNUMBER(MATCH(D231,'1. Antritt_Prüfung'!$H$107:$H$307,0)),"Ja","-")</f>
        <v>-</v>
      </c>
      <c r="H231" s="95" t="str">
        <f>IF(ISNUMBER(MATCH(D231,'2a.Detailpunkte'!$D$4:$D$352,0)),"Ja","-")</f>
        <v>-</v>
      </c>
    </row>
    <row r="232" spans="4:8">
      <c r="D232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32" s="95" t="str">
        <f>IF(ISNUMBER(MATCH(C147,'1. Antritt_Prüfung'!$G$5:$G$233,0)),"Ja","-")</f>
        <v>-</v>
      </c>
      <c r="F232" s="95" t="str">
        <f>IF(ISNUMBER(MATCH(#REF!,'2a.Detailpunkte'!$D$4:$D$352,0)),"Ja","-")</f>
        <v>-</v>
      </c>
      <c r="G232" s="95" t="str">
        <f>IF(ISNUMBER(MATCH(D232,'1. Antritt_Prüfung'!$H$107:$H$307,0)),"Ja","-")</f>
        <v>-</v>
      </c>
      <c r="H232" s="95" t="str">
        <f>IF(ISNUMBER(MATCH(D232,'2a.Detailpunkte'!$D$4:$D$352,0)),"Ja","-")</f>
        <v>-</v>
      </c>
    </row>
    <row r="233" spans="4:8">
      <c r="D233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33" s="95" t="str">
        <f>IF(ISNUMBER(MATCH(C148,'1. Antritt_Prüfung'!$G$5:$G$233,0)),"Ja","-")</f>
        <v>-</v>
      </c>
      <c r="F233" s="95" t="str">
        <f>IF(ISNUMBER(MATCH(#REF!,'2a.Detailpunkte'!$D$4:$D$352,0)),"Ja","-")</f>
        <v>-</v>
      </c>
      <c r="G233" s="95" t="str">
        <f>IF(ISNUMBER(MATCH(D233,'1. Antritt_Prüfung'!$H$107:$H$307,0)),"Ja","-")</f>
        <v>-</v>
      </c>
      <c r="H233" s="95" t="str">
        <f>IF(ISNUMBER(MATCH(D233,'2a.Detailpunkte'!$D$4:$D$352,0)),"Ja","-")</f>
        <v>-</v>
      </c>
    </row>
    <row r="234" spans="4:8">
      <c r="D234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34" s="95" t="str">
        <f>IF(ISNUMBER(MATCH(C149,'1. Antritt_Prüfung'!$G$5:$G$233,0)),"Ja","-")</f>
        <v>-</v>
      </c>
      <c r="F234" s="95" t="str">
        <f>IF(ISNUMBER(MATCH(#REF!,'2a.Detailpunkte'!$D$4:$D$352,0)),"Ja","-")</f>
        <v>-</v>
      </c>
      <c r="G234" s="95" t="str">
        <f>IF(ISNUMBER(MATCH(D234,'1. Antritt_Prüfung'!$H$107:$H$307,0)),"Ja","-")</f>
        <v>-</v>
      </c>
      <c r="H234" s="95" t="str">
        <f>IF(ISNUMBER(MATCH(D234,'2a.Detailpunkte'!$D$4:$D$352,0)),"Ja","-")</f>
        <v>-</v>
      </c>
    </row>
    <row r="235" spans="4:8">
      <c r="D235" s="199" t="str">
        <f>IF(ISNUMBER(INDEX('2. Punkte_Prüfung'!$A$6:$D$1048576,MATCH('4. Noteneintrag'!#REF!,Gesamtpunkte[Matr.-Nr.],0),4)),INDEX('2. Punkte_Prüfung'!$A$6:$D$1048576,MATCH('4. Noteneintrag'!#REF!,Gesamtpunkte[Matr.-Nr.],0),4),"")</f>
        <v/>
      </c>
      <c r="E235" s="95" t="str">
        <f>IF(ISNUMBER(MATCH(C150,'1. Antritt_Prüfung'!$G$5:$G$233,0)),"Ja","-")</f>
        <v>-</v>
      </c>
      <c r="F235" s="95" t="str">
        <f>IF(ISNUMBER(MATCH(#REF!,'2a.Detailpunkte'!$D$4:$D$352,0)),"Ja","-")</f>
        <v>-</v>
      </c>
      <c r="G235" s="95" t="str">
        <f>IF(ISNUMBER(MATCH(D235,'1. Antritt_Prüfung'!$H$107:$H$307,0)),"Ja","-")</f>
        <v>-</v>
      </c>
      <c r="H235" s="95" t="str">
        <f>IF(ISNUMBER(MATCH(D235,'2a.Detailpunkte'!$D$4:$D$352,0)),"Ja","-")</f>
        <v>-</v>
      </c>
    </row>
    <row r="236" spans="4:8">
      <c r="D236" s="199" t="str">
        <f>IF(ISNUMBER(INDEX('2. Punkte_Prüfung'!$A$6:$D$1048576,MATCH('4. Noteneintrag'!C40,Gesamtpunkte[Matr.-Nr.],0),4)),INDEX('2. Punkte_Prüfung'!$A$6:$D$1048576,MATCH('4. Noteneintrag'!C40,Gesamtpunkte[Matr.-Nr.],0),4),"")</f>
        <v/>
      </c>
      <c r="E236" s="95" t="str">
        <f>IF(ISNUMBER(MATCH(C151,'1. Antritt_Prüfung'!$G$5:$G$233,0)),"Ja","-")</f>
        <v>-</v>
      </c>
      <c r="F236" s="95" t="str">
        <f>IF(ISNUMBER(MATCH(C40,'2a.Detailpunkte'!$D$4:$D$352,0)),"Ja","-")</f>
        <v>-</v>
      </c>
      <c r="G236" s="95" t="str">
        <f>IF(ISNUMBER(MATCH(D236,'1. Antritt_Prüfung'!$H$107:$H$307,0)),"Ja","-")</f>
        <v>-</v>
      </c>
      <c r="H236" s="95" t="str">
        <f>IF(ISNUMBER(MATCH(D236,'2a.Detailpunkte'!$D$4:$D$352,0)),"Ja","-")</f>
        <v>-</v>
      </c>
    </row>
    <row r="237" spans="4:8">
      <c r="D237" s="199" t="str">
        <f>IF(ISNUMBER(INDEX('2. Punkte_Prüfung'!$A$6:$D$1048576,MATCH('4. Noteneintrag'!C41,Gesamtpunkte[Matr.-Nr.],0),4)),INDEX('2. Punkte_Prüfung'!$A$6:$D$1048576,MATCH('4. Noteneintrag'!C41,Gesamtpunkte[Matr.-Nr.],0),4),"")</f>
        <v/>
      </c>
      <c r="E237" s="95" t="str">
        <f>IF(ISNUMBER(MATCH(C152,'1. Antritt_Prüfung'!$G$5:$G$233,0)),"Ja","-")</f>
        <v>-</v>
      </c>
      <c r="F237" s="95" t="str">
        <f>IF(ISNUMBER(MATCH(C41,'2a.Detailpunkte'!$D$4:$D$352,0)),"Ja","-")</f>
        <v>-</v>
      </c>
      <c r="G237" s="95" t="str">
        <f>IF(ISNUMBER(MATCH(D237,'1. Antritt_Prüfung'!$H$107:$H$307,0)),"Ja","-")</f>
        <v>-</v>
      </c>
      <c r="H237" s="95" t="str">
        <f>IF(ISNUMBER(MATCH(D237,'2a.Detailpunkte'!$D$4:$D$352,0)),"Ja","-")</f>
        <v>-</v>
      </c>
    </row>
    <row r="238" spans="4:8">
      <c r="D238" s="199" t="str">
        <f>IF(ISNUMBER(INDEX('2. Punkte_Prüfung'!$A$6:$D$1048576,MATCH('4. Noteneintrag'!C42,Gesamtpunkte[Matr.-Nr.],0),4)),INDEX('2. Punkte_Prüfung'!$A$6:$D$1048576,MATCH('4. Noteneintrag'!C42,Gesamtpunkte[Matr.-Nr.],0),4),"")</f>
        <v/>
      </c>
      <c r="E238" s="95" t="str">
        <f>IF(ISNUMBER(MATCH(C153,'1. Antritt_Prüfung'!$G$5:$G$233,0)),"Ja","-")</f>
        <v>-</v>
      </c>
      <c r="F238" s="95" t="str">
        <f>IF(ISNUMBER(MATCH(C42,'2a.Detailpunkte'!$D$4:$D$352,0)),"Ja","-")</f>
        <v>-</v>
      </c>
      <c r="G238" s="95" t="str">
        <f>IF(ISNUMBER(MATCH(D238,'1. Antritt_Prüfung'!$H$107:$H$307,0)),"Ja","-")</f>
        <v>-</v>
      </c>
      <c r="H238" s="95" t="str">
        <f>IF(ISNUMBER(MATCH(D238,'2a.Detailpunkte'!$D$4:$D$352,0)),"Ja","-")</f>
        <v>-</v>
      </c>
    </row>
    <row r="239" spans="4:8">
      <c r="D239" s="199" t="str">
        <f>IF(ISNUMBER(INDEX('2. Punkte_Prüfung'!$A$6:$D$1048576,MATCH('4. Noteneintrag'!C43,Gesamtpunkte[Matr.-Nr.],0),4)),INDEX('2. Punkte_Prüfung'!$A$6:$D$1048576,MATCH('4. Noteneintrag'!C43,Gesamtpunkte[Matr.-Nr.],0),4),"")</f>
        <v/>
      </c>
      <c r="E239" s="95" t="str">
        <f>IF(ISNUMBER(MATCH(C154,'1. Antritt_Prüfung'!$G$5:$G$233,0)),"Ja","-")</f>
        <v>-</v>
      </c>
      <c r="F239" s="95" t="str">
        <f>IF(ISNUMBER(MATCH(C43,'2a.Detailpunkte'!$D$4:$D$352,0)),"Ja","-")</f>
        <v>-</v>
      </c>
      <c r="G239" s="95" t="str">
        <f>IF(ISNUMBER(MATCH(D239,'1. Antritt_Prüfung'!$H$107:$H$307,0)),"Ja","-")</f>
        <v>-</v>
      </c>
      <c r="H239" s="95" t="str">
        <f>IF(ISNUMBER(MATCH(D239,'2a.Detailpunkte'!$D$4:$D$352,0)),"Ja","-")</f>
        <v>-</v>
      </c>
    </row>
    <row r="240" spans="4:8">
      <c r="D240" s="199" t="str">
        <f>IF(ISNUMBER(INDEX('2. Punkte_Prüfung'!$A$6:$D$1048576,MATCH('4. Noteneintrag'!C44,Gesamtpunkte[Matr.-Nr.],0),4)),INDEX('2. Punkte_Prüfung'!$A$6:$D$1048576,MATCH('4. Noteneintrag'!C44,Gesamtpunkte[Matr.-Nr.],0),4),"")</f>
        <v/>
      </c>
      <c r="E240" s="95" t="str">
        <f>IF(ISNUMBER(MATCH(C155,'1. Antritt_Prüfung'!$G$5:$G$233,0)),"Ja","-")</f>
        <v>-</v>
      </c>
      <c r="F240" s="95" t="str">
        <f>IF(ISNUMBER(MATCH(C44,'2a.Detailpunkte'!$D$4:$D$352,0)),"Ja","-")</f>
        <v>-</v>
      </c>
      <c r="G240" s="95" t="str">
        <f>IF(ISNUMBER(MATCH(D240,'1. Antritt_Prüfung'!$H$107:$H$307,0)),"Ja","-")</f>
        <v>-</v>
      </c>
      <c r="H240" s="95" t="str">
        <f>IF(ISNUMBER(MATCH(D240,'2a.Detailpunkte'!$D$4:$D$352,0)),"Ja","-")</f>
        <v>-</v>
      </c>
    </row>
    <row r="241" spans="4:8">
      <c r="D241" s="199" t="str">
        <f>IF(ISNUMBER(INDEX('2. Punkte_Prüfung'!$A$6:$D$1048576,MATCH('4. Noteneintrag'!C45,Gesamtpunkte[Matr.-Nr.],0),4)),INDEX('2. Punkte_Prüfung'!$A$6:$D$1048576,MATCH('4. Noteneintrag'!C45,Gesamtpunkte[Matr.-Nr.],0),4),"")</f>
        <v/>
      </c>
      <c r="E241" s="95" t="str">
        <f>IF(ISNUMBER(MATCH(C156,'1. Antritt_Prüfung'!$G$5:$G$233,0)),"Ja","-")</f>
        <v>-</v>
      </c>
      <c r="F241" s="95" t="str">
        <f>IF(ISNUMBER(MATCH(C45,'2a.Detailpunkte'!$D$4:$D$352,0)),"Ja","-")</f>
        <v>-</v>
      </c>
      <c r="G241" s="95" t="str">
        <f>IF(ISNUMBER(MATCH(D241,'1. Antritt_Prüfung'!$H$107:$H$307,0)),"Ja","-")</f>
        <v>-</v>
      </c>
      <c r="H241" s="95" t="str">
        <f>IF(ISNUMBER(MATCH(D241,'2a.Detailpunkte'!$D$4:$D$352,0)),"Ja","-")</f>
        <v>-</v>
      </c>
    </row>
    <row r="242" spans="4:8">
      <c r="D242" s="199" t="str">
        <f>IF(ISNUMBER(INDEX('2. Punkte_Prüfung'!$A$6:$D$1048576,MATCH('4. Noteneintrag'!C46,Gesamtpunkte[Matr.-Nr.],0),4)),INDEX('2. Punkte_Prüfung'!$A$6:$D$1048576,MATCH('4. Noteneintrag'!C46,Gesamtpunkte[Matr.-Nr.],0),4),"")</f>
        <v/>
      </c>
      <c r="E242" s="95" t="str">
        <f>IF(ISNUMBER(MATCH(C157,'1. Antritt_Prüfung'!$G$5:$G$233,0)),"Ja","-")</f>
        <v>-</v>
      </c>
      <c r="F242" s="95" t="str">
        <f>IF(ISNUMBER(MATCH(C46,'2a.Detailpunkte'!$D$4:$D$352,0)),"Ja","-")</f>
        <v>-</v>
      </c>
      <c r="G242" s="95" t="str">
        <f>IF(ISNUMBER(MATCH(D242,'1. Antritt_Prüfung'!$H$107:$H$307,0)),"Ja","-")</f>
        <v>-</v>
      </c>
      <c r="H242" s="95" t="str">
        <f>IF(ISNUMBER(MATCH(D242,'2a.Detailpunkte'!$D$4:$D$352,0)),"Ja","-")</f>
        <v>-</v>
      </c>
    </row>
    <row r="243" spans="4:8">
      <c r="D243" s="199" t="str">
        <f>IF(ISNUMBER(INDEX('2. Punkte_Prüfung'!$A$6:$D$1048576,MATCH('4. Noteneintrag'!C47,Gesamtpunkte[Matr.-Nr.],0),4)),INDEX('2. Punkte_Prüfung'!$A$6:$D$1048576,MATCH('4. Noteneintrag'!C47,Gesamtpunkte[Matr.-Nr.],0),4),"")</f>
        <v/>
      </c>
      <c r="E243" s="95" t="str">
        <f>IF(ISNUMBER(MATCH(C158,'1. Antritt_Prüfung'!$G$5:$G$233,0)),"Ja","-")</f>
        <v>-</v>
      </c>
      <c r="F243" s="95" t="str">
        <f>IF(ISNUMBER(MATCH(C47,'2a.Detailpunkte'!$D$4:$D$352,0)),"Ja","-")</f>
        <v>-</v>
      </c>
      <c r="G243" s="95" t="str">
        <f>IF(ISNUMBER(MATCH(D243,'1. Antritt_Prüfung'!$H$107:$H$307,0)),"Ja","-")</f>
        <v>-</v>
      </c>
      <c r="H243" s="95" t="str">
        <f>IF(ISNUMBER(MATCH(D243,'2a.Detailpunkte'!$D$4:$D$352,0)),"Ja","-")</f>
        <v>-</v>
      </c>
    </row>
    <row r="244" spans="4:8">
      <c r="D244" s="199" t="str">
        <f>IF(ISNUMBER(INDEX('2. Punkte_Prüfung'!$A$6:$D$1048576,MATCH('4. Noteneintrag'!C48,Gesamtpunkte[Matr.-Nr.],0),4)),INDEX('2. Punkte_Prüfung'!$A$6:$D$1048576,MATCH('4. Noteneintrag'!C48,Gesamtpunkte[Matr.-Nr.],0),4),"")</f>
        <v/>
      </c>
      <c r="E244" s="95" t="str">
        <f>IF(ISNUMBER(MATCH(C159,'1. Antritt_Prüfung'!$G$5:$G$233,0)),"Ja","-")</f>
        <v>-</v>
      </c>
      <c r="F244" s="95" t="str">
        <f>IF(ISNUMBER(MATCH(C48,'2a.Detailpunkte'!$D$4:$D$352,0)),"Ja","-")</f>
        <v>-</v>
      </c>
      <c r="G244" s="95" t="str">
        <f>IF(ISNUMBER(MATCH(D244,'1. Antritt_Prüfung'!$H$107:$H$307,0)),"Ja","-")</f>
        <v>-</v>
      </c>
      <c r="H244" s="95" t="str">
        <f>IF(ISNUMBER(MATCH(D244,'2a.Detailpunkte'!$D$4:$D$352,0)),"Ja","-")</f>
        <v>-</v>
      </c>
    </row>
    <row r="245" spans="4:8">
      <c r="D245" s="199" t="str">
        <f>IF(ISNUMBER(INDEX('2. Punkte_Prüfung'!$A$6:$D$1048576,MATCH('4. Noteneintrag'!C49,Gesamtpunkte[Matr.-Nr.],0),4)),INDEX('2. Punkte_Prüfung'!$A$6:$D$1048576,MATCH('4. Noteneintrag'!C49,Gesamtpunkte[Matr.-Nr.],0),4),"")</f>
        <v/>
      </c>
      <c r="E245" s="95" t="str">
        <f>IF(ISNUMBER(MATCH(C160,'1. Antritt_Prüfung'!$G$5:$G$233,0)),"Ja","-")</f>
        <v>-</v>
      </c>
      <c r="F245" s="95" t="str">
        <f>IF(ISNUMBER(MATCH(C49,'2a.Detailpunkte'!$D$4:$D$352,0)),"Ja","-")</f>
        <v>-</v>
      </c>
      <c r="G245" s="95" t="str">
        <f>IF(ISNUMBER(MATCH(D245,'1. Antritt_Prüfung'!$H$107:$H$307,0)),"Ja","-")</f>
        <v>-</v>
      </c>
      <c r="H245" s="95" t="str">
        <f>IF(ISNUMBER(MATCH(D245,'2a.Detailpunkte'!$D$4:$D$352,0)),"Ja","-")</f>
        <v>-</v>
      </c>
    </row>
    <row r="246" spans="4:8">
      <c r="D246" s="199" t="str">
        <f>IF(ISNUMBER(INDEX('2. Punkte_Prüfung'!$A$6:$D$1048576,MATCH('4. Noteneintrag'!C50,Gesamtpunkte[Matr.-Nr.],0),4)),INDEX('2. Punkte_Prüfung'!$A$6:$D$1048576,MATCH('4. Noteneintrag'!C50,Gesamtpunkte[Matr.-Nr.],0),4),"")</f>
        <v/>
      </c>
      <c r="E246" s="95" t="str">
        <f>IF(ISNUMBER(MATCH(C161,'1. Antritt_Prüfung'!$G$5:$G$233,0)),"Ja","-")</f>
        <v>-</v>
      </c>
      <c r="F246" s="95" t="str">
        <f>IF(ISNUMBER(MATCH(C50,'2a.Detailpunkte'!$D$4:$D$352,0)),"Ja","-")</f>
        <v>-</v>
      </c>
      <c r="G246" s="95" t="str">
        <f>IF(ISNUMBER(MATCH(D246,'1. Antritt_Prüfung'!$H$107:$H$307,0)),"Ja","-")</f>
        <v>-</v>
      </c>
      <c r="H246" s="95" t="str">
        <f>IF(ISNUMBER(MATCH(D246,'2a.Detailpunkte'!$D$4:$D$352,0)),"Ja","-")</f>
        <v>-</v>
      </c>
    </row>
    <row r="247" spans="4:8">
      <c r="D247" s="199" t="str">
        <f>IF(ISNUMBER(INDEX('2. Punkte_Prüfung'!$A$6:$D$1048576,MATCH('4. Noteneintrag'!C51,Gesamtpunkte[Matr.-Nr.],0),4)),INDEX('2. Punkte_Prüfung'!$A$6:$D$1048576,MATCH('4. Noteneintrag'!C51,Gesamtpunkte[Matr.-Nr.],0),4),"")</f>
        <v/>
      </c>
      <c r="E247" s="95" t="str">
        <f>IF(ISNUMBER(MATCH(C162,'1. Antritt_Prüfung'!$G$5:$G$233,0)),"Ja","-")</f>
        <v>-</v>
      </c>
      <c r="F247" s="95" t="str">
        <f>IF(ISNUMBER(MATCH(C51,'2a.Detailpunkte'!$D$4:$D$352,0)),"Ja","-")</f>
        <v>-</v>
      </c>
      <c r="G247" s="95" t="str">
        <f>IF(ISNUMBER(MATCH(D247,'1. Antritt_Prüfung'!$H$107:$H$307,0)),"Ja","-")</f>
        <v>-</v>
      </c>
      <c r="H247" s="95" t="str">
        <f>IF(ISNUMBER(MATCH(D247,'2a.Detailpunkte'!$D$4:$D$352,0)),"Ja","-")</f>
        <v>-</v>
      </c>
    </row>
    <row r="248" spans="4:8">
      <c r="D248" s="199" t="str">
        <f>IF(ISNUMBER(INDEX('2. Punkte_Prüfung'!$A$6:$D$1048576,MATCH('4. Noteneintrag'!C52,Gesamtpunkte[Matr.-Nr.],0),4)),INDEX('2. Punkte_Prüfung'!$A$6:$D$1048576,MATCH('4. Noteneintrag'!C52,Gesamtpunkte[Matr.-Nr.],0),4),"")</f>
        <v/>
      </c>
      <c r="E248" s="95" t="str">
        <f>IF(ISNUMBER(MATCH(C163,'1. Antritt_Prüfung'!$G$5:$G$233,0)),"Ja","-")</f>
        <v>-</v>
      </c>
      <c r="F248" s="95" t="str">
        <f>IF(ISNUMBER(MATCH(C52,'2a.Detailpunkte'!$D$4:$D$352,0)),"Ja","-")</f>
        <v>-</v>
      </c>
      <c r="G248" s="95" t="str">
        <f>IF(ISNUMBER(MATCH(D248,'1. Antritt_Prüfung'!$H$107:$H$307,0)),"Ja","-")</f>
        <v>-</v>
      </c>
      <c r="H248" s="95" t="str">
        <f>IF(ISNUMBER(MATCH(D248,'2a.Detailpunkte'!$D$4:$D$352,0)),"Ja","-")</f>
        <v>-</v>
      </c>
    </row>
    <row r="249" spans="4:8">
      <c r="D249" s="199" t="str">
        <f>IF(ISNUMBER(INDEX('2. Punkte_Prüfung'!$A$6:$D$1048576,MATCH('4. Noteneintrag'!C53,Gesamtpunkte[Matr.-Nr.],0),4)),INDEX('2. Punkte_Prüfung'!$A$6:$D$1048576,MATCH('4. Noteneintrag'!C53,Gesamtpunkte[Matr.-Nr.],0),4),"")</f>
        <v/>
      </c>
      <c r="E249" s="95" t="str">
        <f>IF(ISNUMBER(MATCH(C164,'1. Antritt_Prüfung'!$G$5:$G$233,0)),"Ja","-")</f>
        <v>-</v>
      </c>
      <c r="F249" s="95" t="str">
        <f>IF(ISNUMBER(MATCH(C53,'2a.Detailpunkte'!$D$4:$D$352,0)),"Ja","-")</f>
        <v>-</v>
      </c>
      <c r="G249" s="95" t="str">
        <f>IF(ISNUMBER(MATCH(D249,'1. Antritt_Prüfung'!$H$107:$H$307,0)),"Ja","-")</f>
        <v>-</v>
      </c>
      <c r="H249" s="95" t="str">
        <f>IF(ISNUMBER(MATCH(D249,'2a.Detailpunkte'!$D$4:$D$352,0)),"Ja","-")</f>
        <v>-</v>
      </c>
    </row>
    <row r="250" spans="4:8">
      <c r="D250" s="199" t="str">
        <f>IF(ISNUMBER(INDEX('2. Punkte_Prüfung'!$A$6:$D$1048576,MATCH('4. Noteneintrag'!C54,Gesamtpunkte[Matr.-Nr.],0),4)),INDEX('2. Punkte_Prüfung'!$A$6:$D$1048576,MATCH('4. Noteneintrag'!C54,Gesamtpunkte[Matr.-Nr.],0),4),"")</f>
        <v/>
      </c>
      <c r="E250" s="95" t="str">
        <f>IF(ISNUMBER(MATCH(C165,'1. Antritt_Prüfung'!$G$5:$G$233,0)),"Ja","-")</f>
        <v>-</v>
      </c>
      <c r="F250" s="95" t="str">
        <f>IF(ISNUMBER(MATCH(C54,'2a.Detailpunkte'!$D$4:$D$352,0)),"Ja","-")</f>
        <v>-</v>
      </c>
      <c r="G250" s="95" t="str">
        <f>IF(ISNUMBER(MATCH(D250,'1. Antritt_Prüfung'!$H$107:$H$307,0)),"Ja","-")</f>
        <v>-</v>
      </c>
      <c r="H250" s="95" t="str">
        <f>IF(ISNUMBER(MATCH(D250,'2a.Detailpunkte'!$D$4:$D$352,0)),"Ja","-")</f>
        <v>-</v>
      </c>
    </row>
    <row r="251" spans="4:8">
      <c r="D251" s="199" t="str">
        <f>IF(ISNUMBER(INDEX('2. Punkte_Prüfung'!$A$6:$D$1048576,MATCH('4. Noteneintrag'!C55,Gesamtpunkte[Matr.-Nr.],0),4)),INDEX('2. Punkte_Prüfung'!$A$6:$D$1048576,MATCH('4. Noteneintrag'!C55,Gesamtpunkte[Matr.-Nr.],0),4),"")</f>
        <v/>
      </c>
      <c r="E251" s="95" t="str">
        <f>IF(ISNUMBER(MATCH(C166,'1. Antritt_Prüfung'!$G$5:$G$233,0)),"Ja","-")</f>
        <v>-</v>
      </c>
      <c r="F251" s="95" t="str">
        <f>IF(ISNUMBER(MATCH(C55,'2a.Detailpunkte'!$D$4:$D$352,0)),"Ja","-")</f>
        <v>-</v>
      </c>
      <c r="G251" s="95" t="str">
        <f>IF(ISNUMBER(MATCH(D251,'1. Antritt_Prüfung'!$H$107:$H$307,0)),"Ja","-")</f>
        <v>-</v>
      </c>
      <c r="H251" s="95" t="str">
        <f>IF(ISNUMBER(MATCH(D251,'2a.Detailpunkte'!$D$4:$D$352,0)),"Ja","-")</f>
        <v>-</v>
      </c>
    </row>
    <row r="252" spans="4:8">
      <c r="D252" s="199" t="str">
        <f>IF(ISNUMBER(INDEX('2. Punkte_Prüfung'!$A$6:$D$1048576,MATCH('4. Noteneintrag'!C56,Gesamtpunkte[Matr.-Nr.],0),4)),INDEX('2. Punkte_Prüfung'!$A$6:$D$1048576,MATCH('4. Noteneintrag'!C56,Gesamtpunkte[Matr.-Nr.],0),4),"")</f>
        <v/>
      </c>
      <c r="E252" s="95" t="str">
        <f>IF(ISNUMBER(MATCH(C167,'1. Antritt_Prüfung'!$G$5:$G$233,0)),"Ja","-")</f>
        <v>-</v>
      </c>
      <c r="F252" s="95" t="str">
        <f>IF(ISNUMBER(MATCH(C56,'2a.Detailpunkte'!$D$4:$D$352,0)),"Ja","-")</f>
        <v>-</v>
      </c>
      <c r="G252" s="95" t="str">
        <f>IF(ISNUMBER(MATCH(D252,'1. Antritt_Prüfung'!$H$107:$H$307,0)),"Ja","-")</f>
        <v>-</v>
      </c>
      <c r="H252" s="95" t="str">
        <f>IF(ISNUMBER(MATCH(D252,'2a.Detailpunkte'!$D$4:$D$352,0)),"Ja","-")</f>
        <v>-</v>
      </c>
    </row>
    <row r="253" spans="4:8">
      <c r="D253" s="199" t="str">
        <f>IF(ISNUMBER(INDEX('2. Punkte_Prüfung'!$A$6:$D$1048576,MATCH('4. Noteneintrag'!C57,Gesamtpunkte[Matr.-Nr.],0),4)),INDEX('2. Punkte_Prüfung'!$A$6:$D$1048576,MATCH('4. Noteneintrag'!C57,Gesamtpunkte[Matr.-Nr.],0),4),"")</f>
        <v/>
      </c>
      <c r="E253" s="95" t="str">
        <f>IF(ISNUMBER(MATCH(C168,'1. Antritt_Prüfung'!$G$5:$G$233,0)),"Ja","-")</f>
        <v>-</v>
      </c>
      <c r="F253" s="95" t="str">
        <f>IF(ISNUMBER(MATCH(C57,'2a.Detailpunkte'!$D$4:$D$352,0)),"Ja","-")</f>
        <v>-</v>
      </c>
      <c r="G253" s="95" t="str">
        <f>IF(ISNUMBER(MATCH(D253,'1. Antritt_Prüfung'!$H$107:$H$307,0)),"Ja","-")</f>
        <v>-</v>
      </c>
      <c r="H253" s="95" t="str">
        <f>IF(ISNUMBER(MATCH(D253,'2a.Detailpunkte'!$D$4:$D$352,0)),"Ja","-")</f>
        <v>-</v>
      </c>
    </row>
    <row r="254" spans="4:8">
      <c r="D254" s="199" t="str">
        <f>IF(ISNUMBER(INDEX('2. Punkte_Prüfung'!$A$6:$D$1048576,MATCH('4. Noteneintrag'!C58,Gesamtpunkte[Matr.-Nr.],0),4)),INDEX('2. Punkte_Prüfung'!$A$6:$D$1048576,MATCH('4. Noteneintrag'!C58,Gesamtpunkte[Matr.-Nr.],0),4),"")</f>
        <v/>
      </c>
      <c r="E254" s="95" t="str">
        <f>IF(ISNUMBER(MATCH(C169,'1. Antritt_Prüfung'!$G$5:$G$233,0)),"Ja","-")</f>
        <v>-</v>
      </c>
      <c r="F254" s="95" t="str">
        <f>IF(ISNUMBER(MATCH(C58,'2a.Detailpunkte'!$D$4:$D$352,0)),"Ja","-")</f>
        <v>-</v>
      </c>
      <c r="G254" s="95" t="str">
        <f>IF(ISNUMBER(MATCH(D254,'1. Antritt_Prüfung'!$H$107:$H$307,0)),"Ja","-")</f>
        <v>-</v>
      </c>
      <c r="H254" s="95" t="str">
        <f>IF(ISNUMBER(MATCH(D254,'2a.Detailpunkte'!$D$4:$D$352,0)),"Ja","-")</f>
        <v>-</v>
      </c>
    </row>
    <row r="255" spans="4:8">
      <c r="D255" s="199" t="str">
        <f>IF(ISNUMBER(INDEX('2. Punkte_Prüfung'!$A$6:$D$1048576,MATCH('4. Noteneintrag'!C59,Gesamtpunkte[Matr.-Nr.],0),4)),INDEX('2. Punkte_Prüfung'!$A$6:$D$1048576,MATCH('4. Noteneintrag'!C59,Gesamtpunkte[Matr.-Nr.],0),4),"")</f>
        <v/>
      </c>
      <c r="E255" s="95" t="str">
        <f>IF(ISNUMBER(MATCH(C170,'1. Antritt_Prüfung'!$G$5:$G$233,0)),"Ja","-")</f>
        <v>-</v>
      </c>
      <c r="F255" s="95" t="str">
        <f>IF(ISNUMBER(MATCH(C59,'2a.Detailpunkte'!$D$4:$D$352,0)),"Ja","-")</f>
        <v>-</v>
      </c>
      <c r="G255" s="95" t="str">
        <f>IF(ISNUMBER(MATCH(D255,'1. Antritt_Prüfung'!$H$107:$H$307,0)),"Ja","-")</f>
        <v>-</v>
      </c>
      <c r="H255" s="95" t="str">
        <f>IF(ISNUMBER(MATCH(D255,'2a.Detailpunkte'!$D$4:$D$352,0)),"Ja","-")</f>
        <v>-</v>
      </c>
    </row>
    <row r="256" spans="4:8">
      <c r="D256" s="199" t="str">
        <f>IF(ISNUMBER(INDEX('2. Punkte_Prüfung'!$A$6:$D$1048576,MATCH('4. Noteneintrag'!C60,Gesamtpunkte[Matr.-Nr.],0),4)),INDEX('2. Punkte_Prüfung'!$A$6:$D$1048576,MATCH('4. Noteneintrag'!C60,Gesamtpunkte[Matr.-Nr.],0),4),"")</f>
        <v/>
      </c>
      <c r="E256" s="95" t="str">
        <f>IF(ISNUMBER(MATCH(C171,'1. Antritt_Prüfung'!$G$5:$G$233,0)),"Ja","-")</f>
        <v>-</v>
      </c>
      <c r="F256" s="95" t="str">
        <f>IF(ISNUMBER(MATCH(C60,'2a.Detailpunkte'!$D$4:$D$352,0)),"Ja","-")</f>
        <v>-</v>
      </c>
      <c r="G256" s="95" t="str">
        <f>IF(ISNUMBER(MATCH(D256,'1. Antritt_Prüfung'!$H$107:$H$307,0)),"Ja","-")</f>
        <v>-</v>
      </c>
      <c r="H256" s="95" t="str">
        <f>IF(ISNUMBER(MATCH(D256,'2a.Detailpunkte'!$D$4:$D$352,0)),"Ja","-")</f>
        <v>-</v>
      </c>
    </row>
    <row r="257" spans="4:8">
      <c r="D257" s="199" t="str">
        <f>IF(ISNUMBER(INDEX('2. Punkte_Prüfung'!$A$6:$D$1048576,MATCH('4. Noteneintrag'!C61,Gesamtpunkte[Matr.-Nr.],0),4)),INDEX('2. Punkte_Prüfung'!$A$6:$D$1048576,MATCH('4. Noteneintrag'!C61,Gesamtpunkte[Matr.-Nr.],0),4),"")</f>
        <v/>
      </c>
      <c r="E257" s="95" t="str">
        <f>IF(ISNUMBER(MATCH(C172,'1. Antritt_Prüfung'!$G$5:$G$233,0)),"Ja","-")</f>
        <v>-</v>
      </c>
      <c r="F257" s="95" t="str">
        <f>IF(ISNUMBER(MATCH(C61,'2a.Detailpunkte'!$D$4:$D$352,0)),"Ja","-")</f>
        <v>-</v>
      </c>
      <c r="G257" s="95" t="str">
        <f>IF(ISNUMBER(MATCH(D257,'1. Antritt_Prüfung'!$H$107:$H$307,0)),"Ja","-")</f>
        <v>-</v>
      </c>
      <c r="H257" s="95" t="str">
        <f>IF(ISNUMBER(MATCH(D257,'2a.Detailpunkte'!$D$4:$D$352,0)),"Ja","-")</f>
        <v>-</v>
      </c>
    </row>
    <row r="258" spans="4:8">
      <c r="D258" s="199" t="str">
        <f>IF(ISNUMBER(INDEX('2. Punkte_Prüfung'!$A$6:$D$1048576,MATCH('4. Noteneintrag'!C62,Gesamtpunkte[Matr.-Nr.],0),4)),INDEX('2. Punkte_Prüfung'!$A$6:$D$1048576,MATCH('4. Noteneintrag'!C62,Gesamtpunkte[Matr.-Nr.],0),4),"")</f>
        <v/>
      </c>
      <c r="E258" s="95" t="str">
        <f>IF(ISNUMBER(MATCH(C173,'1. Antritt_Prüfung'!$G$5:$G$233,0)),"Ja","-")</f>
        <v>-</v>
      </c>
      <c r="F258" s="95" t="str">
        <f>IF(ISNUMBER(MATCH(C62,'2a.Detailpunkte'!$D$4:$D$352,0)),"Ja","-")</f>
        <v>-</v>
      </c>
      <c r="G258" s="95" t="str">
        <f>IF(ISNUMBER(MATCH(D258,'1. Antritt_Prüfung'!$H$107:$H$307,0)),"Ja","-")</f>
        <v>-</v>
      </c>
      <c r="H258" s="95" t="str">
        <f>IF(ISNUMBER(MATCH(D258,'2a.Detailpunkte'!$D$4:$D$352,0)),"Ja","-")</f>
        <v>-</v>
      </c>
    </row>
    <row r="259" spans="4:8">
      <c r="D259" s="199" t="str">
        <f>IF(ISNUMBER(INDEX('2. Punkte_Prüfung'!$A$6:$D$1048576,MATCH('4. Noteneintrag'!C63,Gesamtpunkte[Matr.-Nr.],0),4)),INDEX('2. Punkte_Prüfung'!$A$6:$D$1048576,MATCH('4. Noteneintrag'!C63,Gesamtpunkte[Matr.-Nr.],0),4),"")</f>
        <v/>
      </c>
      <c r="E259" s="95" t="str">
        <f>IF(ISNUMBER(MATCH(C174,'1. Antritt_Prüfung'!$G$5:$G$233,0)),"Ja","-")</f>
        <v>-</v>
      </c>
      <c r="F259" s="95" t="str">
        <f>IF(ISNUMBER(MATCH(C63,'2a.Detailpunkte'!$D$4:$D$352,0)),"Ja","-")</f>
        <v>-</v>
      </c>
      <c r="G259" s="95" t="str">
        <f>IF(ISNUMBER(MATCH(D259,'1. Antritt_Prüfung'!$H$107:$H$307,0)),"Ja","-")</f>
        <v>-</v>
      </c>
      <c r="H259" s="95" t="str">
        <f>IF(ISNUMBER(MATCH(D259,'2a.Detailpunkte'!$D$4:$D$352,0)),"Ja","-")</f>
        <v>-</v>
      </c>
    </row>
    <row r="260" spans="4:8">
      <c r="D260" s="199" t="str">
        <f>IF(ISNUMBER(INDEX('2. Punkte_Prüfung'!$A$6:$D$1048576,MATCH('4. Noteneintrag'!C64,Gesamtpunkte[Matr.-Nr.],0),4)),INDEX('2. Punkte_Prüfung'!$A$6:$D$1048576,MATCH('4. Noteneintrag'!C64,Gesamtpunkte[Matr.-Nr.],0),4),"")</f>
        <v/>
      </c>
      <c r="E260" s="95" t="str">
        <f>IF(ISNUMBER(MATCH(C175,'1. Antritt_Prüfung'!$G$5:$G$233,0)),"Ja","-")</f>
        <v>-</v>
      </c>
      <c r="F260" s="95" t="str">
        <f>IF(ISNUMBER(MATCH(C64,'2a.Detailpunkte'!$D$4:$D$352,0)),"Ja","-")</f>
        <v>-</v>
      </c>
      <c r="G260" s="95" t="str">
        <f>IF(ISNUMBER(MATCH(D260,'1. Antritt_Prüfung'!$H$107:$H$307,0)),"Ja","-")</f>
        <v>-</v>
      </c>
      <c r="H260" s="95" t="str">
        <f>IF(ISNUMBER(MATCH(D260,'2a.Detailpunkte'!$D$4:$D$352,0)),"Ja","-")</f>
        <v>-</v>
      </c>
    </row>
    <row r="261" spans="4:8">
      <c r="D261" s="199" t="str">
        <f>IF(ISNUMBER(INDEX('2. Punkte_Prüfung'!$A$6:$D$1048576,MATCH('4. Noteneintrag'!C65,Gesamtpunkte[Matr.-Nr.],0),4)),INDEX('2. Punkte_Prüfung'!$A$6:$D$1048576,MATCH('4. Noteneintrag'!C65,Gesamtpunkte[Matr.-Nr.],0),4),"")</f>
        <v/>
      </c>
      <c r="E261" s="95" t="str">
        <f>IF(ISNUMBER(MATCH(C176,'1. Antritt_Prüfung'!$G$5:$G$233,0)),"Ja","-")</f>
        <v>-</v>
      </c>
      <c r="F261" s="95" t="str">
        <f>IF(ISNUMBER(MATCH(C65,'2a.Detailpunkte'!$D$4:$D$352,0)),"Ja","-")</f>
        <v>-</v>
      </c>
      <c r="G261" s="95" t="str">
        <f>IF(ISNUMBER(MATCH(D261,'1. Antritt_Prüfung'!$H$107:$H$307,0)),"Ja","-")</f>
        <v>-</v>
      </c>
      <c r="H261" s="95" t="str">
        <f>IF(ISNUMBER(MATCH(D261,'2a.Detailpunkte'!$D$4:$D$352,0)),"Ja","-")</f>
        <v>-</v>
      </c>
    </row>
    <row r="262" spans="4:8">
      <c r="D262" s="199" t="str">
        <f>IF(ISNUMBER(INDEX('2. Punkte_Prüfung'!$A$6:$D$1048576,MATCH('4. Noteneintrag'!C66,Gesamtpunkte[Matr.-Nr.],0),4)),INDEX('2. Punkte_Prüfung'!$A$6:$D$1048576,MATCH('4. Noteneintrag'!C66,Gesamtpunkte[Matr.-Nr.],0),4),"")</f>
        <v/>
      </c>
      <c r="E262" s="95" t="str">
        <f>IF(ISNUMBER(MATCH(C177,'1. Antritt_Prüfung'!$G$5:$G$233,0)),"Ja","-")</f>
        <v>-</v>
      </c>
      <c r="F262" s="95" t="str">
        <f>IF(ISNUMBER(MATCH(C66,'2a.Detailpunkte'!$D$4:$D$352,0)),"Ja","-")</f>
        <v>-</v>
      </c>
      <c r="G262" s="95" t="str">
        <f>IF(ISNUMBER(MATCH(D262,'1. Antritt_Prüfung'!$H$107:$H$307,0)),"Ja","-")</f>
        <v>-</v>
      </c>
      <c r="H262" s="95" t="str">
        <f>IF(ISNUMBER(MATCH(D262,'2a.Detailpunkte'!$D$4:$D$352,0)),"Ja","-")</f>
        <v>-</v>
      </c>
    </row>
    <row r="263" spans="4:8">
      <c r="D263" s="199" t="str">
        <f>IF(ISNUMBER(INDEX('2. Punkte_Prüfung'!$A$6:$D$1048576,MATCH('4. Noteneintrag'!C67,Gesamtpunkte[Matr.-Nr.],0),4)),INDEX('2. Punkte_Prüfung'!$A$6:$D$1048576,MATCH('4. Noteneintrag'!C67,Gesamtpunkte[Matr.-Nr.],0),4),"")</f>
        <v/>
      </c>
      <c r="E263" s="95" t="str">
        <f>IF(ISNUMBER(MATCH(C178,'1. Antritt_Prüfung'!$G$5:$G$233,0)),"Ja","-")</f>
        <v>-</v>
      </c>
      <c r="F263" s="95" t="str">
        <f>IF(ISNUMBER(MATCH(C67,'2a.Detailpunkte'!$D$4:$D$352,0)),"Ja","-")</f>
        <v>-</v>
      </c>
      <c r="G263" s="95" t="str">
        <f>IF(ISNUMBER(MATCH(D263,'1. Antritt_Prüfung'!$H$107:$H$307,0)),"Ja","-")</f>
        <v>-</v>
      </c>
      <c r="H263" s="95" t="str">
        <f>IF(ISNUMBER(MATCH(D263,'2a.Detailpunkte'!$D$4:$D$352,0)),"Ja","-")</f>
        <v>-</v>
      </c>
    </row>
    <row r="264" spans="4:8">
      <c r="D264" s="199" t="str">
        <f>IF(ISNUMBER(INDEX('2. Punkte_Prüfung'!$A$6:$D$1048576,MATCH('4. Noteneintrag'!C68,Gesamtpunkte[Matr.-Nr.],0),4)),INDEX('2. Punkte_Prüfung'!$A$6:$D$1048576,MATCH('4. Noteneintrag'!C68,Gesamtpunkte[Matr.-Nr.],0),4),"")</f>
        <v/>
      </c>
      <c r="E264" s="95" t="str">
        <f>IF(ISNUMBER(MATCH(C179,'1. Antritt_Prüfung'!$G$5:$G$233,0)),"Ja","-")</f>
        <v>-</v>
      </c>
      <c r="F264" s="95" t="str">
        <f>IF(ISNUMBER(MATCH(C68,'2a.Detailpunkte'!$D$4:$D$352,0)),"Ja","-")</f>
        <v>-</v>
      </c>
      <c r="G264" s="95" t="str">
        <f>IF(ISNUMBER(MATCH(D264,'1. Antritt_Prüfung'!$H$107:$H$307,0)),"Ja","-")</f>
        <v>-</v>
      </c>
      <c r="H264" s="95" t="str">
        <f>IF(ISNUMBER(MATCH(D264,'2a.Detailpunkte'!$D$4:$D$352,0)),"Ja","-")</f>
        <v>-</v>
      </c>
    </row>
    <row r="265" spans="4:8">
      <c r="D265" s="199" t="str">
        <f>IF(ISNUMBER(INDEX('2. Punkte_Prüfung'!$A$6:$D$1048576,MATCH('4. Noteneintrag'!C69,Gesamtpunkte[Matr.-Nr.],0),4)),INDEX('2. Punkte_Prüfung'!$A$6:$D$1048576,MATCH('4. Noteneintrag'!C69,Gesamtpunkte[Matr.-Nr.],0),4),"")</f>
        <v/>
      </c>
      <c r="E265" s="95" t="str">
        <f>IF(ISNUMBER(MATCH(C180,'1. Antritt_Prüfung'!$G$5:$G$233,0)),"Ja","-")</f>
        <v>-</v>
      </c>
      <c r="F265" s="95" t="str">
        <f>IF(ISNUMBER(MATCH(C69,'2a.Detailpunkte'!$D$4:$D$352,0)),"Ja","-")</f>
        <v>-</v>
      </c>
      <c r="G265" s="95" t="str">
        <f>IF(ISNUMBER(MATCH(D265,'1. Antritt_Prüfung'!$H$107:$H$307,0)),"Ja","-")</f>
        <v>-</v>
      </c>
      <c r="H265" s="95" t="str">
        <f>IF(ISNUMBER(MATCH(D265,'2a.Detailpunkte'!$D$4:$D$352,0)),"Ja","-")</f>
        <v>-</v>
      </c>
    </row>
    <row r="266" spans="4:8">
      <c r="D266" s="199" t="str">
        <f>IF(ISNUMBER(INDEX('2. Punkte_Prüfung'!$A$6:$D$1048576,MATCH('4. Noteneintrag'!C70,Gesamtpunkte[Matr.-Nr.],0),4)),INDEX('2. Punkte_Prüfung'!$A$6:$D$1048576,MATCH('4. Noteneintrag'!C70,Gesamtpunkte[Matr.-Nr.],0),4),"")</f>
        <v/>
      </c>
      <c r="E266" s="95" t="str">
        <f>IF(ISNUMBER(MATCH(C181,'1. Antritt_Prüfung'!$G$5:$G$233,0)),"Ja","-")</f>
        <v>-</v>
      </c>
      <c r="F266" s="95" t="str">
        <f>IF(ISNUMBER(MATCH(C70,'2a.Detailpunkte'!$D$4:$D$352,0)),"Ja","-")</f>
        <v>-</v>
      </c>
      <c r="G266" s="95" t="str">
        <f>IF(ISNUMBER(MATCH(D266,'1. Antritt_Prüfung'!$H$107:$H$307,0)),"Ja","-")</f>
        <v>-</v>
      </c>
      <c r="H266" s="95" t="str">
        <f>IF(ISNUMBER(MATCH(D266,'2a.Detailpunkte'!$D$4:$D$352,0)),"Ja","-")</f>
        <v>-</v>
      </c>
    </row>
    <row r="267" spans="4:8">
      <c r="D267" s="199" t="str">
        <f>IF(ISNUMBER(INDEX('2. Punkte_Prüfung'!$A$6:$D$1048576,MATCH('4. Noteneintrag'!C71,Gesamtpunkte[Matr.-Nr.],0),4)),INDEX('2. Punkte_Prüfung'!$A$6:$D$1048576,MATCH('4. Noteneintrag'!C71,Gesamtpunkte[Matr.-Nr.],0),4),"")</f>
        <v/>
      </c>
      <c r="E267" s="95" t="str">
        <f>IF(ISNUMBER(MATCH(C182,'1. Antritt_Prüfung'!$G$5:$G$233,0)),"Ja","-")</f>
        <v>-</v>
      </c>
      <c r="F267" s="95" t="str">
        <f>IF(ISNUMBER(MATCH(C71,'2a.Detailpunkte'!$D$4:$D$352,0)),"Ja","-")</f>
        <v>-</v>
      </c>
      <c r="G267" s="95" t="str">
        <f>IF(ISNUMBER(MATCH(D267,'1. Antritt_Prüfung'!$H$107:$H$307,0)),"Ja","-")</f>
        <v>-</v>
      </c>
      <c r="H267" s="95" t="str">
        <f>IF(ISNUMBER(MATCH(D267,'2a.Detailpunkte'!$D$4:$D$352,0)),"Ja","-")</f>
        <v>-</v>
      </c>
    </row>
    <row r="268" spans="4:8">
      <c r="D268" s="199" t="str">
        <f>IF(ISNUMBER(INDEX('2. Punkte_Prüfung'!$A$6:$D$1048576,MATCH('4. Noteneintrag'!C72,Gesamtpunkte[Matr.-Nr.],0),4)),INDEX('2. Punkte_Prüfung'!$A$6:$D$1048576,MATCH('4. Noteneintrag'!C72,Gesamtpunkte[Matr.-Nr.],0),4),"")</f>
        <v/>
      </c>
      <c r="E268" s="95" t="str">
        <f>IF(ISNUMBER(MATCH(C183,'1. Antritt_Prüfung'!$G$5:$G$233,0)),"Ja","-")</f>
        <v>-</v>
      </c>
      <c r="F268" s="95" t="str">
        <f>IF(ISNUMBER(MATCH(C72,'2a.Detailpunkte'!$D$4:$D$352,0)),"Ja","-")</f>
        <v>-</v>
      </c>
      <c r="G268" s="95" t="str">
        <f>IF(ISNUMBER(MATCH(D268,'1. Antritt_Prüfung'!$H$107:$H$307,0)),"Ja","-")</f>
        <v>-</v>
      </c>
      <c r="H268" s="95" t="str">
        <f>IF(ISNUMBER(MATCH(D268,'2a.Detailpunkte'!$D$4:$D$352,0)),"Ja","-")</f>
        <v>-</v>
      </c>
    </row>
    <row r="269" spans="4:8">
      <c r="D269" s="199" t="str">
        <f>IF(ISNUMBER(INDEX('2. Punkte_Prüfung'!$A$6:$D$1048576,MATCH('4. Noteneintrag'!C73,Gesamtpunkte[Matr.-Nr.],0),4)),INDEX('2. Punkte_Prüfung'!$A$6:$D$1048576,MATCH('4. Noteneintrag'!C73,Gesamtpunkte[Matr.-Nr.],0),4),"")</f>
        <v/>
      </c>
      <c r="E269" s="95" t="str">
        <f>IF(ISNUMBER(MATCH(C184,'1. Antritt_Prüfung'!$G$5:$G$233,0)),"Ja","-")</f>
        <v>-</v>
      </c>
      <c r="F269" s="95" t="str">
        <f>IF(ISNUMBER(MATCH(C73,'2a.Detailpunkte'!$D$4:$D$352,0)),"Ja","-")</f>
        <v>-</v>
      </c>
      <c r="G269" s="95" t="str">
        <f>IF(ISNUMBER(MATCH(D269,'1. Antritt_Prüfung'!$H$107:$H$307,0)),"Ja","-")</f>
        <v>-</v>
      </c>
      <c r="H269" s="95" t="str">
        <f>IF(ISNUMBER(MATCH(D269,'2a.Detailpunkte'!$D$4:$D$352,0)),"Ja","-")</f>
        <v>-</v>
      </c>
    </row>
    <row r="270" spans="4:8">
      <c r="D270" s="199" t="str">
        <f>IF(ISNUMBER(INDEX('2. Punkte_Prüfung'!$A$6:$D$1048576,MATCH('4. Noteneintrag'!C74,Gesamtpunkte[Matr.-Nr.],0),4)),INDEX('2. Punkte_Prüfung'!$A$6:$D$1048576,MATCH('4. Noteneintrag'!C74,Gesamtpunkte[Matr.-Nr.],0),4),"")</f>
        <v/>
      </c>
      <c r="E270" s="95" t="str">
        <f>IF(ISNUMBER(MATCH(C185,'1. Antritt_Prüfung'!$G$5:$G$233,0)),"Ja","-")</f>
        <v>-</v>
      </c>
      <c r="F270" s="95" t="str">
        <f>IF(ISNUMBER(MATCH(C74,'2a.Detailpunkte'!$D$4:$D$352,0)),"Ja","-")</f>
        <v>-</v>
      </c>
      <c r="G270" s="95" t="str">
        <f>IF(ISNUMBER(MATCH(D270,'1. Antritt_Prüfung'!$H$107:$H$307,0)),"Ja","-")</f>
        <v>-</v>
      </c>
      <c r="H270" s="95" t="str">
        <f>IF(ISNUMBER(MATCH(D270,'2a.Detailpunkte'!$D$4:$D$352,0)),"Ja","-")</f>
        <v>-</v>
      </c>
    </row>
    <row r="271" spans="4:8">
      <c r="D271" s="199" t="str">
        <f>IF(ISNUMBER(INDEX('2. Punkte_Prüfung'!$A$6:$D$1048576,MATCH('4. Noteneintrag'!C75,Gesamtpunkte[Matr.-Nr.],0),4)),INDEX('2. Punkte_Prüfung'!$A$6:$D$1048576,MATCH('4. Noteneintrag'!C75,Gesamtpunkte[Matr.-Nr.],0),4),"")</f>
        <v/>
      </c>
      <c r="E271" s="95" t="str">
        <f>IF(ISNUMBER(MATCH(C186,'1. Antritt_Prüfung'!$G$5:$G$233,0)),"Ja","-")</f>
        <v>-</v>
      </c>
      <c r="F271" s="95" t="str">
        <f>IF(ISNUMBER(MATCH(C75,'2a.Detailpunkte'!$D$4:$D$352,0)),"Ja","-")</f>
        <v>-</v>
      </c>
      <c r="G271" s="95" t="str">
        <f>IF(ISNUMBER(MATCH(D271,'1. Antritt_Prüfung'!$H$107:$H$307,0)),"Ja","-")</f>
        <v>-</v>
      </c>
      <c r="H271" s="95" t="str">
        <f>IF(ISNUMBER(MATCH(D271,'2a.Detailpunkte'!$D$4:$D$352,0)),"Ja","-")</f>
        <v>-</v>
      </c>
    </row>
    <row r="272" spans="4:8">
      <c r="D272" s="199" t="str">
        <f>IF(ISNUMBER(INDEX('2. Punkte_Prüfung'!$A$6:$D$1048576,MATCH('4. Noteneintrag'!C76,Gesamtpunkte[Matr.-Nr.],0),4)),INDEX('2. Punkte_Prüfung'!$A$6:$D$1048576,MATCH('4. Noteneintrag'!C76,Gesamtpunkte[Matr.-Nr.],0),4),"")</f>
        <v/>
      </c>
      <c r="E272" s="95" t="str">
        <f>IF(ISNUMBER(MATCH(C187,'1. Antritt_Prüfung'!$G$5:$G$233,0)),"Ja","-")</f>
        <v>-</v>
      </c>
      <c r="F272" s="95" t="str">
        <f>IF(ISNUMBER(MATCH(C76,'2a.Detailpunkte'!$D$4:$D$352,0)),"Ja","-")</f>
        <v>-</v>
      </c>
      <c r="G272" s="95" t="str">
        <f>IF(ISNUMBER(MATCH(D272,'1. Antritt_Prüfung'!$H$107:$H$307,0)),"Ja","-")</f>
        <v>-</v>
      </c>
      <c r="H272" s="95" t="str">
        <f>IF(ISNUMBER(MATCH(D272,'2a.Detailpunkte'!$D$4:$D$352,0)),"Ja","-")</f>
        <v>-</v>
      </c>
    </row>
    <row r="273" spans="4:8">
      <c r="D273" s="199" t="str">
        <f>IF(ISNUMBER(INDEX('2. Punkte_Prüfung'!$A$6:$D$1048576,MATCH('4. Noteneintrag'!C77,Gesamtpunkte[Matr.-Nr.],0),4)),INDEX('2. Punkte_Prüfung'!$A$6:$D$1048576,MATCH('4. Noteneintrag'!C77,Gesamtpunkte[Matr.-Nr.],0),4),"")</f>
        <v/>
      </c>
      <c r="E273" s="95" t="str">
        <f>IF(ISNUMBER(MATCH(C188,'1. Antritt_Prüfung'!$G$5:$G$233,0)),"Ja","-")</f>
        <v>-</v>
      </c>
      <c r="F273" s="95" t="str">
        <f>IF(ISNUMBER(MATCH(C77,'2a.Detailpunkte'!$D$4:$D$352,0)),"Ja","-")</f>
        <v>-</v>
      </c>
      <c r="G273" s="95" t="str">
        <f>IF(ISNUMBER(MATCH(D273,'1. Antritt_Prüfung'!$H$107:$H$307,0)),"Ja","-")</f>
        <v>-</v>
      </c>
      <c r="H273" s="95" t="str">
        <f>IF(ISNUMBER(MATCH(D273,'2a.Detailpunkte'!$D$4:$D$352,0)),"Ja","-")</f>
        <v>-</v>
      </c>
    </row>
    <row r="274" spans="4:8">
      <c r="D274" s="199" t="str">
        <f>IF(ISNUMBER(INDEX('2. Punkte_Prüfung'!$A$6:$D$1048576,MATCH('4. Noteneintrag'!C78,Gesamtpunkte[Matr.-Nr.],0),4)),INDEX('2. Punkte_Prüfung'!$A$6:$D$1048576,MATCH('4. Noteneintrag'!C78,Gesamtpunkte[Matr.-Nr.],0),4),"")</f>
        <v/>
      </c>
      <c r="E274" s="95" t="str">
        <f>IF(ISNUMBER(MATCH(C189,'1. Antritt_Prüfung'!$G$5:$G$233,0)),"Ja","-")</f>
        <v>-</v>
      </c>
      <c r="F274" s="95" t="str">
        <f>IF(ISNUMBER(MATCH(C78,'2a.Detailpunkte'!$D$4:$D$352,0)),"Ja","-")</f>
        <v>-</v>
      </c>
      <c r="G274" s="95" t="str">
        <f>IF(ISNUMBER(MATCH(D274,'1. Antritt_Prüfung'!$H$107:$H$307,0)),"Ja","-")</f>
        <v>-</v>
      </c>
      <c r="H274" s="95" t="str">
        <f>IF(ISNUMBER(MATCH(D274,'2a.Detailpunkte'!$D$4:$D$352,0)),"Ja","-")</f>
        <v>-</v>
      </c>
    </row>
    <row r="275" spans="4:8">
      <c r="D275" s="199" t="str">
        <f>IF(ISNUMBER(INDEX('2. Punkte_Prüfung'!$A$6:$D$1048576,MATCH('4. Noteneintrag'!C79,Gesamtpunkte[Matr.-Nr.],0),4)),INDEX('2. Punkte_Prüfung'!$A$6:$D$1048576,MATCH('4. Noteneintrag'!C79,Gesamtpunkte[Matr.-Nr.],0),4),"")</f>
        <v/>
      </c>
      <c r="E275" s="95" t="str">
        <f>IF(ISNUMBER(MATCH(C190,'1. Antritt_Prüfung'!$G$5:$G$233,0)),"Ja","-")</f>
        <v>-</v>
      </c>
      <c r="F275" s="95" t="str">
        <f>IF(ISNUMBER(MATCH(C79,'2a.Detailpunkte'!$D$4:$D$352,0)),"Ja","-")</f>
        <v>-</v>
      </c>
      <c r="G275" s="95" t="str">
        <f>IF(ISNUMBER(MATCH(D275,'1. Antritt_Prüfung'!$H$107:$H$307,0)),"Ja","-")</f>
        <v>-</v>
      </c>
      <c r="H275" s="95" t="str">
        <f>IF(ISNUMBER(MATCH(D275,'2a.Detailpunkte'!$D$4:$D$352,0)),"Ja","-")</f>
        <v>-</v>
      </c>
    </row>
    <row r="276" spans="4:8">
      <c r="D276" s="199" t="str">
        <f>IF(ISNUMBER(INDEX('2. Punkte_Prüfung'!$A$6:$D$1048576,MATCH('4. Noteneintrag'!C80,Gesamtpunkte[Matr.-Nr.],0),4)),INDEX('2. Punkte_Prüfung'!$A$6:$D$1048576,MATCH('4. Noteneintrag'!C80,Gesamtpunkte[Matr.-Nr.],0),4),"")</f>
        <v/>
      </c>
      <c r="E276" s="95" t="str">
        <f>IF(ISNUMBER(MATCH(C191,'1. Antritt_Prüfung'!$G$5:$G$233,0)),"Ja","-")</f>
        <v>-</v>
      </c>
      <c r="F276" s="95" t="str">
        <f>IF(ISNUMBER(MATCH(C80,'2a.Detailpunkte'!$D$4:$D$352,0)),"Ja","-")</f>
        <v>-</v>
      </c>
      <c r="G276" s="95" t="str">
        <f>IF(ISNUMBER(MATCH(D276,'1. Antritt_Prüfung'!$H$107:$H$307,0)),"Ja","-")</f>
        <v>-</v>
      </c>
      <c r="H276" s="95" t="str">
        <f>IF(ISNUMBER(MATCH(D276,'2a.Detailpunkte'!$D$4:$D$352,0)),"Ja","-")</f>
        <v>-</v>
      </c>
    </row>
    <row r="277" spans="4:8">
      <c r="D277" s="199" t="str">
        <f>IF(ISNUMBER(INDEX('2. Punkte_Prüfung'!$A$6:$D$1048576,MATCH('4. Noteneintrag'!C81,Gesamtpunkte[Matr.-Nr.],0),4)),INDEX('2. Punkte_Prüfung'!$A$6:$D$1048576,MATCH('4. Noteneintrag'!C81,Gesamtpunkte[Matr.-Nr.],0),4),"")</f>
        <v/>
      </c>
      <c r="E277" s="95" t="str">
        <f>IF(ISNUMBER(MATCH(C192,'1. Antritt_Prüfung'!$G$5:$G$233,0)),"Ja","-")</f>
        <v>-</v>
      </c>
      <c r="F277" s="95" t="str">
        <f>IF(ISNUMBER(MATCH(C81,'2a.Detailpunkte'!$D$4:$D$352,0)),"Ja","-")</f>
        <v>-</v>
      </c>
      <c r="G277" s="95" t="str">
        <f>IF(ISNUMBER(MATCH(D277,'1. Antritt_Prüfung'!$H$107:$H$307,0)),"Ja","-")</f>
        <v>-</v>
      </c>
      <c r="H277" s="95" t="str">
        <f>IF(ISNUMBER(MATCH(D277,'2a.Detailpunkte'!$D$4:$D$352,0)),"Ja","-")</f>
        <v>-</v>
      </c>
    </row>
    <row r="278" spans="4:8">
      <c r="D278" s="199" t="str">
        <f>IF(ISNUMBER(INDEX('2. Punkte_Prüfung'!$A$6:$D$1048576,MATCH('4. Noteneintrag'!C82,Gesamtpunkte[Matr.-Nr.],0),4)),INDEX('2. Punkte_Prüfung'!$A$6:$D$1048576,MATCH('4. Noteneintrag'!C82,Gesamtpunkte[Matr.-Nr.],0),4),"")</f>
        <v/>
      </c>
      <c r="E278" s="95" t="str">
        <f>IF(ISNUMBER(MATCH(C193,'1. Antritt_Prüfung'!$G$5:$G$233,0)),"Ja","-")</f>
        <v>-</v>
      </c>
      <c r="F278" s="95" t="str">
        <f>IF(ISNUMBER(MATCH(C82,'2a.Detailpunkte'!$D$4:$D$352,0)),"Ja","-")</f>
        <v>-</v>
      </c>
      <c r="G278" s="95" t="str">
        <f>IF(ISNUMBER(MATCH(D278,'1. Antritt_Prüfung'!$H$107:$H$307,0)),"Ja","-")</f>
        <v>-</v>
      </c>
      <c r="H278" s="95" t="str">
        <f>IF(ISNUMBER(MATCH(D278,'2a.Detailpunkte'!$D$4:$D$352,0)),"Ja","-")</f>
        <v>-</v>
      </c>
    </row>
    <row r="279" spans="4:8">
      <c r="D279" s="199" t="str">
        <f>IF(ISNUMBER(INDEX('2. Punkte_Prüfung'!$A$6:$D$1048576,MATCH('4. Noteneintrag'!C83,Gesamtpunkte[Matr.-Nr.],0),4)),INDEX('2. Punkte_Prüfung'!$A$6:$D$1048576,MATCH('4. Noteneintrag'!C83,Gesamtpunkte[Matr.-Nr.],0),4),"")</f>
        <v/>
      </c>
      <c r="E279" s="95" t="str">
        <f>IF(ISNUMBER(MATCH(C194,'1. Antritt_Prüfung'!$G$5:$G$233,0)),"Ja","-")</f>
        <v>-</v>
      </c>
      <c r="F279" s="95" t="str">
        <f>IF(ISNUMBER(MATCH(C83,'2a.Detailpunkte'!$D$4:$D$352,0)),"Ja","-")</f>
        <v>-</v>
      </c>
      <c r="G279" s="95" t="str">
        <f>IF(ISNUMBER(MATCH(D279,'1. Antritt_Prüfung'!$H$107:$H$307,0)),"Ja","-")</f>
        <v>-</v>
      </c>
      <c r="H279" s="95" t="str">
        <f>IF(ISNUMBER(MATCH(D279,'2a.Detailpunkte'!$D$4:$D$352,0)),"Ja","-")</f>
        <v>-</v>
      </c>
    </row>
    <row r="280" spans="4:8">
      <c r="D280" s="199" t="str">
        <f>IF(ISNUMBER(INDEX('2. Punkte_Prüfung'!$A$6:$D$1048576,MATCH('4. Noteneintrag'!C84,Gesamtpunkte[Matr.-Nr.],0),4)),INDEX('2. Punkte_Prüfung'!$A$6:$D$1048576,MATCH('4. Noteneintrag'!C84,Gesamtpunkte[Matr.-Nr.],0),4),"")</f>
        <v/>
      </c>
      <c r="E280" s="95" t="str">
        <f>IF(ISNUMBER(MATCH(C195,'1. Antritt_Prüfung'!$G$5:$G$233,0)),"Ja","-")</f>
        <v>-</v>
      </c>
      <c r="F280" s="95" t="str">
        <f>IF(ISNUMBER(MATCH(C84,'2a.Detailpunkte'!$D$4:$D$352,0)),"Ja","-")</f>
        <v>-</v>
      </c>
      <c r="G280" s="95" t="str">
        <f>IF(ISNUMBER(MATCH(D280,'1. Antritt_Prüfung'!$H$107:$H$307,0)),"Ja","-")</f>
        <v>-</v>
      </c>
      <c r="H280" s="95" t="str">
        <f>IF(ISNUMBER(MATCH(D280,'2a.Detailpunkte'!$D$4:$D$352,0)),"Ja","-")</f>
        <v>-</v>
      </c>
    </row>
    <row r="281" spans="4:8">
      <c r="D281" s="199" t="str">
        <f>IF(ISNUMBER(INDEX('2. Punkte_Prüfung'!$A$6:$D$1048576,MATCH('4. Noteneintrag'!C85,Gesamtpunkte[Matr.-Nr.],0),4)),INDEX('2. Punkte_Prüfung'!$A$6:$D$1048576,MATCH('4. Noteneintrag'!C85,Gesamtpunkte[Matr.-Nr.],0),4),"")</f>
        <v/>
      </c>
      <c r="E281" s="95" t="str">
        <f>IF(ISNUMBER(MATCH(C196,'1. Antritt_Prüfung'!$G$5:$G$233,0)),"Ja","-")</f>
        <v>-</v>
      </c>
      <c r="F281" s="95" t="str">
        <f>IF(ISNUMBER(MATCH(C85,'2a.Detailpunkte'!$D$4:$D$352,0)),"Ja","-")</f>
        <v>-</v>
      </c>
      <c r="G281" s="95" t="str">
        <f>IF(ISNUMBER(MATCH(D281,'1. Antritt_Prüfung'!$H$107:$H$307,0)),"Ja","-")</f>
        <v>-</v>
      </c>
      <c r="H281" s="95" t="str">
        <f>IF(ISNUMBER(MATCH(D281,'2a.Detailpunkte'!$D$4:$D$352,0)),"Ja","-")</f>
        <v>-</v>
      </c>
    </row>
    <row r="282" spans="4:8">
      <c r="D282" s="199" t="str">
        <f>IF(ISNUMBER(INDEX('2. Punkte_Prüfung'!$A$6:$D$1048576,MATCH('4. Noteneintrag'!C86,Gesamtpunkte[Matr.-Nr.],0),4)),INDEX('2. Punkte_Prüfung'!$A$6:$D$1048576,MATCH('4. Noteneintrag'!C86,Gesamtpunkte[Matr.-Nr.],0),4),"")</f>
        <v/>
      </c>
      <c r="E282" s="95" t="str">
        <f>IF(ISNUMBER(MATCH(C197,'1. Antritt_Prüfung'!$G$5:$G$233,0)),"Ja","-")</f>
        <v>-</v>
      </c>
      <c r="F282" s="95" t="str">
        <f>IF(ISNUMBER(MATCH(C86,'2a.Detailpunkte'!$D$4:$D$352,0)),"Ja","-")</f>
        <v>-</v>
      </c>
      <c r="G282" s="95" t="str">
        <f>IF(ISNUMBER(MATCH(D282,'1. Antritt_Prüfung'!$H$107:$H$307,0)),"Ja","-")</f>
        <v>-</v>
      </c>
      <c r="H282" s="95" t="str">
        <f>IF(ISNUMBER(MATCH(D282,'2a.Detailpunkte'!$D$4:$D$352,0)),"Ja","-")</f>
        <v>-</v>
      </c>
    </row>
    <row r="283" spans="4:8">
      <c r="D283" s="199" t="str">
        <f>IF(ISNUMBER(INDEX('2. Punkte_Prüfung'!$A$6:$D$1048576,MATCH('4. Noteneintrag'!C87,Gesamtpunkte[Matr.-Nr.],0),4)),INDEX('2. Punkte_Prüfung'!$A$6:$D$1048576,MATCH('4. Noteneintrag'!C87,Gesamtpunkte[Matr.-Nr.],0),4),"")</f>
        <v/>
      </c>
      <c r="E283" s="95" t="str">
        <f>IF(ISNUMBER(MATCH(C198,'1. Antritt_Prüfung'!$G$5:$G$233,0)),"Ja","-")</f>
        <v>-</v>
      </c>
      <c r="F283" s="95" t="str">
        <f>IF(ISNUMBER(MATCH(C87,'2a.Detailpunkte'!$D$4:$D$352,0)),"Ja","-")</f>
        <v>-</v>
      </c>
      <c r="G283" s="95" t="str">
        <f>IF(ISNUMBER(MATCH(D283,'1. Antritt_Prüfung'!$H$107:$H$307,0)),"Ja","-")</f>
        <v>-</v>
      </c>
      <c r="H283" s="95" t="str">
        <f>IF(ISNUMBER(MATCH(D283,'2a.Detailpunkte'!$D$4:$D$352,0)),"Ja","-")</f>
        <v>-</v>
      </c>
    </row>
    <row r="284" spans="4:8">
      <c r="D284" s="199" t="str">
        <f>IF(ISNUMBER(INDEX('2. Punkte_Prüfung'!$A$6:$D$1048576,MATCH('4. Noteneintrag'!C88,Gesamtpunkte[Matr.-Nr.],0),4)),INDEX('2. Punkte_Prüfung'!$A$6:$D$1048576,MATCH('4. Noteneintrag'!C88,Gesamtpunkte[Matr.-Nr.],0),4),"")</f>
        <v/>
      </c>
      <c r="E284" s="95" t="str">
        <f>IF(ISNUMBER(MATCH(C199,'1. Antritt_Prüfung'!$G$5:$G$233,0)),"Ja","-")</f>
        <v>-</v>
      </c>
      <c r="F284" s="95" t="str">
        <f>IF(ISNUMBER(MATCH(C88,'2a.Detailpunkte'!$D$4:$D$352,0)),"Ja","-")</f>
        <v>-</v>
      </c>
      <c r="G284" s="95" t="str">
        <f>IF(ISNUMBER(MATCH(D284,'1. Antritt_Prüfung'!$H$107:$H$307,0)),"Ja","-")</f>
        <v>-</v>
      </c>
      <c r="H284" s="95" t="str">
        <f>IF(ISNUMBER(MATCH(D284,'2a.Detailpunkte'!$D$4:$D$352,0)),"Ja","-")</f>
        <v>-</v>
      </c>
    </row>
    <row r="285" spans="4:8">
      <c r="D285" s="199" t="str">
        <f>IF(ISNUMBER(INDEX('2. Punkte_Prüfung'!$A$6:$D$1048576,MATCH('4. Noteneintrag'!C89,Gesamtpunkte[Matr.-Nr.],0),4)),INDEX('2. Punkte_Prüfung'!$A$6:$D$1048576,MATCH('4. Noteneintrag'!C89,Gesamtpunkte[Matr.-Nr.],0),4),"")</f>
        <v/>
      </c>
      <c r="E285" s="95" t="str">
        <f>IF(ISNUMBER(MATCH(C200,'1. Antritt_Prüfung'!$G$5:$G$233,0)),"Ja","-")</f>
        <v>-</v>
      </c>
      <c r="F285" s="95" t="str">
        <f>IF(ISNUMBER(MATCH(C89,'2a.Detailpunkte'!$D$4:$D$352,0)),"Ja","-")</f>
        <v>-</v>
      </c>
      <c r="G285" s="95" t="str">
        <f>IF(ISNUMBER(MATCH(D285,'1. Antritt_Prüfung'!$H$107:$H$307,0)),"Ja","-")</f>
        <v>-</v>
      </c>
      <c r="H285" s="95" t="str">
        <f>IF(ISNUMBER(MATCH(D285,'2a.Detailpunkte'!$D$4:$D$352,0)),"Ja","-")</f>
        <v>-</v>
      </c>
    </row>
    <row r="286" spans="4:8">
      <c r="D286" s="199" t="str">
        <f>IF(ISNUMBER(INDEX('2. Punkte_Prüfung'!$A$6:$D$1048576,MATCH('4. Noteneintrag'!C90,Gesamtpunkte[Matr.-Nr.],0),4)),INDEX('2. Punkte_Prüfung'!$A$6:$D$1048576,MATCH('4. Noteneintrag'!C90,Gesamtpunkte[Matr.-Nr.],0),4),"")</f>
        <v/>
      </c>
      <c r="E286" s="95" t="str">
        <f>IF(ISNUMBER(MATCH(C201,'1. Antritt_Prüfung'!$G$5:$G$233,0)),"Ja","-")</f>
        <v>-</v>
      </c>
      <c r="F286" s="95" t="str">
        <f>IF(ISNUMBER(MATCH(C90,'2a.Detailpunkte'!$D$4:$D$352,0)),"Ja","-")</f>
        <v>-</v>
      </c>
      <c r="G286" s="95" t="str">
        <f>IF(ISNUMBER(MATCH(D286,'1. Antritt_Prüfung'!$H$107:$H$307,0)),"Ja","-")</f>
        <v>-</v>
      </c>
      <c r="H286" s="95" t="str">
        <f>IF(ISNUMBER(MATCH(D286,'2a.Detailpunkte'!$D$4:$D$352,0)),"Ja","-")</f>
        <v>-</v>
      </c>
    </row>
    <row r="287" spans="4:8">
      <c r="D287" s="199" t="str">
        <f>IF(ISNUMBER(INDEX('2. Punkte_Prüfung'!$A$6:$D$1048576,MATCH('4. Noteneintrag'!C91,Gesamtpunkte[Matr.-Nr.],0),4)),INDEX('2. Punkte_Prüfung'!$A$6:$D$1048576,MATCH('4. Noteneintrag'!C91,Gesamtpunkte[Matr.-Nr.],0),4),"")</f>
        <v/>
      </c>
      <c r="E287" s="95" t="str">
        <f>IF(ISNUMBER(MATCH(C202,'1. Antritt_Prüfung'!$G$5:$G$233,0)),"Ja","-")</f>
        <v>-</v>
      </c>
      <c r="F287" s="95" t="str">
        <f>IF(ISNUMBER(MATCH(C91,'2a.Detailpunkte'!$D$4:$D$352,0)),"Ja","-")</f>
        <v>-</v>
      </c>
      <c r="G287" s="95" t="str">
        <f>IF(ISNUMBER(MATCH(D287,'1. Antritt_Prüfung'!$H$107:$H$307,0)),"Ja","-")</f>
        <v>-</v>
      </c>
      <c r="H287" s="95" t="str">
        <f>IF(ISNUMBER(MATCH(D287,'2a.Detailpunkte'!$D$4:$D$352,0)),"Ja","-")</f>
        <v>-</v>
      </c>
    </row>
    <row r="288" spans="4:8">
      <c r="D288" s="199" t="str">
        <f>IF(ISNUMBER(INDEX('2. Punkte_Prüfung'!$A$6:$D$1048576,MATCH('4. Noteneintrag'!C92,Gesamtpunkte[Matr.-Nr.],0),4)),INDEX('2. Punkte_Prüfung'!$A$6:$D$1048576,MATCH('4. Noteneintrag'!C92,Gesamtpunkte[Matr.-Nr.],0),4),"")</f>
        <v/>
      </c>
      <c r="E288" s="95" t="str">
        <f>IF(ISNUMBER(MATCH(C203,'1. Antritt_Prüfung'!$G$5:$G$233,0)),"Ja","-")</f>
        <v>-</v>
      </c>
      <c r="F288" s="95" t="str">
        <f>IF(ISNUMBER(MATCH(C92,'2a.Detailpunkte'!$D$4:$D$352,0)),"Ja","-")</f>
        <v>-</v>
      </c>
      <c r="G288" s="95" t="str">
        <f>IF(ISNUMBER(MATCH(D288,'1. Antritt_Prüfung'!$H$107:$H$307,0)),"Ja","-")</f>
        <v>-</v>
      </c>
      <c r="H288" s="95" t="str">
        <f>IF(ISNUMBER(MATCH(D288,'2a.Detailpunkte'!$D$4:$D$352,0)),"Ja","-")</f>
        <v>-</v>
      </c>
    </row>
    <row r="289" spans="4:8">
      <c r="D289" s="199" t="str">
        <f>IF(ISNUMBER(INDEX('2. Punkte_Prüfung'!$A$6:$D$1048576,MATCH('4. Noteneintrag'!C93,Gesamtpunkte[Matr.-Nr.],0),4)),INDEX('2. Punkte_Prüfung'!$A$6:$D$1048576,MATCH('4. Noteneintrag'!C93,Gesamtpunkte[Matr.-Nr.],0),4),"")</f>
        <v/>
      </c>
      <c r="E289" s="95" t="str">
        <f>IF(ISNUMBER(MATCH(C204,'1. Antritt_Prüfung'!$G$5:$G$233,0)),"Ja","-")</f>
        <v>-</v>
      </c>
      <c r="F289" s="95" t="str">
        <f>IF(ISNUMBER(MATCH(C93,'2a.Detailpunkte'!$D$4:$D$352,0)),"Ja","-")</f>
        <v>-</v>
      </c>
      <c r="G289" s="95" t="str">
        <f>IF(ISNUMBER(MATCH(D289,'1. Antritt_Prüfung'!$H$107:$H$307,0)),"Ja","-")</f>
        <v>-</v>
      </c>
      <c r="H289" s="95" t="str">
        <f>IF(ISNUMBER(MATCH(D289,'2a.Detailpunkte'!$D$4:$D$352,0)),"Ja","-")</f>
        <v>-</v>
      </c>
    </row>
    <row r="290" spans="4:8">
      <c r="D290" s="199" t="str">
        <f>IF(ISNUMBER(INDEX('2. Punkte_Prüfung'!$A$6:$D$1048576,MATCH('4. Noteneintrag'!C94,Gesamtpunkte[Matr.-Nr.],0),4)),INDEX('2. Punkte_Prüfung'!$A$6:$D$1048576,MATCH('4. Noteneintrag'!C94,Gesamtpunkte[Matr.-Nr.],0),4),"")</f>
        <v/>
      </c>
      <c r="E290" s="95" t="str">
        <f>IF(ISNUMBER(MATCH(C205,'1. Antritt_Prüfung'!$G$5:$G$233,0)),"Ja","-")</f>
        <v>-</v>
      </c>
      <c r="F290" s="95" t="str">
        <f>IF(ISNUMBER(MATCH(C94,'2a.Detailpunkte'!$D$4:$D$352,0)),"Ja","-")</f>
        <v>-</v>
      </c>
      <c r="G290" s="95" t="str">
        <f>IF(ISNUMBER(MATCH(D290,'1. Antritt_Prüfung'!$H$107:$H$307,0)),"Ja","-")</f>
        <v>-</v>
      </c>
      <c r="H290" s="95" t="str">
        <f>IF(ISNUMBER(MATCH(D290,'2a.Detailpunkte'!$D$4:$D$352,0)),"Ja","-")</f>
        <v>-</v>
      </c>
    </row>
    <row r="291" spans="4:8">
      <c r="D291" s="199" t="str">
        <f>IF(ISNUMBER(INDEX('2. Punkte_Prüfung'!$A$6:$D$1048576,MATCH('4. Noteneintrag'!C95,Gesamtpunkte[Matr.-Nr.],0),4)),INDEX('2. Punkte_Prüfung'!$A$6:$D$1048576,MATCH('4. Noteneintrag'!C95,Gesamtpunkte[Matr.-Nr.],0),4),"")</f>
        <v/>
      </c>
      <c r="E291" s="95" t="str">
        <f>IF(ISNUMBER(MATCH(C206,'1. Antritt_Prüfung'!$G$5:$G$233,0)),"Ja","-")</f>
        <v>-</v>
      </c>
      <c r="F291" s="95" t="str">
        <f>IF(ISNUMBER(MATCH(C95,'2a.Detailpunkte'!$D$4:$D$352,0)),"Ja","-")</f>
        <v>-</v>
      </c>
      <c r="G291" s="95" t="str">
        <f>IF(ISNUMBER(MATCH(D291,'1. Antritt_Prüfung'!$H$107:$H$307,0)),"Ja","-")</f>
        <v>-</v>
      </c>
      <c r="H291" s="95" t="str">
        <f>IF(ISNUMBER(MATCH(D291,'2a.Detailpunkte'!$D$4:$D$352,0)),"Ja","-")</f>
        <v>-</v>
      </c>
    </row>
    <row r="292" spans="4:8">
      <c r="D292" s="199" t="str">
        <f>IF(ISNUMBER(INDEX('2. Punkte_Prüfung'!$A$6:$D$1048576,MATCH('4. Noteneintrag'!C96,Gesamtpunkte[Matr.-Nr.],0),4)),INDEX('2. Punkte_Prüfung'!$A$6:$D$1048576,MATCH('4. Noteneintrag'!C96,Gesamtpunkte[Matr.-Nr.],0),4),"")</f>
        <v/>
      </c>
      <c r="E292" s="95" t="str">
        <f>IF(ISNUMBER(MATCH(C207,'1. Antritt_Prüfung'!$G$5:$G$233,0)),"Ja","-")</f>
        <v>-</v>
      </c>
      <c r="F292" s="95" t="str">
        <f>IF(ISNUMBER(MATCH(C96,'2a.Detailpunkte'!$D$4:$D$352,0)),"Ja","-")</f>
        <v>-</v>
      </c>
      <c r="G292" s="95" t="str">
        <f>IF(ISNUMBER(MATCH(D292,'1. Antritt_Prüfung'!$H$107:$H$307,0)),"Ja","-")</f>
        <v>-</v>
      </c>
      <c r="H292" s="95" t="str">
        <f>IF(ISNUMBER(MATCH(D292,'2a.Detailpunkte'!$D$4:$D$352,0)),"Ja","-")</f>
        <v>-</v>
      </c>
    </row>
    <row r="293" spans="4:8">
      <c r="D293" s="199" t="str">
        <f>IF(ISNUMBER(INDEX('2. Punkte_Prüfung'!$A$6:$D$1048576,MATCH('4. Noteneintrag'!C97,Gesamtpunkte[Matr.-Nr.],0),4)),INDEX('2. Punkte_Prüfung'!$A$6:$D$1048576,MATCH('4. Noteneintrag'!C97,Gesamtpunkte[Matr.-Nr.],0),4),"")</f>
        <v/>
      </c>
      <c r="E293" s="95" t="str">
        <f>IF(ISNUMBER(MATCH(C208,'1. Antritt_Prüfung'!$G$5:$G$233,0)),"Ja","-")</f>
        <v>-</v>
      </c>
      <c r="F293" s="95" t="str">
        <f>IF(ISNUMBER(MATCH(C97,'2a.Detailpunkte'!$D$4:$D$352,0)),"Ja","-")</f>
        <v>-</v>
      </c>
      <c r="G293" s="95" t="str">
        <f>IF(ISNUMBER(MATCH(D293,'1. Antritt_Prüfung'!$H$107:$H$307,0)),"Ja","-")</f>
        <v>-</v>
      </c>
      <c r="H293" s="95" t="str">
        <f>IF(ISNUMBER(MATCH(D293,'2a.Detailpunkte'!$D$4:$D$352,0)),"Ja","-")</f>
        <v>-</v>
      </c>
    </row>
    <row r="294" spans="4:8">
      <c r="D294" s="199" t="str">
        <f>IF(ISNUMBER(INDEX('2. Punkte_Prüfung'!$A$6:$D$1048576,MATCH('4. Noteneintrag'!C98,Gesamtpunkte[Matr.-Nr.],0),4)),INDEX('2. Punkte_Prüfung'!$A$6:$D$1048576,MATCH('4. Noteneintrag'!C98,Gesamtpunkte[Matr.-Nr.],0),4),"")</f>
        <v/>
      </c>
      <c r="E294" s="95" t="str">
        <f>IF(ISNUMBER(MATCH(C209,'1. Antritt_Prüfung'!$G$5:$G$233,0)),"Ja","-")</f>
        <v>-</v>
      </c>
      <c r="F294" s="95" t="str">
        <f>IF(ISNUMBER(MATCH(C98,'2a.Detailpunkte'!$D$4:$D$352,0)),"Ja","-")</f>
        <v>-</v>
      </c>
      <c r="G294" s="95" t="str">
        <f>IF(ISNUMBER(MATCH(D294,'1. Antritt_Prüfung'!$H$107:$H$307,0)),"Ja","-")</f>
        <v>-</v>
      </c>
      <c r="H294" s="95" t="str">
        <f>IF(ISNUMBER(MATCH(D294,'2a.Detailpunkte'!$D$4:$D$352,0)),"Ja","-")</f>
        <v>-</v>
      </c>
    </row>
    <row r="295" spans="4:8">
      <c r="D295" s="199" t="str">
        <f>IF(ISNUMBER(INDEX('2. Punkte_Prüfung'!$A$6:$D$1048576,MATCH('4. Noteneintrag'!C99,Gesamtpunkte[Matr.-Nr.],0),4)),INDEX('2. Punkte_Prüfung'!$A$6:$D$1048576,MATCH('4. Noteneintrag'!C99,Gesamtpunkte[Matr.-Nr.],0),4),"")</f>
        <v/>
      </c>
      <c r="E295" s="95" t="str">
        <f>IF(ISNUMBER(MATCH(C210,'1. Antritt_Prüfung'!$G$5:$G$233,0)),"Ja","-")</f>
        <v>-</v>
      </c>
      <c r="F295" s="95" t="str">
        <f>IF(ISNUMBER(MATCH(C99,'2a.Detailpunkte'!$D$4:$D$352,0)),"Ja","-")</f>
        <v>-</v>
      </c>
      <c r="G295" s="95" t="str">
        <f>IF(ISNUMBER(MATCH(D295,'1. Antritt_Prüfung'!$H$107:$H$307,0)),"Ja","-")</f>
        <v>-</v>
      </c>
      <c r="H295" s="95" t="str">
        <f>IF(ISNUMBER(MATCH(D295,'2a.Detailpunkte'!$D$4:$D$352,0)),"Ja","-")</f>
        <v>-</v>
      </c>
    </row>
    <row r="296" spans="4:8">
      <c r="D296" s="199" t="str">
        <f>IF(ISNUMBER(INDEX('2. Punkte_Prüfung'!$A$6:$D$1048576,MATCH('4. Noteneintrag'!C100,Gesamtpunkte[Matr.-Nr.],0),4)),INDEX('2. Punkte_Prüfung'!$A$6:$D$1048576,MATCH('4. Noteneintrag'!C100,Gesamtpunkte[Matr.-Nr.],0),4),"")</f>
        <v/>
      </c>
      <c r="E296" s="95" t="str">
        <f>IF(ISNUMBER(MATCH(C211,'1. Antritt_Prüfung'!$G$5:$G$233,0)),"Ja","-")</f>
        <v>-</v>
      </c>
      <c r="F296" s="95" t="str">
        <f>IF(ISNUMBER(MATCH(C100,'2a.Detailpunkte'!$D$4:$D$352,0)),"Ja","-")</f>
        <v>-</v>
      </c>
      <c r="G296" s="95" t="str">
        <f>IF(ISNUMBER(MATCH(D296,'1. Antritt_Prüfung'!$H$107:$H$307,0)),"Ja","-")</f>
        <v>-</v>
      </c>
      <c r="H296" s="95" t="str">
        <f>IF(ISNUMBER(MATCH(D296,'2a.Detailpunkte'!$D$4:$D$352,0)),"Ja","-")</f>
        <v>-</v>
      </c>
    </row>
    <row r="297" spans="4:8">
      <c r="D297" s="199" t="str">
        <f>IF(ISNUMBER(INDEX('2. Punkte_Prüfung'!$A$6:$D$1048576,MATCH('4. Noteneintrag'!C101,Gesamtpunkte[Matr.-Nr.],0),4)),INDEX('2. Punkte_Prüfung'!$A$6:$D$1048576,MATCH('4. Noteneintrag'!C101,Gesamtpunkte[Matr.-Nr.],0),4),"")</f>
        <v/>
      </c>
      <c r="E297" s="95" t="str">
        <f>IF(ISNUMBER(MATCH(C212,'1. Antritt_Prüfung'!$G$5:$G$233,0)),"Ja","-")</f>
        <v>-</v>
      </c>
      <c r="F297" s="95" t="str">
        <f>IF(ISNUMBER(MATCH(C101,'2a.Detailpunkte'!$D$4:$D$352,0)),"Ja","-")</f>
        <v>-</v>
      </c>
      <c r="G297" s="95" t="str">
        <f>IF(ISNUMBER(MATCH(D297,'1. Antritt_Prüfung'!$H$107:$H$307,0)),"Ja","-")</f>
        <v>-</v>
      </c>
      <c r="H297" s="95" t="str">
        <f>IF(ISNUMBER(MATCH(D297,'2a.Detailpunkte'!$D$4:$D$352,0)),"Ja","-")</f>
        <v>-</v>
      </c>
    </row>
    <row r="298" spans="4:8">
      <c r="D298" s="199" t="str">
        <f>IF(ISNUMBER(INDEX('2. Punkte_Prüfung'!$A$6:$D$1048576,MATCH('4. Noteneintrag'!C102,Gesamtpunkte[Matr.-Nr.],0),4)),INDEX('2. Punkte_Prüfung'!$A$6:$D$1048576,MATCH('4. Noteneintrag'!C102,Gesamtpunkte[Matr.-Nr.],0),4),"")</f>
        <v/>
      </c>
      <c r="E298" s="95" t="str">
        <f>IF(ISNUMBER(MATCH(C213,'1. Antritt_Prüfung'!$G$5:$G$233,0)),"Ja","-")</f>
        <v>-</v>
      </c>
      <c r="F298" s="95" t="str">
        <f>IF(ISNUMBER(MATCH(C102,'2a.Detailpunkte'!$D$4:$D$352,0)),"Ja","-")</f>
        <v>-</v>
      </c>
      <c r="G298" s="95" t="str">
        <f>IF(ISNUMBER(MATCH(D298,'1. Antritt_Prüfung'!$H$107:$H$307,0)),"Ja","-")</f>
        <v>-</v>
      </c>
      <c r="H298" s="95" t="str">
        <f>IF(ISNUMBER(MATCH(D298,'2a.Detailpunkte'!$D$4:$D$352,0)),"Ja","-")</f>
        <v>-</v>
      </c>
    </row>
    <row r="299" spans="4:8">
      <c r="D299" s="199" t="str">
        <f>IF(ISNUMBER(INDEX('2. Punkte_Prüfung'!$A$6:$D$1048576,MATCH('4. Noteneintrag'!C103,Gesamtpunkte[Matr.-Nr.],0),4)),INDEX('2. Punkte_Prüfung'!$A$6:$D$1048576,MATCH('4. Noteneintrag'!C103,Gesamtpunkte[Matr.-Nr.],0),4),"")</f>
        <v/>
      </c>
      <c r="E299" s="95" t="str">
        <f>IF(ISNUMBER(MATCH(C214,'1. Antritt_Prüfung'!$G$5:$G$233,0)),"Ja","-")</f>
        <v>-</v>
      </c>
      <c r="F299" s="95" t="str">
        <f>IF(ISNUMBER(MATCH(C103,'2a.Detailpunkte'!$D$4:$D$352,0)),"Ja","-")</f>
        <v>-</v>
      </c>
      <c r="G299" s="95" t="str">
        <f>IF(ISNUMBER(MATCH(D299,'1. Antritt_Prüfung'!$H$107:$H$307,0)),"Ja","-")</f>
        <v>-</v>
      </c>
      <c r="H299" s="95" t="str">
        <f>IF(ISNUMBER(MATCH(D299,'2a.Detailpunkte'!$D$4:$D$352,0)),"Ja","-")</f>
        <v>-</v>
      </c>
    </row>
    <row r="300" spans="4:8">
      <c r="D300" s="199" t="str">
        <f>IF(ISNUMBER(INDEX('2. Punkte_Prüfung'!$A$6:$D$1048576,MATCH('4. Noteneintrag'!C104,Gesamtpunkte[Matr.-Nr.],0),4)),INDEX('2. Punkte_Prüfung'!$A$6:$D$1048576,MATCH('4. Noteneintrag'!C104,Gesamtpunkte[Matr.-Nr.],0),4),"")</f>
        <v/>
      </c>
      <c r="E300" s="95" t="str">
        <f>IF(ISNUMBER(MATCH(C215,'1. Antritt_Prüfung'!$G$5:$G$233,0)),"Ja","-")</f>
        <v>-</v>
      </c>
      <c r="F300" s="95" t="str">
        <f>IF(ISNUMBER(MATCH(C104,'2a.Detailpunkte'!$D$4:$D$352,0)),"Ja","-")</f>
        <v>-</v>
      </c>
      <c r="G300" s="95" t="str">
        <f>IF(ISNUMBER(MATCH(D300,'1. Antritt_Prüfung'!$H$107:$H$307,0)),"Ja","-")</f>
        <v>-</v>
      </c>
      <c r="H300" s="95" t="str">
        <f>IF(ISNUMBER(MATCH(D300,'2a.Detailpunkte'!$D$4:$D$352,0)),"Ja","-")</f>
        <v>-</v>
      </c>
    </row>
    <row r="301" spans="4:8">
      <c r="D301" s="199" t="str">
        <f>IF(ISNUMBER(INDEX('2. Punkte_Prüfung'!$A$6:$D$1048576,MATCH('4. Noteneintrag'!C105,Gesamtpunkte[Matr.-Nr.],0),4)),INDEX('2. Punkte_Prüfung'!$A$6:$D$1048576,MATCH('4. Noteneintrag'!C105,Gesamtpunkte[Matr.-Nr.],0),4),"")</f>
        <v/>
      </c>
      <c r="E301" s="95" t="str">
        <f>IF(ISNUMBER(MATCH(C216,'1. Antritt_Prüfung'!$G$5:$G$233,0)),"Ja","-")</f>
        <v>-</v>
      </c>
      <c r="F301" s="95" t="str">
        <f>IF(ISNUMBER(MATCH(C105,'2a.Detailpunkte'!$D$4:$D$352,0)),"Ja","-")</f>
        <v>-</v>
      </c>
      <c r="G301" s="95" t="str">
        <f>IF(ISNUMBER(MATCH(D301,'1. Antritt_Prüfung'!$H$107:$H$307,0)),"Ja","-")</f>
        <v>-</v>
      </c>
      <c r="H301" s="95" t="str">
        <f>IF(ISNUMBER(MATCH(D301,'2a.Detailpunkte'!$D$4:$D$352,0)),"Ja","-")</f>
        <v>-</v>
      </c>
    </row>
    <row r="302" spans="4:8">
      <c r="D302" s="199" t="str">
        <f>IF(ISNUMBER(INDEX('2. Punkte_Prüfung'!$A$6:$D$1048576,MATCH('4. Noteneintrag'!C106,Gesamtpunkte[Matr.-Nr.],0),4)),INDEX('2. Punkte_Prüfung'!$A$6:$D$1048576,MATCH('4. Noteneintrag'!C106,Gesamtpunkte[Matr.-Nr.],0),4),"")</f>
        <v/>
      </c>
      <c r="E302" s="95" t="str">
        <f>IF(ISNUMBER(MATCH(C217,'1. Antritt_Prüfung'!$G$5:$G$233,0)),"Ja","-")</f>
        <v>-</v>
      </c>
      <c r="F302" s="95" t="str">
        <f>IF(ISNUMBER(MATCH(C106,'2a.Detailpunkte'!$D$4:$D$352,0)),"Ja","-")</f>
        <v>-</v>
      </c>
      <c r="G302" s="95" t="str">
        <f>IF(ISNUMBER(MATCH(D302,'1. Antritt_Prüfung'!$H$107:$H$307,0)),"Ja","-")</f>
        <v>-</v>
      </c>
      <c r="H302" s="95" t="str">
        <f>IF(ISNUMBER(MATCH(D302,'2a.Detailpunkte'!$D$4:$D$352,0)),"Ja","-")</f>
        <v>-</v>
      </c>
    </row>
    <row r="303" spans="4:8">
      <c r="D303" s="199" t="str">
        <f>IF(ISNUMBER(INDEX('2. Punkte_Prüfung'!$A$6:$D$1048576,MATCH('4. Noteneintrag'!C107,Gesamtpunkte[Matr.-Nr.],0),4)),INDEX('2. Punkte_Prüfung'!$A$6:$D$1048576,MATCH('4. Noteneintrag'!C107,Gesamtpunkte[Matr.-Nr.],0),4),"")</f>
        <v/>
      </c>
      <c r="E303" s="95" t="str">
        <f>IF(ISNUMBER(MATCH(C218,'1. Antritt_Prüfung'!$G$5:$G$233,0)),"Ja","-")</f>
        <v>-</v>
      </c>
      <c r="F303" s="95" t="str">
        <f>IF(ISNUMBER(MATCH(C107,'2a.Detailpunkte'!$D$4:$D$352,0)),"Ja","-")</f>
        <v>-</v>
      </c>
      <c r="G303" s="95" t="str">
        <f>IF(ISNUMBER(MATCH(D303,'1. Antritt_Prüfung'!$H$107:$H$307,0)),"Ja","-")</f>
        <v>-</v>
      </c>
      <c r="H303" s="95" t="str">
        <f>IF(ISNUMBER(MATCH(D303,'2a.Detailpunkte'!$D$4:$D$352,0)),"Ja","-")</f>
        <v>-</v>
      </c>
    </row>
    <row r="304" spans="4:8">
      <c r="D304" s="199" t="str">
        <f>IF(ISNUMBER(INDEX('2. Punkte_Prüfung'!$A$6:$D$1048576,MATCH('4. Noteneintrag'!C108,Gesamtpunkte[Matr.-Nr.],0),4)),INDEX('2. Punkte_Prüfung'!$A$6:$D$1048576,MATCH('4. Noteneintrag'!C108,Gesamtpunkte[Matr.-Nr.],0),4),"")</f>
        <v/>
      </c>
      <c r="E304" s="95" t="str">
        <f>IF(ISNUMBER(MATCH(C219,'1. Antritt_Prüfung'!$G$5:$G$233,0)),"Ja","-")</f>
        <v>-</v>
      </c>
      <c r="F304" s="95" t="str">
        <f>IF(ISNUMBER(MATCH(C108,'2a.Detailpunkte'!$D$4:$D$352,0)),"Ja","-")</f>
        <v>-</v>
      </c>
      <c r="G304" s="95" t="str">
        <f>IF(ISNUMBER(MATCH(D304,'1. Antritt_Prüfung'!$H$107:$H$307,0)),"Ja","-")</f>
        <v>-</v>
      </c>
      <c r="H304" s="95" t="str">
        <f>IF(ISNUMBER(MATCH(D304,'2a.Detailpunkte'!$D$4:$D$352,0)),"Ja","-")</f>
        <v>-</v>
      </c>
    </row>
    <row r="305" spans="4:8">
      <c r="D305" s="199" t="str">
        <f>IF(ISNUMBER(INDEX('2. Punkte_Prüfung'!$A$6:$D$1048576,MATCH('4. Noteneintrag'!C109,Gesamtpunkte[Matr.-Nr.],0),4)),INDEX('2. Punkte_Prüfung'!$A$6:$D$1048576,MATCH('4. Noteneintrag'!C109,Gesamtpunkte[Matr.-Nr.],0),4),"")</f>
        <v/>
      </c>
      <c r="E305" s="95" t="str">
        <f>IF(ISNUMBER(MATCH(C220,'1. Antritt_Prüfung'!$G$5:$G$233,0)),"Ja","-")</f>
        <v>-</v>
      </c>
      <c r="F305" s="95" t="str">
        <f>IF(ISNUMBER(MATCH(C109,'2a.Detailpunkte'!$D$4:$D$352,0)),"Ja","-")</f>
        <v>-</v>
      </c>
      <c r="G305" s="95" t="str">
        <f>IF(ISNUMBER(MATCH(D305,'1. Antritt_Prüfung'!$H$107:$H$307,0)),"Ja","-")</f>
        <v>-</v>
      </c>
      <c r="H305" s="95" t="str">
        <f>IF(ISNUMBER(MATCH(D305,'2a.Detailpunkte'!$D$4:$D$352,0)),"Ja","-")</f>
        <v>-</v>
      </c>
    </row>
    <row r="306" spans="4:8">
      <c r="D306" s="199" t="str">
        <f>IF(ISNUMBER(INDEX('2. Punkte_Prüfung'!$A$6:$D$1048576,MATCH('4. Noteneintrag'!C110,Gesamtpunkte[Matr.-Nr.],0),4)),INDEX('2. Punkte_Prüfung'!$A$6:$D$1048576,MATCH('4. Noteneintrag'!C110,Gesamtpunkte[Matr.-Nr.],0),4),"")</f>
        <v/>
      </c>
      <c r="E306" s="95" t="str">
        <f>IF(ISNUMBER(MATCH(C221,'1. Antritt_Prüfung'!$G$5:$G$233,0)),"Ja","-")</f>
        <v>-</v>
      </c>
      <c r="F306" s="95" t="str">
        <f>IF(ISNUMBER(MATCH(C110,'2a.Detailpunkte'!$D$4:$D$352,0)),"Ja","-")</f>
        <v>-</v>
      </c>
      <c r="G306" s="95" t="str">
        <f>IF(ISNUMBER(MATCH(D306,'1. Antritt_Prüfung'!$H$107:$H$307,0)),"Ja","-")</f>
        <v>-</v>
      </c>
      <c r="H306" s="95" t="str">
        <f>IF(ISNUMBER(MATCH(D306,'2a.Detailpunkte'!$D$4:$D$352,0)),"Ja","-")</f>
        <v>-</v>
      </c>
    </row>
    <row r="307" spans="4:8">
      <c r="D307" s="199" t="str">
        <f>IF(ISNUMBER(INDEX('2. Punkte_Prüfung'!$A$6:$D$1048576,MATCH('4. Noteneintrag'!C111,Gesamtpunkte[Matr.-Nr.],0),4)),INDEX('2. Punkte_Prüfung'!$A$6:$D$1048576,MATCH('4. Noteneintrag'!C111,Gesamtpunkte[Matr.-Nr.],0),4),"")</f>
        <v/>
      </c>
      <c r="E307" s="95" t="str">
        <f>IF(ISNUMBER(MATCH(C222,'1. Antritt_Prüfung'!$G$5:$G$233,0)),"Ja","-")</f>
        <v>-</v>
      </c>
      <c r="F307" s="95" t="str">
        <f>IF(ISNUMBER(MATCH(C111,'2a.Detailpunkte'!$D$4:$D$352,0)),"Ja","-")</f>
        <v>-</v>
      </c>
      <c r="G307" s="95" t="str">
        <f>IF(ISNUMBER(MATCH(D307,'1. Antritt_Prüfung'!$H$107:$H$307,0)),"Ja","-")</f>
        <v>-</v>
      </c>
      <c r="H307" s="95" t="str">
        <f>IF(ISNUMBER(MATCH(D307,'2a.Detailpunkte'!$D$4:$D$352,0)),"Ja","-")</f>
        <v>-</v>
      </c>
    </row>
    <row r="308" spans="4:8">
      <c r="D308" s="199" t="str">
        <f>IF(ISNUMBER(INDEX('2. Punkte_Prüfung'!$A$6:$D$1048576,MATCH('4. Noteneintrag'!C112,Gesamtpunkte[Matr.-Nr.],0),4)),INDEX('2. Punkte_Prüfung'!$A$6:$D$1048576,MATCH('4. Noteneintrag'!C112,Gesamtpunkte[Matr.-Nr.],0),4),"")</f>
        <v/>
      </c>
      <c r="E308" s="95" t="str">
        <f>IF(ISNUMBER(MATCH(C223,'1. Antritt_Prüfung'!$G$5:$G$233,0)),"Ja","-")</f>
        <v>-</v>
      </c>
      <c r="F308" s="95" t="str">
        <f>IF(ISNUMBER(MATCH(C112,'2a.Detailpunkte'!$D$4:$D$352,0)),"Ja","-")</f>
        <v>-</v>
      </c>
      <c r="G308" s="95" t="str">
        <f>IF(ISNUMBER(MATCH(D308,'1. Antritt_Prüfung'!$H$107:$H$307,0)),"Ja","-")</f>
        <v>-</v>
      </c>
      <c r="H308" s="95" t="str">
        <f>IF(ISNUMBER(MATCH(D308,'2a.Detailpunkte'!$D$4:$D$352,0)),"Ja","-")</f>
        <v>-</v>
      </c>
    </row>
    <row r="309" spans="4:8">
      <c r="D309" s="199" t="str">
        <f>IF(ISNUMBER(INDEX('2. Punkte_Prüfung'!$A$6:$D$1048576,MATCH('4. Noteneintrag'!C113,Gesamtpunkte[Matr.-Nr.],0),4)),INDEX('2. Punkte_Prüfung'!$A$6:$D$1048576,MATCH('4. Noteneintrag'!C113,Gesamtpunkte[Matr.-Nr.],0),4),"")</f>
        <v/>
      </c>
      <c r="E309" s="95" t="str">
        <f>IF(ISNUMBER(MATCH(C224,'1. Antritt_Prüfung'!$G$5:$G$233,0)),"Ja","-")</f>
        <v>-</v>
      </c>
      <c r="F309" s="95" t="str">
        <f>IF(ISNUMBER(MATCH(C113,'2a.Detailpunkte'!$D$4:$D$352,0)),"Ja","-")</f>
        <v>-</v>
      </c>
      <c r="G309" s="95" t="str">
        <f>IF(ISNUMBER(MATCH(D309,'1. Antritt_Prüfung'!$H$107:$H$307,0)),"Ja","-")</f>
        <v>-</v>
      </c>
      <c r="H309" s="95" t="str">
        <f>IF(ISNUMBER(MATCH(D309,'2a.Detailpunkte'!$D$4:$D$352,0)),"Ja","-")</f>
        <v>-</v>
      </c>
    </row>
    <row r="310" spans="4:8">
      <c r="D310" s="199" t="str">
        <f>IF(ISNUMBER(INDEX('2. Punkte_Prüfung'!$A$6:$D$1048576,MATCH('4. Noteneintrag'!C114,Gesamtpunkte[Matr.-Nr.],0),4)),INDEX('2. Punkte_Prüfung'!$A$6:$D$1048576,MATCH('4. Noteneintrag'!C114,Gesamtpunkte[Matr.-Nr.],0),4),"")</f>
        <v/>
      </c>
      <c r="E310" s="95" t="str">
        <f>IF(ISNUMBER(MATCH(C225,'1. Antritt_Prüfung'!$G$5:$G$233,0)),"Ja","-")</f>
        <v>-</v>
      </c>
      <c r="F310" s="95" t="str">
        <f>IF(ISNUMBER(MATCH(C114,'2a.Detailpunkte'!$D$4:$D$352,0)),"Ja","-")</f>
        <v>-</v>
      </c>
      <c r="G310" s="95" t="str">
        <f>IF(ISNUMBER(MATCH(D310,'1. Antritt_Prüfung'!$H$107:$H$307,0)),"Ja","-")</f>
        <v>-</v>
      </c>
      <c r="H310" s="95" t="str">
        <f>IF(ISNUMBER(MATCH(D310,'2a.Detailpunkte'!$D$4:$D$352,0)),"Ja","-")</f>
        <v>-</v>
      </c>
    </row>
    <row r="311" spans="4:8">
      <c r="D311" s="199" t="str">
        <f>IF(ISNUMBER(INDEX('2. Punkte_Prüfung'!$A$6:$D$1048576,MATCH('4. Noteneintrag'!C115,Gesamtpunkte[Matr.-Nr.],0),4)),INDEX('2. Punkte_Prüfung'!$A$6:$D$1048576,MATCH('4. Noteneintrag'!C115,Gesamtpunkte[Matr.-Nr.],0),4),"")</f>
        <v/>
      </c>
      <c r="E311" s="95" t="str">
        <f>IF(ISNUMBER(MATCH(C226,'1. Antritt_Prüfung'!$G$5:$G$233,0)),"Ja","-")</f>
        <v>-</v>
      </c>
      <c r="F311" s="95" t="str">
        <f>IF(ISNUMBER(MATCH(C115,'2a.Detailpunkte'!$D$4:$D$352,0)),"Ja","-")</f>
        <v>-</v>
      </c>
      <c r="G311" s="95" t="str">
        <f>IF(ISNUMBER(MATCH(D311,'1. Antritt_Prüfung'!$H$107:$H$307,0)),"Ja","-")</f>
        <v>-</v>
      </c>
      <c r="H311" s="95" t="str">
        <f>IF(ISNUMBER(MATCH(D311,'2a.Detailpunkte'!$D$4:$D$352,0)),"Ja","-")</f>
        <v>-</v>
      </c>
    </row>
    <row r="312" spans="4:8">
      <c r="D312" s="199" t="str">
        <f>IF(ISNUMBER(INDEX('2. Punkte_Prüfung'!$A$6:$D$1048576,MATCH('4. Noteneintrag'!C116,Gesamtpunkte[Matr.-Nr.],0),4)),INDEX('2. Punkte_Prüfung'!$A$6:$D$1048576,MATCH('4. Noteneintrag'!C116,Gesamtpunkte[Matr.-Nr.],0),4),"")</f>
        <v/>
      </c>
      <c r="E312" s="95" t="str">
        <f>IF(ISNUMBER(MATCH(C227,'1. Antritt_Prüfung'!$G$5:$G$233,0)),"Ja","-")</f>
        <v>-</v>
      </c>
      <c r="F312" s="95" t="str">
        <f>IF(ISNUMBER(MATCH(C116,'2a.Detailpunkte'!$D$4:$D$352,0)),"Ja","-")</f>
        <v>-</v>
      </c>
      <c r="G312" s="95" t="str">
        <f>IF(ISNUMBER(MATCH(D312,'1. Antritt_Prüfung'!$H$107:$H$307,0)),"Ja","-")</f>
        <v>-</v>
      </c>
      <c r="H312" s="95" t="str">
        <f>IF(ISNUMBER(MATCH(D312,'2a.Detailpunkte'!$D$4:$D$352,0)),"Ja","-")</f>
        <v>-</v>
      </c>
    </row>
    <row r="313" spans="4:8">
      <c r="D313" s="199" t="str">
        <f>IF(ISNUMBER(INDEX('2. Punkte_Prüfung'!$A$6:$D$1048576,MATCH('4. Noteneintrag'!C117,Gesamtpunkte[Matr.-Nr.],0),4)),INDEX('2. Punkte_Prüfung'!$A$6:$D$1048576,MATCH('4. Noteneintrag'!C117,Gesamtpunkte[Matr.-Nr.],0),4),"")</f>
        <v/>
      </c>
      <c r="E313" s="95" t="str">
        <f>IF(ISNUMBER(MATCH(C228,'1. Antritt_Prüfung'!$G$5:$G$233,0)),"Ja","-")</f>
        <v>-</v>
      </c>
      <c r="F313" s="95" t="str">
        <f>IF(ISNUMBER(MATCH(C117,'2a.Detailpunkte'!$D$4:$D$352,0)),"Ja","-")</f>
        <v>-</v>
      </c>
      <c r="G313" s="95" t="str">
        <f>IF(ISNUMBER(MATCH(D313,'1. Antritt_Prüfung'!$H$107:$H$307,0)),"Ja","-")</f>
        <v>-</v>
      </c>
      <c r="H313" s="95" t="str">
        <f>IF(ISNUMBER(MATCH(D313,'2a.Detailpunkte'!$D$4:$D$352,0)),"Ja","-")</f>
        <v>-</v>
      </c>
    </row>
    <row r="314" spans="4:8">
      <c r="D314" s="199" t="str">
        <f>IF(ISNUMBER(INDEX('2. Punkte_Prüfung'!$A$6:$D$1048576,MATCH('4. Noteneintrag'!C118,Gesamtpunkte[Matr.-Nr.],0),4)),INDEX('2. Punkte_Prüfung'!$A$6:$D$1048576,MATCH('4. Noteneintrag'!C118,Gesamtpunkte[Matr.-Nr.],0),4),"")</f>
        <v/>
      </c>
      <c r="E314" s="95" t="str">
        <f>IF(ISNUMBER(MATCH(C229,'1. Antritt_Prüfung'!$G$5:$G$233,0)),"Ja","-")</f>
        <v>-</v>
      </c>
      <c r="F314" s="95" t="str">
        <f>IF(ISNUMBER(MATCH(C118,'2a.Detailpunkte'!$D$4:$D$352,0)),"Ja","-")</f>
        <v>-</v>
      </c>
      <c r="G314" s="95" t="str">
        <f>IF(ISNUMBER(MATCH(D314,'1. Antritt_Prüfung'!$H$107:$H$307,0)),"Ja","-")</f>
        <v>-</v>
      </c>
      <c r="H314" s="95" t="str">
        <f>IF(ISNUMBER(MATCH(D314,'2a.Detailpunkte'!$D$4:$D$352,0)),"Ja","-")</f>
        <v>-</v>
      </c>
    </row>
    <row r="315" spans="4:8">
      <c r="D315" s="199" t="str">
        <f>IF(ISNUMBER(INDEX('2. Punkte_Prüfung'!$A$6:$D$1048576,MATCH('4. Noteneintrag'!C119,Gesamtpunkte[Matr.-Nr.],0),4)),INDEX('2. Punkte_Prüfung'!$A$6:$D$1048576,MATCH('4. Noteneintrag'!C119,Gesamtpunkte[Matr.-Nr.],0),4),"")</f>
        <v/>
      </c>
      <c r="E315" s="95" t="str">
        <f>IF(ISNUMBER(MATCH(C230,'1. Antritt_Prüfung'!$G$5:$G$233,0)),"Ja","-")</f>
        <v>-</v>
      </c>
      <c r="F315" s="95" t="str">
        <f>IF(ISNUMBER(MATCH(C119,'2a.Detailpunkte'!$D$4:$D$352,0)),"Ja","-")</f>
        <v>-</v>
      </c>
      <c r="G315" s="95" t="str">
        <f>IF(ISNUMBER(MATCH(D315,'1. Antritt_Prüfung'!$H$107:$H$307,0)),"Ja","-")</f>
        <v>-</v>
      </c>
      <c r="H315" s="95" t="str">
        <f>IF(ISNUMBER(MATCH(D315,'2a.Detailpunkte'!$D$4:$D$352,0)),"Ja","-")</f>
        <v>-</v>
      </c>
    </row>
    <row r="316" spans="4:8">
      <c r="D316" s="199" t="str">
        <f>IF(ISNUMBER(INDEX('2. Punkte_Prüfung'!$A$6:$D$1048576,MATCH('4. Noteneintrag'!C120,Gesamtpunkte[Matr.-Nr.],0),4)),INDEX('2. Punkte_Prüfung'!$A$6:$D$1048576,MATCH('4. Noteneintrag'!C120,Gesamtpunkte[Matr.-Nr.],0),4),"")</f>
        <v/>
      </c>
      <c r="E316" s="95" t="str">
        <f>IF(ISNUMBER(MATCH(C231,'1. Antritt_Prüfung'!$G$5:$G$233,0)),"Ja","-")</f>
        <v>-</v>
      </c>
      <c r="F316" s="95" t="str">
        <f>IF(ISNUMBER(MATCH(C120,'2a.Detailpunkte'!$D$4:$D$352,0)),"Ja","-")</f>
        <v>-</v>
      </c>
      <c r="G316" s="95" t="str">
        <f>IF(ISNUMBER(MATCH(D316,'1. Antritt_Prüfung'!$H$107:$H$307,0)),"Ja","-")</f>
        <v>-</v>
      </c>
      <c r="H316" s="95" t="str">
        <f>IF(ISNUMBER(MATCH(D316,'2a.Detailpunkte'!$D$4:$D$352,0)),"Ja","-")</f>
        <v>-</v>
      </c>
    </row>
    <row r="317" spans="4:8">
      <c r="D317" s="199" t="str">
        <f>IF(ISNUMBER(INDEX('2. Punkte_Prüfung'!$A$6:$D$1048576,MATCH('4. Noteneintrag'!C121,Gesamtpunkte[Matr.-Nr.],0),4)),INDEX('2. Punkte_Prüfung'!$A$6:$D$1048576,MATCH('4. Noteneintrag'!C121,Gesamtpunkte[Matr.-Nr.],0),4),"")</f>
        <v/>
      </c>
      <c r="E317" s="95" t="str">
        <f>IF(ISNUMBER(MATCH(C232,'1. Antritt_Prüfung'!$G$5:$G$233,0)),"Ja","-")</f>
        <v>-</v>
      </c>
      <c r="F317" s="95" t="str">
        <f>IF(ISNUMBER(MATCH(C121,'2a.Detailpunkte'!$D$4:$D$352,0)),"Ja","-")</f>
        <v>-</v>
      </c>
      <c r="G317" s="95" t="str">
        <f>IF(ISNUMBER(MATCH(D317,'1. Antritt_Prüfung'!$H$107:$H$307,0)),"Ja","-")</f>
        <v>-</v>
      </c>
      <c r="H317" s="95" t="str">
        <f>IF(ISNUMBER(MATCH(D317,'2a.Detailpunkte'!$D$4:$D$352,0)),"Ja","-")</f>
        <v>-</v>
      </c>
    </row>
    <row r="318" spans="4:8">
      <c r="D318" s="199" t="str">
        <f>IF(ISNUMBER(INDEX('2. Punkte_Prüfung'!$A$6:$D$1048576,MATCH('4. Noteneintrag'!C122,Gesamtpunkte[Matr.-Nr.],0),4)),INDEX('2. Punkte_Prüfung'!$A$6:$D$1048576,MATCH('4. Noteneintrag'!C122,Gesamtpunkte[Matr.-Nr.],0),4),"")</f>
        <v/>
      </c>
      <c r="E318" s="95" t="str">
        <f>IF(ISNUMBER(MATCH(C233,'1. Antritt_Prüfung'!$G$5:$G$233,0)),"Ja","-")</f>
        <v>-</v>
      </c>
      <c r="F318" s="95" t="str">
        <f>IF(ISNUMBER(MATCH(C122,'2a.Detailpunkte'!$D$4:$D$352,0)),"Ja","-")</f>
        <v>-</v>
      </c>
      <c r="G318" s="95" t="str">
        <f>IF(ISNUMBER(MATCH(D318,'1. Antritt_Prüfung'!$H$107:$H$307,0)),"Ja","-")</f>
        <v>-</v>
      </c>
      <c r="H318" s="95" t="str">
        <f>IF(ISNUMBER(MATCH(D318,'2a.Detailpunkte'!$D$4:$D$352,0)),"Ja","-")</f>
        <v>-</v>
      </c>
    </row>
    <row r="319" spans="4:8">
      <c r="D319" s="199" t="str">
        <f>IF(ISNUMBER(INDEX('2. Punkte_Prüfung'!$A$6:$D$1048576,MATCH('4. Noteneintrag'!C123,Gesamtpunkte[Matr.-Nr.],0),4)),INDEX('2. Punkte_Prüfung'!$A$6:$D$1048576,MATCH('4. Noteneintrag'!C123,Gesamtpunkte[Matr.-Nr.],0),4),"")</f>
        <v/>
      </c>
      <c r="E319" s="95" t="str">
        <f>IF(ISNUMBER(MATCH(C234,'1. Antritt_Prüfung'!$G$5:$G$233,0)),"Ja","-")</f>
        <v>-</v>
      </c>
      <c r="F319" s="95" t="str">
        <f>IF(ISNUMBER(MATCH(C123,'2a.Detailpunkte'!$D$4:$D$352,0)),"Ja","-")</f>
        <v>-</v>
      </c>
      <c r="G319" s="95" t="str">
        <f>IF(ISNUMBER(MATCH(D319,'1. Antritt_Prüfung'!$H$107:$H$307,0)),"Ja","-")</f>
        <v>-</v>
      </c>
      <c r="H319" s="95" t="str">
        <f>IF(ISNUMBER(MATCH(D319,'2a.Detailpunkte'!$D$4:$D$352,0)),"Ja","-")</f>
        <v>-</v>
      </c>
    </row>
    <row r="320" spans="4:8">
      <c r="D320" s="199" t="str">
        <f>IF(ISNUMBER(INDEX('2. Punkte_Prüfung'!$A$6:$D$1048576,MATCH('4. Noteneintrag'!C124,Gesamtpunkte[Matr.-Nr.],0),4)),INDEX('2. Punkte_Prüfung'!$A$6:$D$1048576,MATCH('4. Noteneintrag'!C124,Gesamtpunkte[Matr.-Nr.],0),4),"")</f>
        <v/>
      </c>
      <c r="E320" s="95" t="str">
        <f>IF(ISNUMBER(MATCH(C235,'1. Antritt_Prüfung'!$G$5:$G$233,0)),"Ja","-")</f>
        <v>-</v>
      </c>
      <c r="F320" s="95" t="str">
        <f>IF(ISNUMBER(MATCH(C124,'2a.Detailpunkte'!$D$4:$D$352,0)),"Ja","-")</f>
        <v>-</v>
      </c>
      <c r="G320" s="95" t="str">
        <f>IF(ISNUMBER(MATCH(D320,'1. Antritt_Prüfung'!$H$107:$H$307,0)),"Ja","-")</f>
        <v>-</v>
      </c>
      <c r="H320" s="95" t="str">
        <f>IF(ISNUMBER(MATCH(D320,'2a.Detailpunkte'!$D$4:$D$352,0)),"Ja","-")</f>
        <v>-</v>
      </c>
    </row>
    <row r="321" spans="4:8">
      <c r="D321" s="199" t="str">
        <f>IF(ISNUMBER(INDEX('2. Punkte_Prüfung'!$A$6:$D$1048576,MATCH('4. Noteneintrag'!C125,Gesamtpunkte[Matr.-Nr.],0),4)),INDEX('2. Punkte_Prüfung'!$A$6:$D$1048576,MATCH('4. Noteneintrag'!C125,Gesamtpunkte[Matr.-Nr.],0),4),"")</f>
        <v/>
      </c>
      <c r="E321" s="95" t="str">
        <f>IF(ISNUMBER(MATCH(C236,'1. Antritt_Prüfung'!$G$5:$G$233,0)),"Ja","-")</f>
        <v>-</v>
      </c>
      <c r="F321" s="95" t="str">
        <f>IF(ISNUMBER(MATCH(C125,'2a.Detailpunkte'!$D$4:$D$352,0)),"Ja","-")</f>
        <v>-</v>
      </c>
      <c r="G321" s="95" t="str">
        <f>IF(ISNUMBER(MATCH(D321,'1. Antritt_Prüfung'!$H$107:$H$307,0)),"Ja","-")</f>
        <v>-</v>
      </c>
      <c r="H321" s="95" t="str">
        <f>IF(ISNUMBER(MATCH(D321,'2a.Detailpunkte'!$D$4:$D$352,0)),"Ja","-")</f>
        <v>-</v>
      </c>
    </row>
    <row r="322" spans="4:8">
      <c r="D322" s="199" t="str">
        <f>IF(ISNUMBER(INDEX('2. Punkte_Prüfung'!$A$6:$D$1048576,MATCH('4. Noteneintrag'!C126,Gesamtpunkte[Matr.-Nr.],0),4)),INDEX('2. Punkte_Prüfung'!$A$6:$D$1048576,MATCH('4. Noteneintrag'!C126,Gesamtpunkte[Matr.-Nr.],0),4),"")</f>
        <v/>
      </c>
      <c r="E322" s="95" t="str">
        <f>IF(ISNUMBER(MATCH(C237,'1. Antritt_Prüfung'!$G$5:$G$233,0)),"Ja","-")</f>
        <v>-</v>
      </c>
      <c r="F322" s="95" t="str">
        <f>IF(ISNUMBER(MATCH(C126,'2a.Detailpunkte'!$D$4:$D$352,0)),"Ja","-")</f>
        <v>-</v>
      </c>
      <c r="G322" s="95" t="str">
        <f>IF(ISNUMBER(MATCH(D322,'1. Antritt_Prüfung'!$H$107:$H$307,0)),"Ja","-")</f>
        <v>-</v>
      </c>
      <c r="H322" s="95" t="str">
        <f>IF(ISNUMBER(MATCH(D322,'2a.Detailpunkte'!$D$4:$D$352,0)),"Ja","-")</f>
        <v>-</v>
      </c>
    </row>
    <row r="323" spans="4:8">
      <c r="D323" s="199" t="str">
        <f>IF(ISNUMBER(INDEX('2. Punkte_Prüfung'!$A$6:$D$1048576,MATCH('4. Noteneintrag'!C127,Gesamtpunkte[Matr.-Nr.],0),4)),INDEX('2. Punkte_Prüfung'!$A$6:$D$1048576,MATCH('4. Noteneintrag'!C127,Gesamtpunkte[Matr.-Nr.],0),4),"")</f>
        <v/>
      </c>
      <c r="E323" s="95" t="str">
        <f>IF(ISNUMBER(MATCH(C238,'1. Antritt_Prüfung'!$G$5:$G$233,0)),"Ja","-")</f>
        <v>-</v>
      </c>
      <c r="F323" s="95" t="str">
        <f>IF(ISNUMBER(MATCH(C127,'2a.Detailpunkte'!$D$4:$D$352,0)),"Ja","-")</f>
        <v>-</v>
      </c>
      <c r="G323" s="95" t="str">
        <f>IF(ISNUMBER(MATCH(D323,'1. Antritt_Prüfung'!$H$107:$H$307,0)),"Ja","-")</f>
        <v>-</v>
      </c>
      <c r="H323" s="95" t="str">
        <f>IF(ISNUMBER(MATCH(D323,'2a.Detailpunkte'!$D$4:$D$352,0)),"Ja","-")</f>
        <v>-</v>
      </c>
    </row>
    <row r="324" spans="4:8">
      <c r="D324" s="199" t="str">
        <f>IF(ISNUMBER(INDEX('2. Punkte_Prüfung'!$A$6:$D$1048576,MATCH('4. Noteneintrag'!C128,Gesamtpunkte[Matr.-Nr.],0),4)),INDEX('2. Punkte_Prüfung'!$A$6:$D$1048576,MATCH('4. Noteneintrag'!C128,Gesamtpunkte[Matr.-Nr.],0),4),"")</f>
        <v/>
      </c>
      <c r="E324" s="95" t="str">
        <f>IF(ISNUMBER(MATCH(C239,'1. Antritt_Prüfung'!$G$5:$G$233,0)),"Ja","-")</f>
        <v>-</v>
      </c>
      <c r="F324" s="95" t="str">
        <f>IF(ISNUMBER(MATCH(C128,'2a.Detailpunkte'!$D$4:$D$352,0)),"Ja","-")</f>
        <v>-</v>
      </c>
      <c r="G324" s="95" t="str">
        <f>IF(ISNUMBER(MATCH(D324,'1. Antritt_Prüfung'!$H$107:$H$307,0)),"Ja","-")</f>
        <v>-</v>
      </c>
      <c r="H324" s="95" t="str">
        <f>IF(ISNUMBER(MATCH(D324,'2a.Detailpunkte'!$D$4:$D$352,0)),"Ja","-")</f>
        <v>-</v>
      </c>
    </row>
    <row r="325" spans="4:8">
      <c r="D325" s="199" t="str">
        <f>IF(ISNUMBER(INDEX('2. Punkte_Prüfung'!$A$6:$D$1048576,MATCH('4. Noteneintrag'!C129,Gesamtpunkte[Matr.-Nr.],0),4)),INDEX('2. Punkte_Prüfung'!$A$6:$D$1048576,MATCH('4. Noteneintrag'!C129,Gesamtpunkte[Matr.-Nr.],0),4),"")</f>
        <v/>
      </c>
      <c r="E325" s="95" t="str">
        <f>IF(ISNUMBER(MATCH(C240,'1. Antritt_Prüfung'!$G$5:$G$233,0)),"Ja","-")</f>
        <v>-</v>
      </c>
      <c r="F325" s="95" t="str">
        <f>IF(ISNUMBER(MATCH(C129,'2a.Detailpunkte'!$D$4:$D$352,0)),"Ja","-")</f>
        <v>-</v>
      </c>
      <c r="G325" s="95" t="str">
        <f>IF(ISNUMBER(MATCH(D325,'1. Antritt_Prüfung'!$H$107:$H$307,0)),"Ja","-")</f>
        <v>-</v>
      </c>
      <c r="H325" s="95" t="str">
        <f>IF(ISNUMBER(MATCH(D325,'2a.Detailpunkte'!$D$4:$D$352,0)),"Ja","-")</f>
        <v>-</v>
      </c>
    </row>
    <row r="326" spans="4:8">
      <c r="D326" s="199" t="str">
        <f>IF(ISNUMBER(INDEX('2. Punkte_Prüfung'!$A$6:$D$1048576,MATCH('4. Noteneintrag'!C130,Gesamtpunkte[Matr.-Nr.],0),4)),INDEX('2. Punkte_Prüfung'!$A$6:$D$1048576,MATCH('4. Noteneintrag'!C130,Gesamtpunkte[Matr.-Nr.],0),4),"")</f>
        <v/>
      </c>
      <c r="E326" s="95" t="str">
        <f>IF(ISNUMBER(MATCH(C241,'1. Antritt_Prüfung'!$G$5:$G$233,0)),"Ja","-")</f>
        <v>-</v>
      </c>
      <c r="F326" s="95" t="str">
        <f>IF(ISNUMBER(MATCH(C130,'2a.Detailpunkte'!$D$4:$D$352,0)),"Ja","-")</f>
        <v>-</v>
      </c>
      <c r="G326" s="95" t="str">
        <f>IF(ISNUMBER(MATCH(D326,'1. Antritt_Prüfung'!$H$107:$H$307,0)),"Ja","-")</f>
        <v>-</v>
      </c>
      <c r="H326" s="95" t="str">
        <f>IF(ISNUMBER(MATCH(D326,'2a.Detailpunkte'!$D$4:$D$352,0)),"Ja","-")</f>
        <v>-</v>
      </c>
    </row>
    <row r="327" spans="4:8">
      <c r="D327" s="199" t="str">
        <f>IF(ISNUMBER(INDEX('2. Punkte_Prüfung'!$A$6:$D$1048576,MATCH('4. Noteneintrag'!C131,Gesamtpunkte[Matr.-Nr.],0),4)),INDEX('2. Punkte_Prüfung'!$A$6:$D$1048576,MATCH('4. Noteneintrag'!C131,Gesamtpunkte[Matr.-Nr.],0),4),"")</f>
        <v/>
      </c>
      <c r="E327" s="95" t="str">
        <f>IF(ISNUMBER(MATCH(C242,'1. Antritt_Prüfung'!$G$5:$G$233,0)),"Ja","-")</f>
        <v>-</v>
      </c>
      <c r="F327" s="95" t="str">
        <f>IF(ISNUMBER(MATCH(C131,'2a.Detailpunkte'!$D$4:$D$352,0)),"Ja","-")</f>
        <v>-</v>
      </c>
      <c r="G327" s="95" t="str">
        <f>IF(ISNUMBER(MATCH(D327,'1. Antritt_Prüfung'!$H$107:$H$307,0)),"Ja","-")</f>
        <v>-</v>
      </c>
      <c r="H327" s="95" t="str">
        <f>IF(ISNUMBER(MATCH(D327,'2a.Detailpunkte'!$D$4:$D$352,0)),"Ja","-")</f>
        <v>-</v>
      </c>
    </row>
    <row r="328" spans="4:8">
      <c r="D328" s="199" t="str">
        <f>IF(ISNUMBER(INDEX('2. Punkte_Prüfung'!$A$6:$D$1048576,MATCH('4. Noteneintrag'!C132,Gesamtpunkte[Matr.-Nr.],0),4)),INDEX('2. Punkte_Prüfung'!$A$6:$D$1048576,MATCH('4. Noteneintrag'!C132,Gesamtpunkte[Matr.-Nr.],0),4),"")</f>
        <v/>
      </c>
      <c r="E328" s="95" t="str">
        <f>IF(ISNUMBER(MATCH(C243,'1. Antritt_Prüfung'!$G$5:$G$233,0)),"Ja","-")</f>
        <v>-</v>
      </c>
      <c r="F328" s="95" t="str">
        <f>IF(ISNUMBER(MATCH(C132,'2a.Detailpunkte'!$D$4:$D$352,0)),"Ja","-")</f>
        <v>-</v>
      </c>
      <c r="G328" s="95" t="str">
        <f>IF(ISNUMBER(MATCH(D328,'1. Antritt_Prüfung'!$H$107:$H$307,0)),"Ja","-")</f>
        <v>-</v>
      </c>
      <c r="H328" s="95" t="str">
        <f>IF(ISNUMBER(MATCH(D328,'2a.Detailpunkte'!$D$4:$D$352,0)),"Ja","-")</f>
        <v>-</v>
      </c>
    </row>
    <row r="329" spans="4:8">
      <c r="D329" s="199" t="str">
        <f>IF(ISNUMBER(INDEX('2. Punkte_Prüfung'!$A$6:$D$1048576,MATCH('4. Noteneintrag'!C133,Gesamtpunkte[Matr.-Nr.],0),4)),INDEX('2. Punkte_Prüfung'!$A$6:$D$1048576,MATCH('4. Noteneintrag'!C133,Gesamtpunkte[Matr.-Nr.],0),4),"")</f>
        <v/>
      </c>
      <c r="E329" s="95" t="str">
        <f>IF(ISNUMBER(MATCH(C244,'1. Antritt_Prüfung'!$G$5:$G$233,0)),"Ja","-")</f>
        <v>-</v>
      </c>
      <c r="F329" s="95" t="str">
        <f>IF(ISNUMBER(MATCH(C133,'2a.Detailpunkte'!$D$4:$D$352,0)),"Ja","-")</f>
        <v>-</v>
      </c>
      <c r="G329" s="95" t="str">
        <f>IF(ISNUMBER(MATCH(D329,'1. Antritt_Prüfung'!$H$107:$H$307,0)),"Ja","-")</f>
        <v>-</v>
      </c>
      <c r="H329" s="95" t="str">
        <f>IF(ISNUMBER(MATCH(D329,'2a.Detailpunkte'!$D$4:$D$352,0)),"Ja","-")</f>
        <v>-</v>
      </c>
    </row>
    <row r="330" spans="4:8">
      <c r="D330" s="199" t="str">
        <f>IF(ISNUMBER(INDEX('2. Punkte_Prüfung'!$A$6:$D$1048576,MATCH('4. Noteneintrag'!C134,Gesamtpunkte[Matr.-Nr.],0),4)),INDEX('2. Punkte_Prüfung'!$A$6:$D$1048576,MATCH('4. Noteneintrag'!C134,Gesamtpunkte[Matr.-Nr.],0),4),"")</f>
        <v/>
      </c>
      <c r="E330" s="95" t="str">
        <f>IF(ISNUMBER(MATCH(C245,'1. Antritt_Prüfung'!$G$5:$G$233,0)),"Ja","-")</f>
        <v>-</v>
      </c>
      <c r="F330" s="95" t="str">
        <f>IF(ISNUMBER(MATCH(C134,'2a.Detailpunkte'!$D$4:$D$352,0)),"Ja","-")</f>
        <v>-</v>
      </c>
      <c r="G330" s="95" t="str">
        <f>IF(ISNUMBER(MATCH(D330,'1. Antritt_Prüfung'!$H$107:$H$307,0)),"Ja","-")</f>
        <v>-</v>
      </c>
      <c r="H330" s="95" t="str">
        <f>IF(ISNUMBER(MATCH(D330,'2a.Detailpunkte'!$D$4:$D$352,0)),"Ja","-")</f>
        <v>-</v>
      </c>
    </row>
    <row r="331" spans="4:8">
      <c r="D331" s="199" t="str">
        <f>IF(ISNUMBER(INDEX('2. Punkte_Prüfung'!$A$6:$D$1048576,MATCH('4. Noteneintrag'!C135,Gesamtpunkte[Matr.-Nr.],0),4)),INDEX('2. Punkte_Prüfung'!$A$6:$D$1048576,MATCH('4. Noteneintrag'!C135,Gesamtpunkte[Matr.-Nr.],0),4),"")</f>
        <v/>
      </c>
      <c r="E331" s="95" t="str">
        <f>IF(ISNUMBER(MATCH(C246,'1. Antritt_Prüfung'!$G$5:$G$233,0)),"Ja","-")</f>
        <v>-</v>
      </c>
      <c r="F331" s="95" t="str">
        <f>IF(ISNUMBER(MATCH(C135,'2a.Detailpunkte'!$D$4:$D$352,0)),"Ja","-")</f>
        <v>-</v>
      </c>
      <c r="G331" s="95" t="str">
        <f>IF(ISNUMBER(MATCH(D331,'1. Antritt_Prüfung'!$H$107:$H$307,0)),"Ja","-")</f>
        <v>-</v>
      </c>
      <c r="H331" s="95" t="str">
        <f>IF(ISNUMBER(MATCH(D331,'2a.Detailpunkte'!$D$4:$D$352,0)),"Ja","-")</f>
        <v>-</v>
      </c>
    </row>
    <row r="332" spans="4:8">
      <c r="D332" s="199" t="str">
        <f>IF(ISNUMBER(INDEX('2. Punkte_Prüfung'!$A$6:$D$1048576,MATCH('4. Noteneintrag'!C136,Gesamtpunkte[Matr.-Nr.],0),4)),INDEX('2. Punkte_Prüfung'!$A$6:$D$1048576,MATCH('4. Noteneintrag'!C136,Gesamtpunkte[Matr.-Nr.],0),4),"")</f>
        <v/>
      </c>
      <c r="E332" s="95" t="str">
        <f>IF(ISNUMBER(MATCH(C247,'1. Antritt_Prüfung'!$G$5:$G$233,0)),"Ja","-")</f>
        <v>-</v>
      </c>
      <c r="F332" s="95" t="str">
        <f>IF(ISNUMBER(MATCH(C136,'2a.Detailpunkte'!$D$4:$D$352,0)),"Ja","-")</f>
        <v>-</v>
      </c>
      <c r="G332" s="95" t="str">
        <f>IF(ISNUMBER(MATCH(D332,'1. Antritt_Prüfung'!$H$107:$H$307,0)),"Ja","-")</f>
        <v>-</v>
      </c>
      <c r="H332" s="95" t="str">
        <f>IF(ISNUMBER(MATCH(D332,'2a.Detailpunkte'!$D$4:$D$352,0)),"Ja","-")</f>
        <v>-</v>
      </c>
    </row>
    <row r="333" spans="4:8">
      <c r="D333" s="199" t="str">
        <f>IF(ISNUMBER(INDEX('2. Punkte_Prüfung'!$A$6:$D$1048576,MATCH('4. Noteneintrag'!C137,Gesamtpunkte[Matr.-Nr.],0),4)),INDEX('2. Punkte_Prüfung'!$A$6:$D$1048576,MATCH('4. Noteneintrag'!C137,Gesamtpunkte[Matr.-Nr.],0),4),"")</f>
        <v/>
      </c>
      <c r="E333" s="95" t="str">
        <f>IF(ISNUMBER(MATCH(C248,'1. Antritt_Prüfung'!$G$5:$G$233,0)),"Ja","-")</f>
        <v>-</v>
      </c>
      <c r="F333" s="95" t="str">
        <f>IF(ISNUMBER(MATCH(C137,'2a.Detailpunkte'!$D$4:$D$352,0)),"Ja","-")</f>
        <v>-</v>
      </c>
      <c r="G333" s="95" t="str">
        <f>IF(ISNUMBER(MATCH(D333,'1. Antritt_Prüfung'!$H$107:$H$307,0)),"Ja","-")</f>
        <v>-</v>
      </c>
      <c r="H333" s="95" t="str">
        <f>IF(ISNUMBER(MATCH(D333,'2a.Detailpunkte'!$D$4:$D$352,0)),"Ja","-")</f>
        <v>-</v>
      </c>
    </row>
    <row r="334" spans="4:8">
      <c r="D334" s="199" t="str">
        <f>IF(ISNUMBER(INDEX('2. Punkte_Prüfung'!$A$6:$D$1048576,MATCH('4. Noteneintrag'!C138,Gesamtpunkte[Matr.-Nr.],0),4)),INDEX('2. Punkte_Prüfung'!$A$6:$D$1048576,MATCH('4. Noteneintrag'!C138,Gesamtpunkte[Matr.-Nr.],0),4),"")</f>
        <v/>
      </c>
      <c r="E334" s="95" t="str">
        <f>IF(ISNUMBER(MATCH(C249,'1. Antritt_Prüfung'!$G$5:$G$233,0)),"Ja","-")</f>
        <v>-</v>
      </c>
      <c r="F334" s="95" t="str">
        <f>IF(ISNUMBER(MATCH(C138,'2a.Detailpunkte'!$D$4:$D$352,0)),"Ja","-")</f>
        <v>-</v>
      </c>
      <c r="G334" s="95" t="str">
        <f>IF(ISNUMBER(MATCH(D334,'1. Antritt_Prüfung'!$H$107:$H$307,0)),"Ja","-")</f>
        <v>-</v>
      </c>
      <c r="H334" s="95" t="str">
        <f>IF(ISNUMBER(MATCH(D334,'2a.Detailpunkte'!$D$4:$D$352,0)),"Ja","-")</f>
        <v>-</v>
      </c>
    </row>
    <row r="335" spans="4:8">
      <c r="D335" s="199" t="str">
        <f>IF(ISNUMBER(INDEX('2. Punkte_Prüfung'!$A$6:$D$1048576,MATCH('4. Noteneintrag'!C139,Gesamtpunkte[Matr.-Nr.],0),4)),INDEX('2. Punkte_Prüfung'!$A$6:$D$1048576,MATCH('4. Noteneintrag'!C139,Gesamtpunkte[Matr.-Nr.],0),4),"")</f>
        <v/>
      </c>
      <c r="E335" s="95" t="str">
        <f>IF(ISNUMBER(MATCH(C250,'1. Antritt_Prüfung'!$G$5:$G$233,0)),"Ja","-")</f>
        <v>-</v>
      </c>
      <c r="F335" s="95" t="str">
        <f>IF(ISNUMBER(MATCH(C139,'2a.Detailpunkte'!$D$4:$D$352,0)),"Ja","-")</f>
        <v>-</v>
      </c>
      <c r="G335" s="95" t="str">
        <f>IF(ISNUMBER(MATCH(D335,'1. Antritt_Prüfung'!$H$107:$H$307,0)),"Ja","-")</f>
        <v>-</v>
      </c>
      <c r="H335" s="95" t="str">
        <f>IF(ISNUMBER(MATCH(D335,'2a.Detailpunkte'!$D$4:$D$352,0)),"Ja","-")</f>
        <v>-</v>
      </c>
    </row>
    <row r="336" spans="4:8">
      <c r="D336" s="199" t="str">
        <f>IF(ISNUMBER(INDEX('2. Punkte_Prüfung'!$A$6:$D$1048576,MATCH('4. Noteneintrag'!C140,Gesamtpunkte[Matr.-Nr.],0),4)),INDEX('2. Punkte_Prüfung'!$A$6:$D$1048576,MATCH('4. Noteneintrag'!C140,Gesamtpunkte[Matr.-Nr.],0),4),"")</f>
        <v/>
      </c>
      <c r="E336" s="95" t="str">
        <f>IF(ISNUMBER(MATCH(C251,'1. Antritt_Prüfung'!$G$5:$G$233,0)),"Ja","-")</f>
        <v>-</v>
      </c>
      <c r="F336" s="95" t="str">
        <f>IF(ISNUMBER(MATCH(C140,'2a.Detailpunkte'!$D$4:$D$352,0)),"Ja","-")</f>
        <v>-</v>
      </c>
      <c r="G336" s="95" t="str">
        <f>IF(ISNUMBER(MATCH(D336,'1. Antritt_Prüfung'!$H$107:$H$307,0)),"Ja","-")</f>
        <v>-</v>
      </c>
      <c r="H336" s="95" t="str">
        <f>IF(ISNUMBER(MATCH(D336,'2a.Detailpunkte'!$D$4:$D$352,0)),"Ja","-")</f>
        <v>-</v>
      </c>
    </row>
    <row r="337" spans="4:8">
      <c r="D337" s="199" t="str">
        <f>IF(ISNUMBER(INDEX('2. Punkte_Prüfung'!$A$6:$D$1048576,MATCH('4. Noteneintrag'!C141,Gesamtpunkte[Matr.-Nr.],0),4)),INDEX('2. Punkte_Prüfung'!$A$6:$D$1048576,MATCH('4. Noteneintrag'!C141,Gesamtpunkte[Matr.-Nr.],0),4),"")</f>
        <v/>
      </c>
      <c r="E337" s="95" t="str">
        <f>IF(ISNUMBER(MATCH(C252,'1. Antritt_Prüfung'!$G$5:$G$233,0)),"Ja","-")</f>
        <v>-</v>
      </c>
      <c r="F337" s="95" t="str">
        <f>IF(ISNUMBER(MATCH(C141,'2a.Detailpunkte'!$D$4:$D$352,0)),"Ja","-")</f>
        <v>-</v>
      </c>
      <c r="G337" s="95" t="str">
        <f>IF(ISNUMBER(MATCH(D337,'1. Antritt_Prüfung'!$H$107:$H$307,0)),"Ja","-")</f>
        <v>-</v>
      </c>
      <c r="H337" s="95" t="str">
        <f>IF(ISNUMBER(MATCH(D337,'2a.Detailpunkte'!$D$4:$D$352,0)),"Ja","-")</f>
        <v>-</v>
      </c>
    </row>
    <row r="338" spans="4:8">
      <c r="D338" s="199" t="str">
        <f>IF(ISNUMBER(INDEX('2. Punkte_Prüfung'!$A$6:$D$1048576,MATCH('4. Noteneintrag'!C142,Gesamtpunkte[Matr.-Nr.],0),4)),INDEX('2. Punkte_Prüfung'!$A$6:$D$1048576,MATCH('4. Noteneintrag'!C142,Gesamtpunkte[Matr.-Nr.],0),4),"")</f>
        <v/>
      </c>
      <c r="E338" s="95" t="str">
        <f>IF(ISNUMBER(MATCH(C253,'1. Antritt_Prüfung'!$G$5:$G$233,0)),"Ja","-")</f>
        <v>-</v>
      </c>
      <c r="F338" s="95" t="str">
        <f>IF(ISNUMBER(MATCH(C142,'2a.Detailpunkte'!$D$4:$D$352,0)),"Ja","-")</f>
        <v>-</v>
      </c>
      <c r="G338" s="95" t="str">
        <f>IF(ISNUMBER(MATCH(D338,'1. Antritt_Prüfung'!$H$107:$H$307,0)),"Ja","-")</f>
        <v>-</v>
      </c>
      <c r="H338" s="95" t="str">
        <f>IF(ISNUMBER(MATCH(D338,'2a.Detailpunkte'!$D$4:$D$352,0)),"Ja","-")</f>
        <v>-</v>
      </c>
    </row>
    <row r="339" spans="4:8">
      <c r="D339" s="199" t="str">
        <f>IF(ISNUMBER(INDEX('2. Punkte_Prüfung'!$A$6:$D$1048576,MATCH('4. Noteneintrag'!C143,Gesamtpunkte[Matr.-Nr.],0),4)),INDEX('2. Punkte_Prüfung'!$A$6:$D$1048576,MATCH('4. Noteneintrag'!C143,Gesamtpunkte[Matr.-Nr.],0),4),"")</f>
        <v/>
      </c>
      <c r="E339" s="95" t="str">
        <f>IF(ISNUMBER(MATCH(C254,'1. Antritt_Prüfung'!$G$5:$G$233,0)),"Ja","-")</f>
        <v>-</v>
      </c>
      <c r="F339" s="95" t="str">
        <f>IF(ISNUMBER(MATCH(C143,'2a.Detailpunkte'!$D$4:$D$352,0)),"Ja","-")</f>
        <v>-</v>
      </c>
      <c r="G339" s="95" t="str">
        <f>IF(ISNUMBER(MATCH(D339,'1. Antritt_Prüfung'!$H$107:$H$307,0)),"Ja","-")</f>
        <v>-</v>
      </c>
      <c r="H339" s="95" t="str">
        <f>IF(ISNUMBER(MATCH(D339,'2a.Detailpunkte'!$D$4:$D$352,0)),"Ja","-")</f>
        <v>-</v>
      </c>
    </row>
    <row r="340" spans="4:8">
      <c r="D340" s="199" t="str">
        <f>IF(ISNUMBER(INDEX('2. Punkte_Prüfung'!$A$6:$D$1048576,MATCH('4. Noteneintrag'!C144,Gesamtpunkte[Matr.-Nr.],0),4)),INDEX('2. Punkte_Prüfung'!$A$6:$D$1048576,MATCH('4. Noteneintrag'!C144,Gesamtpunkte[Matr.-Nr.],0),4),"")</f>
        <v/>
      </c>
      <c r="E340" s="95" t="str">
        <f>IF(ISNUMBER(MATCH(C255,'1. Antritt_Prüfung'!$G$5:$G$233,0)),"Ja","-")</f>
        <v>-</v>
      </c>
      <c r="F340" s="95" t="str">
        <f>IF(ISNUMBER(MATCH(C144,'2a.Detailpunkte'!$D$4:$D$352,0)),"Ja","-")</f>
        <v>-</v>
      </c>
      <c r="G340" s="95" t="str">
        <f>IF(ISNUMBER(MATCH(D340,'1. Antritt_Prüfung'!$H$107:$H$307,0)),"Ja","-")</f>
        <v>-</v>
      </c>
      <c r="H340" s="95" t="str">
        <f>IF(ISNUMBER(MATCH(D340,'2a.Detailpunkte'!$D$4:$D$352,0)),"Ja","-")</f>
        <v>-</v>
      </c>
    </row>
    <row r="341" spans="4:8">
      <c r="D341" s="199" t="str">
        <f>IF(ISNUMBER(INDEX('2. Punkte_Prüfung'!$A$6:$D$1048576,MATCH('4. Noteneintrag'!C145,Gesamtpunkte[Matr.-Nr.],0),4)),INDEX('2. Punkte_Prüfung'!$A$6:$D$1048576,MATCH('4. Noteneintrag'!C145,Gesamtpunkte[Matr.-Nr.],0),4),"")</f>
        <v/>
      </c>
      <c r="E341" s="95" t="str">
        <f>IF(ISNUMBER(MATCH(C256,'1. Antritt_Prüfung'!$G$5:$G$233,0)),"Ja","-")</f>
        <v>-</v>
      </c>
      <c r="F341" s="95" t="str">
        <f>IF(ISNUMBER(MATCH(C145,'2a.Detailpunkte'!$D$4:$D$352,0)),"Ja","-")</f>
        <v>-</v>
      </c>
      <c r="G341" s="95" t="str">
        <f>IF(ISNUMBER(MATCH(D341,'1. Antritt_Prüfung'!$H$107:$H$307,0)),"Ja","-")</f>
        <v>-</v>
      </c>
      <c r="H341" s="95" t="str">
        <f>IF(ISNUMBER(MATCH(D341,'2a.Detailpunkte'!$D$4:$D$352,0)),"Ja","-")</f>
        <v>-</v>
      </c>
    </row>
    <row r="342" spans="4:8">
      <c r="D342" s="199" t="str">
        <f>IF(ISNUMBER(INDEX('2. Punkte_Prüfung'!$A$6:$D$1048576,MATCH('4. Noteneintrag'!C146,Gesamtpunkte[Matr.-Nr.],0),4)),INDEX('2. Punkte_Prüfung'!$A$6:$D$1048576,MATCH('4. Noteneintrag'!C146,Gesamtpunkte[Matr.-Nr.],0),4),"")</f>
        <v/>
      </c>
      <c r="E342" s="95" t="str">
        <f>IF(ISNUMBER(MATCH(C257,'1. Antritt_Prüfung'!$G$5:$G$233,0)),"Ja","-")</f>
        <v>-</v>
      </c>
      <c r="F342" s="95" t="str">
        <f>IF(ISNUMBER(MATCH(C146,'2a.Detailpunkte'!$D$4:$D$352,0)),"Ja","-")</f>
        <v>-</v>
      </c>
      <c r="G342" s="95" t="str">
        <f>IF(ISNUMBER(MATCH(D342,'1. Antritt_Prüfung'!$H$107:$H$307,0)),"Ja","-")</f>
        <v>-</v>
      </c>
      <c r="H342" s="95" t="str">
        <f>IF(ISNUMBER(MATCH(D342,'2a.Detailpunkte'!$D$4:$D$352,0)),"Ja","-")</f>
        <v>-</v>
      </c>
    </row>
    <row r="343" spans="4:8">
      <c r="D343" s="199" t="str">
        <f>IF(ISNUMBER(INDEX('2. Punkte_Prüfung'!$A$6:$D$1048576,MATCH('4. Noteneintrag'!C147,Gesamtpunkte[Matr.-Nr.],0),4)),INDEX('2. Punkte_Prüfung'!$A$6:$D$1048576,MATCH('4. Noteneintrag'!C147,Gesamtpunkte[Matr.-Nr.],0),4),"")</f>
        <v/>
      </c>
      <c r="E343" s="95" t="str">
        <f>IF(ISNUMBER(MATCH(C258,'1. Antritt_Prüfung'!$G$5:$G$233,0)),"Ja","-")</f>
        <v>-</v>
      </c>
      <c r="F343" s="95" t="str">
        <f>IF(ISNUMBER(MATCH(C147,'2a.Detailpunkte'!$D$4:$D$352,0)),"Ja","-")</f>
        <v>-</v>
      </c>
      <c r="G343" s="95" t="str">
        <f>IF(ISNUMBER(MATCH(D343,'1. Antritt_Prüfung'!$H$107:$H$307,0)),"Ja","-")</f>
        <v>-</v>
      </c>
      <c r="H343" s="95" t="str">
        <f>IF(ISNUMBER(MATCH(D343,'2a.Detailpunkte'!$D$4:$D$352,0)),"Ja","-")</f>
        <v>-</v>
      </c>
    </row>
    <row r="344" spans="4:8">
      <c r="D344" s="199" t="str">
        <f>IF(ISNUMBER(INDEX('2. Punkte_Prüfung'!$A$6:$D$1048576,MATCH('4. Noteneintrag'!C148,Gesamtpunkte[Matr.-Nr.],0),4)),INDEX('2. Punkte_Prüfung'!$A$6:$D$1048576,MATCH('4. Noteneintrag'!C148,Gesamtpunkte[Matr.-Nr.],0),4),"")</f>
        <v/>
      </c>
      <c r="E344" s="95" t="str">
        <f>IF(ISNUMBER(MATCH(C259,'1. Antritt_Prüfung'!$G$5:$G$233,0)),"Ja","-")</f>
        <v>-</v>
      </c>
      <c r="F344" s="95" t="str">
        <f>IF(ISNUMBER(MATCH(C148,'2a.Detailpunkte'!$D$4:$D$352,0)),"Ja","-")</f>
        <v>-</v>
      </c>
      <c r="G344" s="95" t="str">
        <f>IF(ISNUMBER(MATCH(D344,'1. Antritt_Prüfung'!$H$107:$H$307,0)),"Ja","-")</f>
        <v>-</v>
      </c>
      <c r="H344" s="95" t="str">
        <f>IF(ISNUMBER(MATCH(D344,'2a.Detailpunkte'!$D$4:$D$352,0)),"Ja","-")</f>
        <v>-</v>
      </c>
    </row>
    <row r="345" spans="4:8">
      <c r="D345" s="199" t="str">
        <f>IF(ISNUMBER(INDEX('2. Punkte_Prüfung'!$A$6:$D$1048576,MATCH('4. Noteneintrag'!C149,Gesamtpunkte[Matr.-Nr.],0),4)),INDEX('2. Punkte_Prüfung'!$A$6:$D$1048576,MATCH('4. Noteneintrag'!C149,Gesamtpunkte[Matr.-Nr.],0),4),"")</f>
        <v/>
      </c>
      <c r="E345" s="95" t="str">
        <f>IF(ISNUMBER(MATCH(C260,'1. Antritt_Prüfung'!$G$5:$G$233,0)),"Ja","-")</f>
        <v>-</v>
      </c>
      <c r="F345" s="95" t="str">
        <f>IF(ISNUMBER(MATCH(C149,'2a.Detailpunkte'!$D$4:$D$352,0)),"Ja","-")</f>
        <v>-</v>
      </c>
      <c r="G345" s="95" t="str">
        <f>IF(ISNUMBER(MATCH(D345,'1. Antritt_Prüfung'!$H$107:$H$307,0)),"Ja","-")</f>
        <v>-</v>
      </c>
      <c r="H345" s="95" t="str">
        <f>IF(ISNUMBER(MATCH(D345,'2a.Detailpunkte'!$D$4:$D$352,0)),"Ja","-")</f>
        <v>-</v>
      </c>
    </row>
    <row r="346" spans="4:8">
      <c r="D346" s="199" t="str">
        <f>IF(ISNUMBER(INDEX('2. Punkte_Prüfung'!$A$6:$D$1048576,MATCH('4. Noteneintrag'!C150,Gesamtpunkte[Matr.-Nr.],0),4)),INDEX('2. Punkte_Prüfung'!$A$6:$D$1048576,MATCH('4. Noteneintrag'!C150,Gesamtpunkte[Matr.-Nr.],0),4),"")</f>
        <v/>
      </c>
      <c r="E346" s="95" t="str">
        <f>IF(ISNUMBER(MATCH(C261,'1. Antritt_Prüfung'!$G$5:$G$233,0)),"Ja","-")</f>
        <v>-</v>
      </c>
      <c r="F346" s="95" t="str">
        <f>IF(ISNUMBER(MATCH(C150,'2a.Detailpunkte'!$D$4:$D$352,0)),"Ja","-")</f>
        <v>-</v>
      </c>
      <c r="G346" s="95" t="str">
        <f>IF(ISNUMBER(MATCH(D346,'1. Antritt_Prüfung'!$H$107:$H$307,0)),"Ja","-")</f>
        <v>-</v>
      </c>
      <c r="H346" s="95" t="str">
        <f>IF(ISNUMBER(MATCH(D346,'2a.Detailpunkte'!$D$4:$D$352,0)),"Ja","-")</f>
        <v>-</v>
      </c>
    </row>
    <row r="347" spans="4:8">
      <c r="D347" s="199" t="str">
        <f>IF(ISNUMBER(INDEX('2. Punkte_Prüfung'!$A$6:$D$1048576,MATCH('4. Noteneintrag'!C151,Gesamtpunkte[Matr.-Nr.],0),4)),INDEX('2. Punkte_Prüfung'!$A$6:$D$1048576,MATCH('4. Noteneintrag'!C151,Gesamtpunkte[Matr.-Nr.],0),4),"")</f>
        <v/>
      </c>
      <c r="E347" s="95" t="str">
        <f>IF(ISNUMBER(MATCH(C262,'1. Antritt_Prüfung'!$G$5:$G$233,0)),"Ja","-")</f>
        <v>-</v>
      </c>
      <c r="F347" s="95" t="str">
        <f>IF(ISNUMBER(MATCH(C151,'2a.Detailpunkte'!$D$4:$D$352,0)),"Ja","-")</f>
        <v>-</v>
      </c>
      <c r="G347" s="95" t="str">
        <f>IF(ISNUMBER(MATCH(D347,'1. Antritt_Prüfung'!$H$107:$H$307,0)),"Ja","-")</f>
        <v>-</v>
      </c>
      <c r="H347" s="95" t="str">
        <f>IF(ISNUMBER(MATCH(D347,'2a.Detailpunkte'!$D$4:$D$352,0)),"Ja","-")</f>
        <v>-</v>
      </c>
    </row>
    <row r="348" spans="4:8">
      <c r="D348" s="199" t="str">
        <f>IF(ISNUMBER(INDEX('2. Punkte_Prüfung'!$A$6:$D$1048576,MATCH('4. Noteneintrag'!C152,Gesamtpunkte[Matr.-Nr.],0),4)),INDEX('2. Punkte_Prüfung'!$A$6:$D$1048576,MATCH('4. Noteneintrag'!C152,Gesamtpunkte[Matr.-Nr.],0),4),"")</f>
        <v/>
      </c>
      <c r="E348" s="95" t="str">
        <f>IF(ISNUMBER(MATCH(C263,'1. Antritt_Prüfung'!$G$5:$G$233,0)),"Ja","-")</f>
        <v>-</v>
      </c>
      <c r="F348" s="95" t="str">
        <f>IF(ISNUMBER(MATCH(C152,'2a.Detailpunkte'!$D$4:$D$352,0)),"Ja","-")</f>
        <v>-</v>
      </c>
      <c r="G348" s="95" t="str">
        <f>IF(ISNUMBER(MATCH(D348,'1. Antritt_Prüfung'!$H$107:$H$307,0)),"Ja","-")</f>
        <v>-</v>
      </c>
      <c r="H348" s="95" t="str">
        <f>IF(ISNUMBER(MATCH(D348,'2a.Detailpunkte'!$D$4:$D$352,0)),"Ja","-")</f>
        <v>-</v>
      </c>
    </row>
    <row r="349" spans="4:8">
      <c r="D349" s="199" t="str">
        <f>IF(ISNUMBER(INDEX('2. Punkte_Prüfung'!$A$6:$D$1048576,MATCH('4. Noteneintrag'!C153,Gesamtpunkte[Matr.-Nr.],0),4)),INDEX('2. Punkte_Prüfung'!$A$6:$D$1048576,MATCH('4. Noteneintrag'!C153,Gesamtpunkte[Matr.-Nr.],0),4),"")</f>
        <v/>
      </c>
      <c r="E349" s="95" t="str">
        <f>IF(ISNUMBER(MATCH(C264,'1. Antritt_Prüfung'!$G$5:$G$233,0)),"Ja","-")</f>
        <v>-</v>
      </c>
      <c r="F349" s="95" t="str">
        <f>IF(ISNUMBER(MATCH(C153,'2a.Detailpunkte'!$D$4:$D$352,0)),"Ja","-")</f>
        <v>-</v>
      </c>
      <c r="G349" s="95" t="str">
        <f>IF(ISNUMBER(MATCH(D349,'1. Antritt_Prüfung'!$H$107:$H$307,0)),"Ja","-")</f>
        <v>-</v>
      </c>
      <c r="H349" s="95" t="str">
        <f>IF(ISNUMBER(MATCH(D349,'2a.Detailpunkte'!$D$4:$D$352,0)),"Ja","-")</f>
        <v>-</v>
      </c>
    </row>
    <row r="350" spans="4:8">
      <c r="D350" s="199" t="str">
        <f>IF(ISNUMBER(INDEX('2. Punkte_Prüfung'!$A$6:$D$1048576,MATCH('4. Noteneintrag'!C154,Gesamtpunkte[Matr.-Nr.],0),4)),INDEX('2. Punkte_Prüfung'!$A$6:$D$1048576,MATCH('4. Noteneintrag'!C154,Gesamtpunkte[Matr.-Nr.],0),4),"")</f>
        <v/>
      </c>
      <c r="E350" s="95" t="str">
        <f>IF(ISNUMBER(MATCH(C265,'1. Antritt_Prüfung'!$G$5:$G$233,0)),"Ja","-")</f>
        <v>-</v>
      </c>
      <c r="F350" s="95" t="str">
        <f>IF(ISNUMBER(MATCH(C154,'2a.Detailpunkte'!$D$4:$D$352,0)),"Ja","-")</f>
        <v>-</v>
      </c>
      <c r="G350" s="95" t="str">
        <f>IF(ISNUMBER(MATCH(D350,'1. Antritt_Prüfung'!$H$107:$H$307,0)),"Ja","-")</f>
        <v>-</v>
      </c>
      <c r="H350" s="95" t="str">
        <f>IF(ISNUMBER(MATCH(D350,'2a.Detailpunkte'!$D$4:$D$352,0)),"Ja","-")</f>
        <v>-</v>
      </c>
    </row>
    <row r="351" spans="4:8">
      <c r="D351" s="199" t="str">
        <f>IF(ISNUMBER(INDEX('2. Punkte_Prüfung'!$A$6:$D$1048576,MATCH('4. Noteneintrag'!C155,Gesamtpunkte[Matr.-Nr.],0),4)),INDEX('2. Punkte_Prüfung'!$A$6:$D$1048576,MATCH('4. Noteneintrag'!C155,Gesamtpunkte[Matr.-Nr.],0),4),"")</f>
        <v/>
      </c>
      <c r="E351" s="95" t="str">
        <f>IF(ISNUMBER(MATCH(C266,'1. Antritt_Prüfung'!$G$5:$G$233,0)),"Ja","-")</f>
        <v>-</v>
      </c>
      <c r="F351" s="95" t="str">
        <f>IF(ISNUMBER(MATCH(C155,'2a.Detailpunkte'!$D$4:$D$352,0)),"Ja","-")</f>
        <v>-</v>
      </c>
      <c r="G351" s="95" t="str">
        <f>IF(ISNUMBER(MATCH(D351,'1. Antritt_Prüfung'!$H$107:$H$307,0)),"Ja","-")</f>
        <v>-</v>
      </c>
      <c r="H351" s="95" t="str">
        <f>IF(ISNUMBER(MATCH(D351,'2a.Detailpunkte'!$D$4:$D$352,0)),"Ja","-")</f>
        <v>-</v>
      </c>
    </row>
    <row r="352" spans="4:8">
      <c r="D352" s="199" t="str">
        <f>IF(ISNUMBER(INDEX('2. Punkte_Prüfung'!$A$6:$D$1048576,MATCH('4. Noteneintrag'!C156,Gesamtpunkte[Matr.-Nr.],0),4)),INDEX('2. Punkte_Prüfung'!$A$6:$D$1048576,MATCH('4. Noteneintrag'!C156,Gesamtpunkte[Matr.-Nr.],0),4),"")</f>
        <v/>
      </c>
      <c r="E352" s="95" t="str">
        <f>IF(ISNUMBER(MATCH(C267,'1. Antritt_Prüfung'!$G$5:$G$233,0)),"Ja","-")</f>
        <v>-</v>
      </c>
      <c r="F352" s="95" t="str">
        <f>IF(ISNUMBER(MATCH(C156,'2a.Detailpunkte'!$D$4:$D$352,0)),"Ja","-")</f>
        <v>-</v>
      </c>
      <c r="G352" s="95" t="str">
        <f>IF(ISNUMBER(MATCH(D352,'1. Antritt_Prüfung'!$H$107:$H$307,0)),"Ja","-")</f>
        <v>-</v>
      </c>
      <c r="H352" s="95" t="str">
        <f>IF(ISNUMBER(MATCH(D352,'2a.Detailpunkte'!$D$4:$D$352,0)),"Ja","-")</f>
        <v>-</v>
      </c>
    </row>
    <row r="353" spans="4:8">
      <c r="D353" s="199" t="str">
        <f>IF(ISNUMBER(INDEX('2. Punkte_Prüfung'!$A$6:$D$1048576,MATCH('4. Noteneintrag'!C157,Gesamtpunkte[Matr.-Nr.],0),4)),INDEX('2. Punkte_Prüfung'!$A$6:$D$1048576,MATCH('4. Noteneintrag'!C157,Gesamtpunkte[Matr.-Nr.],0),4),"")</f>
        <v/>
      </c>
      <c r="E353" s="95" t="str">
        <f>IF(ISNUMBER(MATCH(C268,'1. Antritt_Prüfung'!$G$5:$G$233,0)),"Ja","-")</f>
        <v>-</v>
      </c>
      <c r="F353" s="95" t="str">
        <f>IF(ISNUMBER(MATCH(C157,'2a.Detailpunkte'!$D$4:$D$352,0)),"Ja","-")</f>
        <v>-</v>
      </c>
      <c r="G353" s="95" t="str">
        <f>IF(ISNUMBER(MATCH(D353,'1. Antritt_Prüfung'!$H$107:$H$307,0)),"Ja","-")</f>
        <v>-</v>
      </c>
      <c r="H353" s="95" t="str">
        <f>IF(ISNUMBER(MATCH(D353,'2a.Detailpunkte'!$D$4:$D$352,0)),"Ja","-")</f>
        <v>-</v>
      </c>
    </row>
    <row r="354" spans="4:8">
      <c r="D354" s="199" t="str">
        <f>IF(ISNUMBER(INDEX('2. Punkte_Prüfung'!$A$6:$D$1048576,MATCH('4. Noteneintrag'!C158,Gesamtpunkte[Matr.-Nr.],0),4)),INDEX('2. Punkte_Prüfung'!$A$6:$D$1048576,MATCH('4. Noteneintrag'!C158,Gesamtpunkte[Matr.-Nr.],0),4),"")</f>
        <v/>
      </c>
      <c r="E354" s="95" t="str">
        <f>IF(ISNUMBER(MATCH(C269,'1. Antritt_Prüfung'!$G$5:$G$233,0)),"Ja","-")</f>
        <v>-</v>
      </c>
      <c r="F354" s="95" t="str">
        <f>IF(ISNUMBER(MATCH(C158,'2a.Detailpunkte'!$D$4:$D$352,0)),"Ja","-")</f>
        <v>-</v>
      </c>
      <c r="G354" s="95" t="str">
        <f>IF(ISNUMBER(MATCH(D354,'1. Antritt_Prüfung'!$H$107:$H$307,0)),"Ja","-")</f>
        <v>-</v>
      </c>
      <c r="H354" s="95" t="str">
        <f>IF(ISNUMBER(MATCH(D354,'2a.Detailpunkte'!$D$4:$D$352,0)),"Ja","-")</f>
        <v>-</v>
      </c>
    </row>
    <row r="355" spans="4:8">
      <c r="D355" s="199" t="str">
        <f>IF(ISNUMBER(INDEX('2. Punkte_Prüfung'!$A$6:$D$1048576,MATCH('4. Noteneintrag'!C159,Gesamtpunkte[Matr.-Nr.],0),4)),INDEX('2. Punkte_Prüfung'!$A$6:$D$1048576,MATCH('4. Noteneintrag'!C159,Gesamtpunkte[Matr.-Nr.],0),4),"")</f>
        <v/>
      </c>
      <c r="E355" s="95" t="str">
        <f>IF(ISNUMBER(MATCH(C270,'1. Antritt_Prüfung'!$G$5:$G$233,0)),"Ja","-")</f>
        <v>-</v>
      </c>
      <c r="F355" s="95" t="str">
        <f>IF(ISNUMBER(MATCH(C159,'2a.Detailpunkte'!$D$4:$D$352,0)),"Ja","-")</f>
        <v>-</v>
      </c>
      <c r="G355" s="95" t="str">
        <f>IF(ISNUMBER(MATCH(D355,'1. Antritt_Prüfung'!$H$107:$H$307,0)),"Ja","-")</f>
        <v>-</v>
      </c>
      <c r="H355" s="95" t="str">
        <f>IF(ISNUMBER(MATCH(D355,'2a.Detailpunkte'!$D$4:$D$352,0)),"Ja","-")</f>
        <v>-</v>
      </c>
    </row>
    <row r="356" spans="4:8">
      <c r="D356" s="199" t="str">
        <f>IF(ISNUMBER(INDEX('2. Punkte_Prüfung'!$A$6:$D$1048576,MATCH('4. Noteneintrag'!C160,Gesamtpunkte[Matr.-Nr.],0),4)),INDEX('2. Punkte_Prüfung'!$A$6:$D$1048576,MATCH('4. Noteneintrag'!C160,Gesamtpunkte[Matr.-Nr.],0),4),"")</f>
        <v/>
      </c>
      <c r="E356" s="95" t="str">
        <f>IF(ISNUMBER(MATCH(C271,'1. Antritt_Prüfung'!$G$5:$G$233,0)),"Ja","-")</f>
        <v>-</v>
      </c>
      <c r="F356" s="95" t="str">
        <f>IF(ISNUMBER(MATCH(C160,'2a.Detailpunkte'!$D$4:$D$352,0)),"Ja","-")</f>
        <v>-</v>
      </c>
      <c r="G356" s="95" t="str">
        <f>IF(ISNUMBER(MATCH(D356,'1. Antritt_Prüfung'!$H$107:$H$307,0)),"Ja","-")</f>
        <v>-</v>
      </c>
      <c r="H356" s="95" t="str">
        <f>IF(ISNUMBER(MATCH(D356,'2a.Detailpunkte'!$D$4:$D$352,0)),"Ja","-")</f>
        <v>-</v>
      </c>
    </row>
  </sheetData>
  <mergeCells count="8">
    <mergeCell ref="A3:B3"/>
    <mergeCell ref="A4:B4"/>
    <mergeCell ref="A5:B6"/>
    <mergeCell ref="A7:B7"/>
    <mergeCell ref="C3:D3"/>
    <mergeCell ref="C5:D6"/>
    <mergeCell ref="C7:D7"/>
    <mergeCell ref="C4:D4"/>
  </mergeCells>
  <phoneticPr fontId="38" type="noConversion"/>
  <conditionalFormatting sqref="A41:C193">
    <cfRule type="expression" dxfId="15" priority="25">
      <formula>$F204=500</formula>
    </cfRule>
    <cfRule type="expression" dxfId="14" priority="26" stopIfTrue="1">
      <formula>$F204="NE"</formula>
    </cfRule>
  </conditionalFormatting>
  <conditionalFormatting sqref="C11:C39">
    <cfRule type="expression" dxfId="13" priority="21">
      <formula>$D11=500</formula>
    </cfRule>
    <cfRule type="expression" dxfId="12" priority="22" stopIfTrue="1">
      <formula>$D11="NE"</formula>
    </cfRule>
  </conditionalFormatting>
  <conditionalFormatting sqref="C40">
    <cfRule type="expression" dxfId="11" priority="29">
      <formula>$D125=500</formula>
    </cfRule>
    <cfRule type="expression" dxfId="10" priority="30" stopIfTrue="1">
      <formula>$D125="NE"</formula>
    </cfRule>
  </conditionalFormatting>
  <conditionalFormatting sqref="D11:D356">
    <cfRule type="containsText" dxfId="9" priority="10" operator="containsText" text="NE">
      <formula>NOT(ISERROR(SEARCH("NE",D11)))</formula>
    </cfRule>
  </conditionalFormatting>
  <conditionalFormatting sqref="F11:F356 H204:H356">
    <cfRule type="containsText" dxfId="8" priority="12" operator="containsText" text="NEIN">
      <formula>NOT(ISERROR(SEARCH("NEIN",F11)))</formula>
    </cfRule>
  </conditionalFormatting>
  <conditionalFormatting sqref="H9">
    <cfRule type="expression" dxfId="7" priority="11">
      <formula>"&lt;&gt;$E$3"</formula>
    </cfRule>
  </conditionalFormatting>
  <printOptions horizontalCentered="1" verticalCentered="1" headings="1"/>
  <pageMargins left="0.70866141732283472" right="0.70866141732283472" top="0.78740157480314965" bottom="0.78740157480314965" header="0.31496062992125984" footer="0.31496062992125984"/>
  <pageSetup paperSize="9" fitToHeight="0" orientation="portrait" r:id="rId1"/>
  <headerFooter>
    <oddHeader>&amp;F</oddHeader>
    <oddFooter>Seite &amp;P von &amp;N</oddFooter>
  </headerFooter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DE11-00D5-40DB-8458-1A1F703324EF}">
  <sheetPr>
    <tabColor theme="9"/>
    <pageSetUpPr fitToPage="1"/>
  </sheetPr>
  <dimension ref="A1:N356"/>
  <sheetViews>
    <sheetView workbookViewId="0">
      <selection activeCell="M259" sqref="M259"/>
    </sheetView>
  </sheetViews>
  <sheetFormatPr baseColWidth="10" defaultRowHeight="12.75"/>
  <cols>
    <col min="1" max="1" width="12" bestFit="1" customWidth="1"/>
    <col min="2" max="2" width="10.5703125" bestFit="1" customWidth="1"/>
    <col min="3" max="3" width="19" bestFit="1" customWidth="1"/>
    <col min="4" max="4" width="14.28515625" style="137" bestFit="1" customWidth="1"/>
    <col min="5" max="5" width="6.85546875" bestFit="1" customWidth="1"/>
    <col min="6" max="6" width="11" bestFit="1" customWidth="1"/>
    <col min="7" max="7" width="7.42578125" bestFit="1" customWidth="1"/>
    <col min="8" max="8" width="6.28515625" customWidth="1"/>
    <col min="9" max="9" width="28.140625" bestFit="1" customWidth="1"/>
    <col min="10" max="10" width="11.7109375" bestFit="1" customWidth="1"/>
    <col min="11" max="11" width="12.7109375" bestFit="1" customWidth="1"/>
    <col min="12" max="12" width="13.28515625" customWidth="1"/>
  </cols>
  <sheetData>
    <row r="1" spans="1:14" ht="13.5" thickBot="1">
      <c r="A1" s="1" t="s">
        <v>0</v>
      </c>
      <c r="B1" s="196"/>
      <c r="C1" s="196"/>
      <c r="I1" s="10" t="s">
        <v>30</v>
      </c>
    </row>
    <row r="2" spans="1:14">
      <c r="I2" s="10"/>
    </row>
    <row r="3" spans="1:14">
      <c r="A3" s="255"/>
      <c r="B3" s="255"/>
      <c r="C3" s="258"/>
      <c r="D3" s="258"/>
    </row>
    <row r="4" spans="1:14" ht="13.5" thickBot="1">
      <c r="A4" s="256" t="s">
        <v>6</v>
      </c>
      <c r="B4" s="256"/>
      <c r="C4" s="259" t="s">
        <v>6</v>
      </c>
      <c r="D4" s="259"/>
    </row>
    <row r="5" spans="1:14" ht="25.5">
      <c r="A5" s="257"/>
      <c r="B5" s="257"/>
      <c r="C5" s="257"/>
      <c r="D5" s="257"/>
      <c r="I5" s="162" t="s">
        <v>88</v>
      </c>
      <c r="J5" s="165" t="s">
        <v>90</v>
      </c>
      <c r="K5" s="163" t="s">
        <v>91</v>
      </c>
    </row>
    <row r="6" spans="1:14" ht="13.5" thickBot="1">
      <c r="A6" s="258"/>
      <c r="B6" s="258"/>
      <c r="C6" s="258"/>
      <c r="D6" s="258"/>
      <c r="I6" s="202" t="s">
        <v>89</v>
      </c>
      <c r="J6" s="166">
        <v>155</v>
      </c>
      <c r="K6" s="164">
        <f>1-Anz_Antritt_Prüfung9[[#This Row],[Antritt Prüfung]]/Anz_Anmeldung_QIS8[[#This Row],[Anmeldungen HISin One]]</f>
        <v>0.19270833333333337</v>
      </c>
    </row>
    <row r="7" spans="1:14" ht="13.5" thickBot="1">
      <c r="A7" s="256" t="s">
        <v>68</v>
      </c>
      <c r="B7" s="256"/>
      <c r="C7" s="259" t="s">
        <v>69</v>
      </c>
      <c r="D7" s="259"/>
      <c r="I7" s="10"/>
    </row>
    <row r="8" spans="1:14">
      <c r="E8" s="137"/>
      <c r="G8" s="4" t="s">
        <v>10</v>
      </c>
      <c r="H8" s="4" t="s">
        <v>44</v>
      </c>
      <c r="I8" s="59" t="s">
        <v>45</v>
      </c>
      <c r="M8" s="96"/>
      <c r="N8" t="s">
        <v>61</v>
      </c>
    </row>
    <row r="9" spans="1:14" ht="13.5" thickBot="1">
      <c r="A9" t="s">
        <v>1</v>
      </c>
      <c r="E9" s="137"/>
      <c r="F9" s="95" t="s">
        <v>2</v>
      </c>
      <c r="G9" s="5">
        <f>COUNTIF(J11:J356,"JA")</f>
        <v>0</v>
      </c>
      <c r="H9" s="5">
        <f>COUNTIF(K11:K356,"JA")</f>
        <v>0</v>
      </c>
      <c r="I9" s="60">
        <f>COUNTIF(H11:H356,"NEIN")</f>
        <v>0</v>
      </c>
      <c r="M9" s="97"/>
      <c r="N9" t="s">
        <v>62</v>
      </c>
    </row>
    <row r="10" spans="1:14">
      <c r="A10" t="s">
        <v>11</v>
      </c>
      <c r="B10" t="s">
        <v>12</v>
      </c>
      <c r="C10" s="201" t="s">
        <v>8</v>
      </c>
      <c r="D10" s="98" t="s">
        <v>3</v>
      </c>
      <c r="E10" s="3" t="s">
        <v>9</v>
      </c>
      <c r="F10" s="58" t="s">
        <v>44</v>
      </c>
    </row>
    <row r="11" spans="1:14" hidden="1">
      <c r="A11" s="160" t="s">
        <v>125</v>
      </c>
      <c r="B11" s="160" t="s">
        <v>126</v>
      </c>
      <c r="C11" s="201">
        <v>3513589</v>
      </c>
      <c r="D11" s="199">
        <f>IF(ISNUMBER(INDEX('2. Punkte_Prüfung'!$A$6:$D$1048576,MATCH('5. Durchfaller'!C11,Gesamtpunkte[Matr.-Nr.],0),4)),INDEX('2. Punkte_Prüfung'!$A$6:$D$1048576,MATCH('5. Durchfaller'!C11,Gesamtpunkte[Matr.-Nr.],0),4),"")</f>
        <v>2</v>
      </c>
      <c r="E11" s="95" t="str">
        <f>IF(ISNUMBER(MATCH(C11,'1. Antritt_Prüfung'!$H$107:$H$307,0)),"Ja","-")</f>
        <v>-</v>
      </c>
      <c r="F11" s="95" t="str">
        <f>IF(ISNUMBER(MATCH(C11,'2a.Detailpunkte'!$D$4:$D$352,0)),"Ja","-")</f>
        <v>Ja</v>
      </c>
    </row>
    <row r="12" spans="1:14" hidden="1">
      <c r="A12" s="160" t="s">
        <v>129</v>
      </c>
      <c r="B12" s="160" t="s">
        <v>126</v>
      </c>
      <c r="C12" s="201">
        <v>3269604</v>
      </c>
      <c r="D12" s="199">
        <f>IF(ISNUMBER(INDEX('2. Punkte_Prüfung'!$A$6:$D$1048576,MATCH('5. Durchfaller'!C12,Gesamtpunkte[Matr.-Nr.],0),4)),INDEX('2. Punkte_Prüfung'!$A$6:$D$1048576,MATCH('5. Durchfaller'!C12,Gesamtpunkte[Matr.-Nr.],0),4),"")</f>
        <v>1.3</v>
      </c>
      <c r="E12" s="95" t="str">
        <f>IF(ISNUMBER(MATCH(C12,'1. Antritt_Prüfung'!$H$107:$H$307,0)),"Ja","-")</f>
        <v>-</v>
      </c>
      <c r="F12" s="95" t="str">
        <f>IF(ISNUMBER(MATCH(C12,'2a.Detailpunkte'!$D$4:$D$352,0)),"Ja","-")</f>
        <v>Ja</v>
      </c>
    </row>
    <row r="13" spans="1:14" hidden="1">
      <c r="A13" s="160" t="s">
        <v>208</v>
      </c>
      <c r="B13" s="160" t="s">
        <v>126</v>
      </c>
      <c r="C13" s="201">
        <v>3340084</v>
      </c>
      <c r="D13" s="199" t="str">
        <f>IF(ISNUMBER(INDEX('2. Punkte_Prüfung'!$A$6:$D$1048576,MATCH('5. Durchfaller'!C13,Gesamtpunkte[Matr.-Nr.],0),4)),INDEX('2. Punkte_Prüfung'!$A$6:$D$1048576,MATCH('5. Durchfaller'!C13,Gesamtpunkte[Matr.-Nr.],0),4),"")</f>
        <v/>
      </c>
      <c r="E13" s="95" t="str">
        <f>IF(ISNUMBER(MATCH(C13,'1. Antritt_Prüfung'!$H$107:$H$307,0)),"Ja","-")</f>
        <v>-</v>
      </c>
      <c r="F13" s="95" t="str">
        <f>IF(ISNUMBER(MATCH(C13,'2a.Detailpunkte'!$D$4:$D$352,0)),"Ja","-")</f>
        <v>-</v>
      </c>
    </row>
    <row r="14" spans="1:14" hidden="1">
      <c r="A14" s="160" t="s">
        <v>132</v>
      </c>
      <c r="B14" s="160" t="s">
        <v>126</v>
      </c>
      <c r="C14" s="201">
        <v>3517558</v>
      </c>
      <c r="D14" s="199">
        <f>IF(ISNUMBER(INDEX('2. Punkte_Prüfung'!$A$6:$D$1048576,MATCH('5. Durchfaller'!C14,Gesamtpunkte[Matr.-Nr.],0),4)),INDEX('2. Punkte_Prüfung'!$A$6:$D$1048576,MATCH('5. Durchfaller'!C14,Gesamtpunkte[Matr.-Nr.],0),4),"")</f>
        <v>2.2999999999999998</v>
      </c>
      <c r="E14" s="95" t="str">
        <f>IF(ISNUMBER(MATCH(C14,'1. Antritt_Prüfung'!$H$107:$H$307,0)),"Ja","-")</f>
        <v>-</v>
      </c>
      <c r="F14" s="95" t="str">
        <f>IF(ISNUMBER(MATCH(C14,'2a.Detailpunkte'!$D$4:$D$352,0)),"Ja","-")</f>
        <v>Ja</v>
      </c>
    </row>
    <row r="15" spans="1:14" hidden="1">
      <c r="A15" s="160" t="s">
        <v>135</v>
      </c>
      <c r="B15" s="160" t="s">
        <v>126</v>
      </c>
      <c r="C15" s="201">
        <v>3478653</v>
      </c>
      <c r="D15" s="199">
        <f>IF(ISNUMBER(INDEX('2. Punkte_Prüfung'!$A$6:$D$1048576,MATCH('5. Durchfaller'!C15,Gesamtpunkte[Matr.-Nr.],0),4)),INDEX('2. Punkte_Prüfung'!$A$6:$D$1048576,MATCH('5. Durchfaller'!C15,Gesamtpunkte[Matr.-Nr.],0),4),"")</f>
        <v>1.3</v>
      </c>
      <c r="E15" s="95" t="str">
        <f>IF(ISNUMBER(MATCH(C15,'1. Antritt_Prüfung'!$H$107:$H$307,0)),"Ja","-")</f>
        <v>-</v>
      </c>
      <c r="F15" s="95" t="str">
        <f>IF(ISNUMBER(MATCH(C15,'2a.Detailpunkte'!$D$4:$D$352,0)),"Ja","-")</f>
        <v>Ja</v>
      </c>
    </row>
    <row r="16" spans="1:14" hidden="1">
      <c r="A16" s="160" t="s">
        <v>138</v>
      </c>
      <c r="B16" s="160" t="s">
        <v>126</v>
      </c>
      <c r="C16" s="201">
        <v>3173903</v>
      </c>
      <c r="D16" s="199">
        <f>IF(ISNUMBER(INDEX('2. Punkte_Prüfung'!$A$6:$D$1048576,MATCH('5. Durchfaller'!C16,Gesamtpunkte[Matr.-Nr.],0),4)),INDEX('2. Punkte_Prüfung'!$A$6:$D$1048576,MATCH('5. Durchfaller'!C16,Gesamtpunkte[Matr.-Nr.],0),4),"")</f>
        <v>1.7</v>
      </c>
      <c r="E16" s="95" t="str">
        <f>IF(ISNUMBER(MATCH(C16,'1. Antritt_Prüfung'!$H$107:$H$307,0)),"Ja","-")</f>
        <v>-</v>
      </c>
      <c r="F16" s="95" t="str">
        <f>IF(ISNUMBER(MATCH(C16,'2a.Detailpunkte'!$D$4:$D$352,0)),"Ja","-")</f>
        <v>Ja</v>
      </c>
    </row>
    <row r="17" spans="1:6" hidden="1">
      <c r="A17" s="160" t="s">
        <v>141</v>
      </c>
      <c r="B17" s="160" t="s">
        <v>126</v>
      </c>
      <c r="C17" s="201">
        <v>3472086</v>
      </c>
      <c r="D17" s="199">
        <f>IF(ISNUMBER(INDEX('2. Punkte_Prüfung'!$A$6:$D$1048576,MATCH('5. Durchfaller'!C17,Gesamtpunkte[Matr.-Nr.],0),4)),INDEX('2. Punkte_Prüfung'!$A$6:$D$1048576,MATCH('5. Durchfaller'!C17,Gesamtpunkte[Matr.-Nr.],0),4),"")</f>
        <v>2.2999999999999998</v>
      </c>
      <c r="E17" s="95" t="str">
        <f>IF(ISNUMBER(MATCH(C17,'1. Antritt_Prüfung'!$H$107:$H$307,0)),"Ja","-")</f>
        <v>-</v>
      </c>
      <c r="F17" s="95" t="str">
        <f>IF(ISNUMBER(MATCH(C17,'2a.Detailpunkte'!$D$4:$D$352,0)),"Ja","-")</f>
        <v>Ja</v>
      </c>
    </row>
    <row r="18" spans="1:6" hidden="1">
      <c r="A18" s="160" t="s">
        <v>144</v>
      </c>
      <c r="B18" s="160" t="s">
        <v>126</v>
      </c>
      <c r="C18" s="201">
        <v>3478426</v>
      </c>
      <c r="D18" s="199">
        <f>IF(ISNUMBER(INDEX('2. Punkte_Prüfung'!$A$6:$D$1048576,MATCH('5. Durchfaller'!C18,Gesamtpunkte[Matr.-Nr.],0),4)),INDEX('2. Punkte_Prüfung'!$A$6:$D$1048576,MATCH('5. Durchfaller'!C18,Gesamtpunkte[Matr.-Nr.],0),4),"")</f>
        <v>1.7</v>
      </c>
      <c r="E18" s="95" t="str">
        <f>IF(ISNUMBER(MATCH(C18,'1. Antritt_Prüfung'!$H$107:$H$307,0)),"Ja","-")</f>
        <v>-</v>
      </c>
      <c r="F18" s="95" t="str">
        <f>IF(ISNUMBER(MATCH(C18,'2a.Detailpunkte'!$D$4:$D$352,0)),"Ja","-")</f>
        <v>Ja</v>
      </c>
    </row>
    <row r="19" spans="1:6" hidden="1">
      <c r="A19" s="160" t="s">
        <v>147</v>
      </c>
      <c r="B19" s="160" t="s">
        <v>126</v>
      </c>
      <c r="C19" s="201">
        <v>3361157</v>
      </c>
      <c r="D19" s="199">
        <f>IF(ISNUMBER(INDEX('2. Punkte_Prüfung'!$A$6:$D$1048576,MATCH('5. Durchfaller'!C19,Gesamtpunkte[Matr.-Nr.],0),4)),INDEX('2. Punkte_Prüfung'!$A$6:$D$1048576,MATCH('5. Durchfaller'!C19,Gesamtpunkte[Matr.-Nr.],0),4),"")</f>
        <v>1.3</v>
      </c>
      <c r="E19" s="95" t="str">
        <f>IF(ISNUMBER(MATCH(C19,'1. Antritt_Prüfung'!$H$107:$H$307,0)),"Ja","-")</f>
        <v>-</v>
      </c>
      <c r="F19" s="95" t="str">
        <f>IF(ISNUMBER(MATCH(C19,'2a.Detailpunkte'!$D$4:$D$352,0)),"Ja","-")</f>
        <v>Ja</v>
      </c>
    </row>
    <row r="20" spans="1:6" hidden="1">
      <c r="A20" s="160" t="s">
        <v>150</v>
      </c>
      <c r="B20" s="160" t="s">
        <v>126</v>
      </c>
      <c r="C20" s="201">
        <v>3475876</v>
      </c>
      <c r="D20" s="199">
        <f>IF(ISNUMBER(INDEX('2. Punkte_Prüfung'!$A$6:$D$1048576,MATCH('5. Durchfaller'!C20,Gesamtpunkte[Matr.-Nr.],0),4)),INDEX('2. Punkte_Prüfung'!$A$6:$D$1048576,MATCH('5. Durchfaller'!C20,Gesamtpunkte[Matr.-Nr.],0),4),"")</f>
        <v>1.3</v>
      </c>
      <c r="E20" s="95" t="str">
        <f>IF(ISNUMBER(MATCH(C20,'1. Antritt_Prüfung'!$H$107:$H$307,0)),"Ja","-")</f>
        <v>-</v>
      </c>
      <c r="F20" s="95" t="str">
        <f>IF(ISNUMBER(MATCH(C20,'2a.Detailpunkte'!$D$4:$D$352,0)),"Ja","-")</f>
        <v>Ja</v>
      </c>
    </row>
    <row r="21" spans="1:6" hidden="1">
      <c r="A21" s="160" t="s">
        <v>153</v>
      </c>
      <c r="B21" s="160" t="s">
        <v>126</v>
      </c>
      <c r="C21" s="201">
        <v>3474220</v>
      </c>
      <c r="D21" s="199">
        <f>IF(ISNUMBER(INDEX('2. Punkte_Prüfung'!$A$6:$D$1048576,MATCH('5. Durchfaller'!C21,Gesamtpunkte[Matr.-Nr.],0),4)),INDEX('2. Punkte_Prüfung'!$A$6:$D$1048576,MATCH('5. Durchfaller'!C21,Gesamtpunkte[Matr.-Nr.],0),4),"")</f>
        <v>2.7</v>
      </c>
      <c r="E21" s="95" t="str">
        <f>IF(ISNUMBER(MATCH(C21,'1. Antritt_Prüfung'!$H$107:$H$307,0)),"Ja","-")</f>
        <v>-</v>
      </c>
      <c r="F21" s="95" t="str">
        <f>IF(ISNUMBER(MATCH(C21,'2a.Detailpunkte'!$D$4:$D$352,0)),"Ja","-")</f>
        <v>Ja</v>
      </c>
    </row>
    <row r="22" spans="1:6" hidden="1">
      <c r="A22" s="160" t="s">
        <v>156</v>
      </c>
      <c r="B22" s="160" t="s">
        <v>126</v>
      </c>
      <c r="C22" s="201">
        <v>3474262</v>
      </c>
      <c r="D22" s="199">
        <f>IF(ISNUMBER(INDEX('2. Punkte_Prüfung'!$A$6:$D$1048576,MATCH('5. Durchfaller'!C22,Gesamtpunkte[Matr.-Nr.],0),4)),INDEX('2. Punkte_Prüfung'!$A$6:$D$1048576,MATCH('5. Durchfaller'!C22,Gesamtpunkte[Matr.-Nr.],0),4),"")</f>
        <v>2</v>
      </c>
      <c r="E22" s="95" t="str">
        <f>IF(ISNUMBER(MATCH(C22,'1. Antritt_Prüfung'!$H$107:$H$307,0)),"Ja","-")</f>
        <v>-</v>
      </c>
      <c r="F22" s="95" t="str">
        <f>IF(ISNUMBER(MATCH(C22,'2a.Detailpunkte'!$D$4:$D$352,0)),"Ja","-")</f>
        <v>Ja</v>
      </c>
    </row>
    <row r="23" spans="1:6" hidden="1">
      <c r="A23" s="160" t="s">
        <v>159</v>
      </c>
      <c r="B23" s="160" t="s">
        <v>126</v>
      </c>
      <c r="C23" s="201">
        <v>3514106</v>
      </c>
      <c r="D23" s="199">
        <f>IF(ISNUMBER(INDEX('2. Punkte_Prüfung'!$A$6:$D$1048576,MATCH('5. Durchfaller'!C23,Gesamtpunkte[Matr.-Nr.],0),4)),INDEX('2. Punkte_Prüfung'!$A$6:$D$1048576,MATCH('5. Durchfaller'!C23,Gesamtpunkte[Matr.-Nr.],0),4),"")</f>
        <v>3</v>
      </c>
      <c r="E23" s="95" t="str">
        <f>IF(ISNUMBER(MATCH(C23,'1. Antritt_Prüfung'!$H$107:$H$307,0)),"Ja","-")</f>
        <v>-</v>
      </c>
      <c r="F23" s="95" t="str">
        <f>IF(ISNUMBER(MATCH(C23,'2a.Detailpunkte'!$D$4:$D$352,0)),"Ja","-")</f>
        <v>Ja</v>
      </c>
    </row>
    <row r="24" spans="1:6" hidden="1">
      <c r="A24" s="160" t="s">
        <v>162</v>
      </c>
      <c r="B24" s="160" t="s">
        <v>126</v>
      </c>
      <c r="C24" s="201">
        <v>3300459</v>
      </c>
      <c r="D24" s="199">
        <f>IF(ISNUMBER(INDEX('2. Punkte_Prüfung'!$A$6:$D$1048576,MATCH('5. Durchfaller'!C24,Gesamtpunkte[Matr.-Nr.],0),4)),INDEX('2. Punkte_Prüfung'!$A$6:$D$1048576,MATCH('5. Durchfaller'!C24,Gesamtpunkte[Matr.-Nr.],0),4),"")</f>
        <v>2.2999999999999998</v>
      </c>
      <c r="E24" s="95" t="str">
        <f>IF(ISNUMBER(MATCH(C24,'1. Antritt_Prüfung'!$H$107:$H$307,0)),"Ja","-")</f>
        <v>-</v>
      </c>
      <c r="F24" s="95" t="str">
        <f>IF(ISNUMBER(MATCH(C24,'2a.Detailpunkte'!$D$4:$D$352,0)),"Ja","-")</f>
        <v>Ja</v>
      </c>
    </row>
    <row r="25" spans="1:6" hidden="1">
      <c r="A25" s="160" t="s">
        <v>165</v>
      </c>
      <c r="B25" s="160" t="s">
        <v>126</v>
      </c>
      <c r="C25" s="201">
        <v>3314377</v>
      </c>
      <c r="D25" s="199">
        <f>IF(ISNUMBER(INDEX('2. Punkte_Prüfung'!$A$6:$D$1048576,MATCH('5. Durchfaller'!C25,Gesamtpunkte[Matr.-Nr.],0),4)),INDEX('2. Punkte_Prüfung'!$A$6:$D$1048576,MATCH('5. Durchfaller'!C25,Gesamtpunkte[Matr.-Nr.],0),4),"")</f>
        <v>1.7</v>
      </c>
      <c r="E25" s="95" t="str">
        <f>IF(ISNUMBER(MATCH(C25,'1. Antritt_Prüfung'!$H$107:$H$307,0)),"Ja","-")</f>
        <v>-</v>
      </c>
      <c r="F25" s="95" t="str">
        <f>IF(ISNUMBER(MATCH(C25,'2a.Detailpunkte'!$D$4:$D$352,0)),"Ja","-")</f>
        <v>Ja</v>
      </c>
    </row>
    <row r="26" spans="1:6" hidden="1">
      <c r="A26" s="160" t="s">
        <v>168</v>
      </c>
      <c r="B26" s="160" t="s">
        <v>126</v>
      </c>
      <c r="C26" s="201">
        <v>3477713</v>
      </c>
      <c r="D26" s="199">
        <f>IF(ISNUMBER(INDEX('2. Punkte_Prüfung'!$A$6:$D$1048576,MATCH('5. Durchfaller'!C26,Gesamtpunkte[Matr.-Nr.],0),4)),INDEX('2. Punkte_Prüfung'!$A$6:$D$1048576,MATCH('5. Durchfaller'!C26,Gesamtpunkte[Matr.-Nr.],0),4),"")</f>
        <v>2</v>
      </c>
      <c r="E26" s="95" t="str">
        <f>IF(ISNUMBER(MATCH(C26,'1. Antritt_Prüfung'!$H$107:$H$307,0)),"Ja","-")</f>
        <v>-</v>
      </c>
      <c r="F26" s="95" t="str">
        <f>IF(ISNUMBER(MATCH(C26,'2a.Detailpunkte'!$D$4:$D$352,0)),"Ja","-")</f>
        <v>Ja</v>
      </c>
    </row>
    <row r="27" spans="1:6" hidden="1">
      <c r="A27" s="160" t="s">
        <v>171</v>
      </c>
      <c r="B27" s="160" t="s">
        <v>126</v>
      </c>
      <c r="C27" s="201">
        <v>3226049</v>
      </c>
      <c r="D27" s="199">
        <f>IF(ISNUMBER(INDEX('2. Punkte_Prüfung'!$A$6:$D$1048576,MATCH('5. Durchfaller'!C27,Gesamtpunkte[Matr.-Nr.],0),4)),INDEX('2. Punkte_Prüfung'!$A$6:$D$1048576,MATCH('5. Durchfaller'!C27,Gesamtpunkte[Matr.-Nr.],0),4),"")</f>
        <v>1</v>
      </c>
      <c r="E27" s="95" t="str">
        <f>IF(ISNUMBER(MATCH(C27,'1. Antritt_Prüfung'!$H$107:$H$307,0)),"Ja","-")</f>
        <v>-</v>
      </c>
      <c r="F27" s="95" t="str">
        <f>IF(ISNUMBER(MATCH(C27,'2a.Detailpunkte'!$D$4:$D$352,0)),"Ja","-")</f>
        <v>Ja</v>
      </c>
    </row>
    <row r="28" spans="1:6" hidden="1">
      <c r="A28" s="160" t="s">
        <v>174</v>
      </c>
      <c r="B28" s="160" t="s">
        <v>126</v>
      </c>
      <c r="C28" s="201">
        <v>3376139</v>
      </c>
      <c r="D28" s="199">
        <f>IF(ISNUMBER(INDEX('2. Punkte_Prüfung'!$A$6:$D$1048576,MATCH('5. Durchfaller'!C28,Gesamtpunkte[Matr.-Nr.],0),4)),INDEX('2. Punkte_Prüfung'!$A$6:$D$1048576,MATCH('5. Durchfaller'!C28,Gesamtpunkte[Matr.-Nr.],0),4),"")</f>
        <v>2.2999999999999998</v>
      </c>
      <c r="E28" s="95" t="str">
        <f>IF(ISNUMBER(MATCH(C28,'1. Antritt_Prüfung'!$H$107:$H$307,0)),"Ja","-")</f>
        <v>-</v>
      </c>
      <c r="F28" s="95" t="str">
        <f>IF(ISNUMBER(MATCH(C28,'2a.Detailpunkte'!$D$4:$D$352,0)),"Ja","-")</f>
        <v>Ja</v>
      </c>
    </row>
    <row r="29" spans="1:6" hidden="1">
      <c r="A29" s="160" t="s">
        <v>177</v>
      </c>
      <c r="B29" s="160" t="s">
        <v>126</v>
      </c>
      <c r="C29" s="201">
        <v>3374601</v>
      </c>
      <c r="D29" s="199">
        <f>IF(ISNUMBER(INDEX('2. Punkte_Prüfung'!$A$6:$D$1048576,MATCH('5. Durchfaller'!C29,Gesamtpunkte[Matr.-Nr.],0),4)),INDEX('2. Punkte_Prüfung'!$A$6:$D$1048576,MATCH('5. Durchfaller'!C29,Gesamtpunkte[Matr.-Nr.],0),4),"")</f>
        <v>2.2999999999999998</v>
      </c>
      <c r="E29" s="95" t="str">
        <f>IF(ISNUMBER(MATCH(C29,'1. Antritt_Prüfung'!$H$107:$H$307,0)),"Ja","-")</f>
        <v>-</v>
      </c>
      <c r="F29" s="95" t="str">
        <f>IF(ISNUMBER(MATCH(C29,'2a.Detailpunkte'!$D$4:$D$352,0)),"Ja","-")</f>
        <v>Ja</v>
      </c>
    </row>
    <row r="30" spans="1:6" hidden="1">
      <c r="A30" s="160" t="s">
        <v>180</v>
      </c>
      <c r="B30" s="160" t="s">
        <v>126</v>
      </c>
      <c r="C30" s="201">
        <v>3273308</v>
      </c>
      <c r="D30" s="199">
        <f>IF(ISNUMBER(INDEX('2. Punkte_Prüfung'!$A$6:$D$1048576,MATCH('5. Durchfaller'!C30,Gesamtpunkte[Matr.-Nr.],0),4)),INDEX('2. Punkte_Prüfung'!$A$6:$D$1048576,MATCH('5. Durchfaller'!C30,Gesamtpunkte[Matr.-Nr.],0),4),"")</f>
        <v>2</v>
      </c>
      <c r="E30" s="95" t="str">
        <f>IF(ISNUMBER(MATCH(C30,'1. Antritt_Prüfung'!$H$107:$H$307,0)),"Ja","-")</f>
        <v>-</v>
      </c>
      <c r="F30" s="95" t="str">
        <f>IF(ISNUMBER(MATCH(C30,'2a.Detailpunkte'!$D$4:$D$352,0)),"Ja","-")</f>
        <v>Ja</v>
      </c>
    </row>
    <row r="31" spans="1:6" hidden="1">
      <c r="A31" s="160" t="s">
        <v>183</v>
      </c>
      <c r="B31" s="160" t="s">
        <v>126</v>
      </c>
      <c r="C31" s="201">
        <v>3489059</v>
      </c>
      <c r="D31" s="199">
        <f>IF(ISNUMBER(INDEX('2. Punkte_Prüfung'!$A$6:$D$1048576,MATCH('5. Durchfaller'!C31,Gesamtpunkte[Matr.-Nr.],0),4)),INDEX('2. Punkte_Prüfung'!$A$6:$D$1048576,MATCH('5. Durchfaller'!C31,Gesamtpunkte[Matr.-Nr.],0),4),"")</f>
        <v>1.7</v>
      </c>
      <c r="E31" s="95" t="str">
        <f>IF(ISNUMBER(MATCH(C31,'1. Antritt_Prüfung'!$H$107:$H$307,0)),"Ja","-")</f>
        <v>-</v>
      </c>
      <c r="F31" s="95" t="str">
        <f>IF(ISNUMBER(MATCH(C31,'2a.Detailpunkte'!$D$4:$D$352,0)),"Ja","-")</f>
        <v>Ja</v>
      </c>
    </row>
    <row r="32" spans="1:6" hidden="1">
      <c r="A32" s="160" t="s">
        <v>186</v>
      </c>
      <c r="B32" s="160" t="s">
        <v>126</v>
      </c>
      <c r="C32" s="201">
        <v>3312357</v>
      </c>
      <c r="D32" s="199">
        <f>IF(ISNUMBER(INDEX('2. Punkte_Prüfung'!$A$6:$D$1048576,MATCH('5. Durchfaller'!C32,Gesamtpunkte[Matr.-Nr.],0),4)),INDEX('2. Punkte_Prüfung'!$A$6:$D$1048576,MATCH('5. Durchfaller'!C32,Gesamtpunkte[Matr.-Nr.],0),4),"")</f>
        <v>1.3</v>
      </c>
      <c r="E32" s="95" t="str">
        <f>IF(ISNUMBER(MATCH(C32,'1. Antritt_Prüfung'!$H$107:$H$307,0)),"Ja","-")</f>
        <v>-</v>
      </c>
      <c r="F32" s="95" t="str">
        <f>IF(ISNUMBER(MATCH(C32,'2a.Detailpunkte'!$D$4:$D$352,0)),"Ja","-")</f>
        <v>Ja</v>
      </c>
    </row>
    <row r="33" spans="1:6" hidden="1">
      <c r="A33" s="160" t="s">
        <v>189</v>
      </c>
      <c r="B33" s="160" t="s">
        <v>126</v>
      </c>
      <c r="C33" s="201">
        <v>3202847</v>
      </c>
      <c r="D33" s="199">
        <f>IF(ISNUMBER(INDEX('2. Punkte_Prüfung'!$A$6:$D$1048576,MATCH('5. Durchfaller'!C33,Gesamtpunkte[Matr.-Nr.],0),4)),INDEX('2. Punkte_Prüfung'!$A$6:$D$1048576,MATCH('5. Durchfaller'!C33,Gesamtpunkte[Matr.-Nr.],0),4),"")</f>
        <v>2</v>
      </c>
      <c r="E33" s="95" t="str">
        <f>IF(ISNUMBER(MATCH(C33,'1. Antritt_Prüfung'!$H$107:$H$307,0)),"Ja","-")</f>
        <v>-</v>
      </c>
      <c r="F33" s="95" t="str">
        <f>IF(ISNUMBER(MATCH(C33,'2a.Detailpunkte'!$D$4:$D$352,0)),"Ja","-")</f>
        <v>Ja</v>
      </c>
    </row>
    <row r="34" spans="1:6" hidden="1">
      <c r="A34" s="160" t="s">
        <v>192</v>
      </c>
      <c r="B34" s="160" t="s">
        <v>126</v>
      </c>
      <c r="C34" s="201">
        <v>3513448</v>
      </c>
      <c r="D34" s="199">
        <f>IF(ISNUMBER(INDEX('2. Punkte_Prüfung'!$A$6:$D$1048576,MATCH('5. Durchfaller'!C34,Gesamtpunkte[Matr.-Nr.],0),4)),INDEX('2. Punkte_Prüfung'!$A$6:$D$1048576,MATCH('5. Durchfaller'!C34,Gesamtpunkte[Matr.-Nr.],0),4),"")</f>
        <v>1.7</v>
      </c>
      <c r="E34" s="95" t="str">
        <f>IF(ISNUMBER(MATCH(C34,'1. Antritt_Prüfung'!$H$107:$H$307,0)),"Ja","-")</f>
        <v>-</v>
      </c>
      <c r="F34" s="95" t="str">
        <f>IF(ISNUMBER(MATCH(C34,'2a.Detailpunkte'!$D$4:$D$352,0)),"Ja","-")</f>
        <v>Ja</v>
      </c>
    </row>
    <row r="35" spans="1:6" hidden="1">
      <c r="A35" s="160" t="s">
        <v>195</v>
      </c>
      <c r="B35" s="160" t="s">
        <v>126</v>
      </c>
      <c r="C35" s="201">
        <v>3298408</v>
      </c>
      <c r="D35" s="199">
        <f>IF(ISNUMBER(INDEX('2. Punkte_Prüfung'!$A$6:$D$1048576,MATCH('5. Durchfaller'!C35,Gesamtpunkte[Matr.-Nr.],0),4)),INDEX('2. Punkte_Prüfung'!$A$6:$D$1048576,MATCH('5. Durchfaller'!C35,Gesamtpunkte[Matr.-Nr.],0),4),"")</f>
        <v>2</v>
      </c>
      <c r="E35" s="95" t="str">
        <f>IF(ISNUMBER(MATCH(C35,'1. Antritt_Prüfung'!$H$107:$H$307,0)),"Ja","-")</f>
        <v>-</v>
      </c>
      <c r="F35" s="95" t="str">
        <f>IF(ISNUMBER(MATCH(C35,'2a.Detailpunkte'!$D$4:$D$352,0)),"Ja","-")</f>
        <v>Ja</v>
      </c>
    </row>
    <row r="36" spans="1:6" hidden="1">
      <c r="A36" s="160" t="s">
        <v>198</v>
      </c>
      <c r="B36" s="160" t="s">
        <v>126</v>
      </c>
      <c r="C36" s="201">
        <v>3516593</v>
      </c>
      <c r="D36" s="199">
        <f>IF(ISNUMBER(INDEX('2. Punkte_Prüfung'!$A$6:$D$1048576,MATCH('5. Durchfaller'!C36,Gesamtpunkte[Matr.-Nr.],0),4)),INDEX('2. Punkte_Prüfung'!$A$6:$D$1048576,MATCH('5. Durchfaller'!C36,Gesamtpunkte[Matr.-Nr.],0),4),"")</f>
        <v>1.7</v>
      </c>
      <c r="E36" s="95" t="str">
        <f>IF(ISNUMBER(MATCH(C36,'1. Antritt_Prüfung'!$H$107:$H$307,0)),"Ja","-")</f>
        <v>-</v>
      </c>
      <c r="F36" s="95" t="str">
        <f>IF(ISNUMBER(MATCH(C36,'2a.Detailpunkte'!$D$4:$D$352,0)),"Ja","-")</f>
        <v>Ja</v>
      </c>
    </row>
    <row r="37" spans="1:6" hidden="1">
      <c r="A37" s="160" t="s">
        <v>201</v>
      </c>
      <c r="B37" s="160" t="s">
        <v>126</v>
      </c>
      <c r="C37" s="201">
        <v>3274772</v>
      </c>
      <c r="D37" s="199">
        <f>IF(ISNUMBER(INDEX('2. Punkte_Prüfung'!$A$6:$D$1048576,MATCH('5. Durchfaller'!C37,Gesamtpunkte[Matr.-Nr.],0),4)),INDEX('2. Punkte_Prüfung'!$A$6:$D$1048576,MATCH('5. Durchfaller'!C37,Gesamtpunkte[Matr.-Nr.],0),4),"")</f>
        <v>2.2999999999999998</v>
      </c>
      <c r="E37" s="95" t="str">
        <f>IF(ISNUMBER(MATCH(C37,'1. Antritt_Prüfung'!$H$107:$H$307,0)),"Ja","-")</f>
        <v>-</v>
      </c>
      <c r="F37" s="95" t="str">
        <f>IF(ISNUMBER(MATCH(C37,'2a.Detailpunkte'!$D$4:$D$352,0)),"Ja","-")</f>
        <v>Ja</v>
      </c>
    </row>
    <row r="38" spans="1:6" hidden="1">
      <c r="A38" s="160" t="s">
        <v>204</v>
      </c>
      <c r="B38" s="160" t="s">
        <v>126</v>
      </c>
      <c r="C38" s="201">
        <v>3483130</v>
      </c>
      <c r="D38" s="199">
        <f>IF(ISNUMBER(INDEX('2. Punkte_Prüfung'!$A$6:$D$1048576,MATCH('5. Durchfaller'!C38,Gesamtpunkte[Matr.-Nr.],0),4)),INDEX('2. Punkte_Prüfung'!$A$6:$D$1048576,MATCH('5. Durchfaller'!C38,Gesamtpunkte[Matr.-Nr.],0),4),"")</f>
        <v>2</v>
      </c>
      <c r="E38" s="95" t="str">
        <f>IF(ISNUMBER(MATCH(C38,'1. Antritt_Prüfung'!$H$107:$H$307,0)),"Ja","-")</f>
        <v>-</v>
      </c>
      <c r="F38" s="95" t="str">
        <f>IF(ISNUMBER(MATCH(C38,'2a.Detailpunkte'!$D$4:$D$352,0)),"Ja","-")</f>
        <v>Ja</v>
      </c>
    </row>
    <row r="39" spans="1:6" hidden="1">
      <c r="A39" s="160" t="s">
        <v>207</v>
      </c>
      <c r="B39" s="160" t="s">
        <v>126</v>
      </c>
      <c r="C39" s="201">
        <v>3491126</v>
      </c>
      <c r="D39" s="199">
        <f>IF(ISNUMBER(INDEX('2. Punkte_Prüfung'!$A$6:$D$1048576,MATCH('5. Durchfaller'!C39,Gesamtpunkte[Matr.-Nr.],0),4)),INDEX('2. Punkte_Prüfung'!$A$6:$D$1048576,MATCH('5. Durchfaller'!C39,Gesamtpunkte[Matr.-Nr.],0),4),"")</f>
        <v>1.7</v>
      </c>
      <c r="E39" s="95" t="str">
        <f>IF(ISNUMBER(MATCH(C39,'1. Antritt_Prüfung'!$H$107:$H$307,0)),"Ja","-")</f>
        <v>-</v>
      </c>
      <c r="F39" s="95" t="str">
        <f>IF(ISNUMBER(MATCH(C39,'2a.Detailpunkte'!$D$4:$D$352,0)),"Ja","-")</f>
        <v>Ja</v>
      </c>
    </row>
    <row r="40" spans="1:6" hidden="1">
      <c r="A40" s="160"/>
      <c r="B40" s="160"/>
      <c r="C40" s="201"/>
      <c r="D40" s="199" t="str">
        <f>IF(ISNUMBER(INDEX('2. Punkte_Prüfung'!$A$6:$D$1048576,MATCH('5. Durchfaller'!C40,Gesamtpunkte[Matr.-Nr.],0),4)),INDEX('2. Punkte_Prüfung'!$A$6:$D$1048576,MATCH('5. Durchfaller'!C40,Gesamtpunkte[Matr.-Nr.],0),4),"")</f>
        <v/>
      </c>
      <c r="E40" s="95" t="str">
        <f>IF(ISNUMBER(MATCH(#REF!,'1. Antritt_Prüfung'!$H$107:$H$307,0)),"Ja","-")</f>
        <v>-</v>
      </c>
      <c r="F40" s="95" t="str">
        <f>IF(ISNUMBER(MATCH(#REF!,'2a.Detailpunkte'!$D$4:$D$352,0)),"Ja","-")</f>
        <v>-</v>
      </c>
    </row>
    <row r="41" spans="1:6">
      <c r="A41" s="160"/>
      <c r="B41" s="160"/>
      <c r="C41" s="160"/>
      <c r="D41" s="199" t="str">
        <f>IF(ISNUMBER(INDEX('2. Punkte_Prüfung'!$A$6:$D$1048576,MATCH('5. Durchfaller'!C41,Gesamtpunkte[Matr.-Nr.],0),4)),INDEX('2. Punkte_Prüfung'!$A$6:$D$1048576,MATCH('5. Durchfaller'!C41,Gesamtpunkte[Matr.-Nr.],0),4),"")</f>
        <v/>
      </c>
      <c r="E41" s="95" t="str">
        <f>IF(ISNUMBER(MATCH(#REF!,'1. Antritt_Prüfung'!$H$107:$H$307,0)),"Ja","-")</f>
        <v>-</v>
      </c>
      <c r="F41" s="95" t="str">
        <f>IF(ISNUMBER(MATCH(#REF!,'2a.Detailpunkte'!$D$4:$D$352,0)),"Ja","-")</f>
        <v>-</v>
      </c>
    </row>
    <row r="42" spans="1:6">
      <c r="A42" s="160"/>
      <c r="B42" s="160"/>
      <c r="C42" s="160"/>
      <c r="D42" s="199" t="str">
        <f>IF(ISNUMBER(INDEX('2. Punkte_Prüfung'!$A$6:$D$1048576,MATCH('5. Durchfaller'!C42,Gesamtpunkte[Matr.-Nr.],0),4)),INDEX('2. Punkte_Prüfung'!$A$6:$D$1048576,MATCH('5. Durchfaller'!C42,Gesamtpunkte[Matr.-Nr.],0),4),"")</f>
        <v/>
      </c>
      <c r="E42" s="95" t="str">
        <f>IF(ISNUMBER(MATCH(#REF!,'1. Antritt_Prüfung'!$H$107:$H$307,0)),"Ja","-")</f>
        <v>-</v>
      </c>
      <c r="F42" s="95" t="str">
        <f>IF(ISNUMBER(MATCH(#REF!,'2a.Detailpunkte'!$D$4:$D$352,0)),"Ja","-")</f>
        <v>-</v>
      </c>
    </row>
    <row r="43" spans="1:6">
      <c r="A43" s="160"/>
      <c r="B43" s="160"/>
      <c r="C43" s="160"/>
      <c r="D43" s="199" t="str">
        <f>IF(ISNUMBER(INDEX('2. Punkte_Prüfung'!$A$6:$D$1048576,MATCH('5. Durchfaller'!C43,Gesamtpunkte[Matr.-Nr.],0),4)),INDEX('2. Punkte_Prüfung'!$A$6:$D$1048576,MATCH('5. Durchfaller'!C43,Gesamtpunkte[Matr.-Nr.],0),4),"")</f>
        <v/>
      </c>
      <c r="E43" s="95" t="str">
        <f>IF(ISNUMBER(MATCH(#REF!,'1. Antritt_Prüfung'!$H$107:$H$307,0)),"Ja","-")</f>
        <v>-</v>
      </c>
      <c r="F43" s="95" t="str">
        <f>IF(ISNUMBER(MATCH(#REF!,'2a.Detailpunkte'!$D$4:$D$352,0)),"Ja","-")</f>
        <v>-</v>
      </c>
    </row>
    <row r="44" spans="1:6">
      <c r="A44" s="160"/>
      <c r="B44" s="160"/>
      <c r="C44" s="160"/>
      <c r="D44" s="199" t="str">
        <f>IF(ISNUMBER(INDEX('2. Punkte_Prüfung'!$A$6:$D$1048576,MATCH('5. Durchfaller'!C44,Gesamtpunkte[Matr.-Nr.],0),4)),INDEX('2. Punkte_Prüfung'!$A$6:$D$1048576,MATCH('5. Durchfaller'!C44,Gesamtpunkte[Matr.-Nr.],0),4),"")</f>
        <v/>
      </c>
      <c r="E44" s="95" t="str">
        <f>IF(ISNUMBER(MATCH(#REF!,'1. Antritt_Prüfung'!$H$107:$H$307,0)),"Ja","-")</f>
        <v>-</v>
      </c>
      <c r="F44" s="95" t="str">
        <f>IF(ISNUMBER(MATCH(#REF!,'2a.Detailpunkte'!$D$4:$D$352,0)),"Ja","-")</f>
        <v>-</v>
      </c>
    </row>
    <row r="45" spans="1:6">
      <c r="A45" s="160"/>
      <c r="B45" s="160"/>
      <c r="C45" s="160"/>
      <c r="D45" s="199" t="str">
        <f>IF(ISNUMBER(INDEX('2. Punkte_Prüfung'!$A$6:$D$1048576,MATCH('5. Durchfaller'!C45,Gesamtpunkte[Matr.-Nr.],0),4)),INDEX('2. Punkte_Prüfung'!$A$6:$D$1048576,MATCH('5. Durchfaller'!C45,Gesamtpunkte[Matr.-Nr.],0),4),"")</f>
        <v/>
      </c>
      <c r="E45" s="95" t="str">
        <f>IF(ISNUMBER(MATCH(#REF!,'1. Antritt_Prüfung'!$H$107:$H$307,0)),"Ja","-")</f>
        <v>-</v>
      </c>
      <c r="F45" s="95" t="str">
        <f>IF(ISNUMBER(MATCH(#REF!,'2a.Detailpunkte'!$D$4:$D$352,0)),"Ja","-")</f>
        <v>-</v>
      </c>
    </row>
    <row r="46" spans="1:6">
      <c r="A46" s="160"/>
      <c r="B46" s="160"/>
      <c r="C46" s="160"/>
      <c r="D46" s="199" t="str">
        <f>IF(ISNUMBER(INDEX('2. Punkte_Prüfung'!$A$6:$D$1048576,MATCH('5. Durchfaller'!C46,Gesamtpunkte[Matr.-Nr.],0),4)),INDEX('2. Punkte_Prüfung'!$A$6:$D$1048576,MATCH('5. Durchfaller'!C46,Gesamtpunkte[Matr.-Nr.],0),4),"")</f>
        <v/>
      </c>
      <c r="E46" s="95" t="str">
        <f>IF(ISNUMBER(MATCH(#REF!,'1. Antritt_Prüfung'!$H$107:$H$307,0)),"Ja","-")</f>
        <v>-</v>
      </c>
      <c r="F46" s="95" t="str">
        <f>IF(ISNUMBER(MATCH(#REF!,'2a.Detailpunkte'!$D$4:$D$352,0)),"Ja","-")</f>
        <v>-</v>
      </c>
    </row>
    <row r="47" spans="1:6">
      <c r="A47" s="160"/>
      <c r="B47" s="160"/>
      <c r="C47" s="160"/>
      <c r="D47" s="199" t="str">
        <f>IF(ISNUMBER(INDEX('2. Punkte_Prüfung'!$A$6:$D$1048576,MATCH('5. Durchfaller'!C47,Gesamtpunkte[Matr.-Nr.],0),4)),INDEX('2. Punkte_Prüfung'!$A$6:$D$1048576,MATCH('5. Durchfaller'!C47,Gesamtpunkte[Matr.-Nr.],0),4),"")</f>
        <v/>
      </c>
      <c r="E47" s="95" t="str">
        <f>IF(ISNUMBER(MATCH(#REF!,'1. Antritt_Prüfung'!$H$107:$H$307,0)),"Ja","-")</f>
        <v>-</v>
      </c>
      <c r="F47" s="95" t="str">
        <f>IF(ISNUMBER(MATCH(#REF!,'2a.Detailpunkte'!$D$4:$D$352,0)),"Ja","-")</f>
        <v>-</v>
      </c>
    </row>
    <row r="48" spans="1:6">
      <c r="A48" s="160"/>
      <c r="B48" s="160"/>
      <c r="C48" s="160"/>
      <c r="D48" s="199" t="str">
        <f>IF(ISNUMBER(INDEX('2. Punkte_Prüfung'!$A$6:$D$1048576,MATCH('5. Durchfaller'!C48,Gesamtpunkte[Matr.-Nr.],0),4)),INDEX('2. Punkte_Prüfung'!$A$6:$D$1048576,MATCH('5. Durchfaller'!C48,Gesamtpunkte[Matr.-Nr.],0),4),"")</f>
        <v/>
      </c>
      <c r="E48" s="95" t="str">
        <f>IF(ISNUMBER(MATCH(#REF!,'1. Antritt_Prüfung'!$H$107:$H$307,0)),"Ja","-")</f>
        <v>-</v>
      </c>
      <c r="F48" s="95" t="str">
        <f>IF(ISNUMBER(MATCH(#REF!,'2a.Detailpunkte'!$D$4:$D$352,0)),"Ja","-")</f>
        <v>-</v>
      </c>
    </row>
    <row r="49" spans="1:6">
      <c r="A49" s="160"/>
      <c r="B49" s="160"/>
      <c r="C49" s="160"/>
      <c r="D49" s="199" t="str">
        <f>IF(ISNUMBER(INDEX('2. Punkte_Prüfung'!$A$6:$D$1048576,MATCH('5. Durchfaller'!C49,Gesamtpunkte[Matr.-Nr.],0),4)),INDEX('2. Punkte_Prüfung'!$A$6:$D$1048576,MATCH('5. Durchfaller'!C49,Gesamtpunkte[Matr.-Nr.],0),4),"")</f>
        <v/>
      </c>
      <c r="E49" s="95" t="str">
        <f>IF(ISNUMBER(MATCH(#REF!,'1. Antritt_Prüfung'!$H$107:$H$307,0)),"Ja","-")</f>
        <v>-</v>
      </c>
      <c r="F49" s="95" t="str">
        <f>IF(ISNUMBER(MATCH(#REF!,'2a.Detailpunkte'!$D$4:$D$352,0)),"Ja","-")</f>
        <v>-</v>
      </c>
    </row>
    <row r="50" spans="1:6">
      <c r="A50" s="160"/>
      <c r="B50" s="160"/>
      <c r="C50" s="160"/>
      <c r="D50" s="199" t="str">
        <f>IF(ISNUMBER(INDEX('2. Punkte_Prüfung'!$A$6:$D$1048576,MATCH('5. Durchfaller'!C50,Gesamtpunkte[Matr.-Nr.],0),4)),INDEX('2. Punkte_Prüfung'!$A$6:$D$1048576,MATCH('5. Durchfaller'!C50,Gesamtpunkte[Matr.-Nr.],0),4),"")</f>
        <v/>
      </c>
      <c r="E50" s="95" t="str">
        <f>IF(ISNUMBER(MATCH(#REF!,'1. Antritt_Prüfung'!$H$107:$H$307,0)),"Ja","-")</f>
        <v>-</v>
      </c>
      <c r="F50" s="95" t="str">
        <f>IF(ISNUMBER(MATCH(#REF!,'2a.Detailpunkte'!$D$4:$D$352,0)),"Ja","-")</f>
        <v>-</v>
      </c>
    </row>
    <row r="51" spans="1:6">
      <c r="A51" s="160"/>
      <c r="B51" s="160"/>
      <c r="C51" s="160"/>
      <c r="D51" s="199" t="str">
        <f>IF(ISNUMBER(INDEX('2. Punkte_Prüfung'!$A$6:$D$1048576,MATCH('5. Durchfaller'!C51,Gesamtpunkte[Matr.-Nr.],0),4)),INDEX('2. Punkte_Prüfung'!$A$6:$D$1048576,MATCH('5. Durchfaller'!C51,Gesamtpunkte[Matr.-Nr.],0),4),"")</f>
        <v/>
      </c>
      <c r="E51" s="95" t="str">
        <f>IF(ISNUMBER(MATCH(#REF!,'1. Antritt_Prüfung'!$H$107:$H$307,0)),"Ja","-")</f>
        <v>-</v>
      </c>
      <c r="F51" s="95" t="str">
        <f>IF(ISNUMBER(MATCH(#REF!,'2a.Detailpunkte'!$D$4:$D$352,0)),"Ja","-")</f>
        <v>-</v>
      </c>
    </row>
    <row r="52" spans="1:6">
      <c r="A52" s="160"/>
      <c r="B52" s="160"/>
      <c r="C52" s="160"/>
      <c r="D52" s="199" t="str">
        <f>IF(ISNUMBER(INDEX('2. Punkte_Prüfung'!$A$6:$D$1048576,MATCH('5. Durchfaller'!C52,Gesamtpunkte[Matr.-Nr.],0),4)),INDEX('2. Punkte_Prüfung'!$A$6:$D$1048576,MATCH('5. Durchfaller'!C52,Gesamtpunkte[Matr.-Nr.],0),4),"")</f>
        <v/>
      </c>
      <c r="E52" s="95" t="str">
        <f>IF(ISNUMBER(MATCH(#REF!,'1. Antritt_Prüfung'!$H$107:$H$307,0)),"Ja","-")</f>
        <v>-</v>
      </c>
      <c r="F52" s="95" t="str">
        <f>IF(ISNUMBER(MATCH(#REF!,'2a.Detailpunkte'!$D$4:$D$352,0)),"Ja","-")</f>
        <v>-</v>
      </c>
    </row>
    <row r="53" spans="1:6">
      <c r="A53" s="160"/>
      <c r="B53" s="160"/>
      <c r="C53" s="160"/>
      <c r="D53" s="199" t="str">
        <f>IF(ISNUMBER(INDEX('2. Punkte_Prüfung'!$A$6:$D$1048576,MATCH('5. Durchfaller'!C53,Gesamtpunkte[Matr.-Nr.],0),4)),INDEX('2. Punkte_Prüfung'!$A$6:$D$1048576,MATCH('5. Durchfaller'!C53,Gesamtpunkte[Matr.-Nr.],0),4),"")</f>
        <v/>
      </c>
      <c r="E53" s="95" t="str">
        <f>IF(ISNUMBER(MATCH(#REF!,'1. Antritt_Prüfung'!$H$107:$H$307,0)),"Ja","-")</f>
        <v>-</v>
      </c>
      <c r="F53" s="95" t="str">
        <f>IF(ISNUMBER(MATCH(#REF!,'2a.Detailpunkte'!$D$4:$D$352,0)),"Ja","-")</f>
        <v>-</v>
      </c>
    </row>
    <row r="54" spans="1:6">
      <c r="A54" s="160"/>
      <c r="B54" s="160"/>
      <c r="C54" s="160"/>
      <c r="D54" s="199" t="str">
        <f>IF(ISNUMBER(INDEX('2. Punkte_Prüfung'!$A$6:$D$1048576,MATCH('5. Durchfaller'!C54,Gesamtpunkte[Matr.-Nr.],0),4)),INDEX('2. Punkte_Prüfung'!$A$6:$D$1048576,MATCH('5. Durchfaller'!C54,Gesamtpunkte[Matr.-Nr.],0),4),"")</f>
        <v/>
      </c>
      <c r="E54" s="95" t="str">
        <f>IF(ISNUMBER(MATCH(#REF!,'1. Antritt_Prüfung'!$H$107:$H$307,0)),"Ja","-")</f>
        <v>-</v>
      </c>
      <c r="F54" s="95" t="str">
        <f>IF(ISNUMBER(MATCH(#REF!,'2a.Detailpunkte'!$D$4:$D$352,0)),"Ja","-")</f>
        <v>-</v>
      </c>
    </row>
    <row r="55" spans="1:6">
      <c r="A55" s="160"/>
      <c r="B55" s="160"/>
      <c r="C55" s="160"/>
      <c r="D55" s="199" t="str">
        <f>IF(ISNUMBER(INDEX('2. Punkte_Prüfung'!$A$6:$D$1048576,MATCH('5. Durchfaller'!C55,Gesamtpunkte[Matr.-Nr.],0),4)),INDEX('2. Punkte_Prüfung'!$A$6:$D$1048576,MATCH('5. Durchfaller'!C55,Gesamtpunkte[Matr.-Nr.],0),4),"")</f>
        <v/>
      </c>
      <c r="E55" s="95" t="str">
        <f>IF(ISNUMBER(MATCH(#REF!,'1. Antritt_Prüfung'!$H$107:$H$307,0)),"Ja","-")</f>
        <v>-</v>
      </c>
      <c r="F55" s="95" t="str">
        <f>IF(ISNUMBER(MATCH(#REF!,'2a.Detailpunkte'!$D$4:$D$352,0)),"Ja","-")</f>
        <v>-</v>
      </c>
    </row>
    <row r="56" spans="1:6">
      <c r="A56" s="160"/>
      <c r="B56" s="160"/>
      <c r="C56" s="160"/>
      <c r="D56" s="199" t="str">
        <f>IF(ISNUMBER(INDEX('2. Punkte_Prüfung'!$A$6:$D$1048576,MATCH('5. Durchfaller'!C56,Gesamtpunkte[Matr.-Nr.],0),4)),INDEX('2. Punkte_Prüfung'!$A$6:$D$1048576,MATCH('5. Durchfaller'!C56,Gesamtpunkte[Matr.-Nr.],0),4),"")</f>
        <v/>
      </c>
      <c r="E56" s="95" t="str">
        <f>IF(ISNUMBER(MATCH(#REF!,'1. Antritt_Prüfung'!$H$107:$H$307,0)),"Ja","-")</f>
        <v>-</v>
      </c>
      <c r="F56" s="95" t="str">
        <f>IF(ISNUMBER(MATCH(#REF!,'2a.Detailpunkte'!$D$4:$D$352,0)),"Ja","-")</f>
        <v>-</v>
      </c>
    </row>
    <row r="57" spans="1:6">
      <c r="A57" s="160"/>
      <c r="B57" s="160"/>
      <c r="C57" s="160"/>
      <c r="D57" s="199" t="str">
        <f>IF(ISNUMBER(INDEX('2. Punkte_Prüfung'!$A$6:$D$1048576,MATCH('5. Durchfaller'!C57,Gesamtpunkte[Matr.-Nr.],0),4)),INDEX('2. Punkte_Prüfung'!$A$6:$D$1048576,MATCH('5. Durchfaller'!C57,Gesamtpunkte[Matr.-Nr.],0),4),"")</f>
        <v/>
      </c>
      <c r="E57" s="95" t="str">
        <f>IF(ISNUMBER(MATCH(#REF!,'1. Antritt_Prüfung'!$H$107:$H$307,0)),"Ja","-")</f>
        <v>-</v>
      </c>
      <c r="F57" s="95" t="str">
        <f>IF(ISNUMBER(MATCH(#REF!,'2a.Detailpunkte'!$D$4:$D$352,0)),"Ja","-")</f>
        <v>-</v>
      </c>
    </row>
    <row r="58" spans="1:6">
      <c r="A58" s="160"/>
      <c r="B58" s="160"/>
      <c r="C58" s="160"/>
      <c r="D58" s="199" t="str">
        <f>IF(ISNUMBER(INDEX('2. Punkte_Prüfung'!$A$6:$D$1048576,MATCH('5. Durchfaller'!C58,Gesamtpunkte[Matr.-Nr.],0),4)),INDEX('2. Punkte_Prüfung'!$A$6:$D$1048576,MATCH('5. Durchfaller'!C58,Gesamtpunkte[Matr.-Nr.],0),4),"")</f>
        <v/>
      </c>
      <c r="E58" s="95" t="str">
        <f>IF(ISNUMBER(MATCH(#REF!,'1. Antritt_Prüfung'!$H$107:$H$307,0)),"Ja","-")</f>
        <v>-</v>
      </c>
      <c r="F58" s="95" t="str">
        <f>IF(ISNUMBER(MATCH(#REF!,'2a.Detailpunkte'!$D$4:$D$352,0)),"Ja","-")</f>
        <v>-</v>
      </c>
    </row>
    <row r="59" spans="1:6">
      <c r="A59" s="160"/>
      <c r="B59" s="160"/>
      <c r="C59" s="160"/>
      <c r="D59" s="199" t="str">
        <f>IF(ISNUMBER(INDEX('2. Punkte_Prüfung'!$A$6:$D$1048576,MATCH('5. Durchfaller'!C59,Gesamtpunkte[Matr.-Nr.],0),4)),INDEX('2. Punkte_Prüfung'!$A$6:$D$1048576,MATCH('5. Durchfaller'!C59,Gesamtpunkte[Matr.-Nr.],0),4),"")</f>
        <v/>
      </c>
      <c r="E59" s="95" t="str">
        <f>IF(ISNUMBER(MATCH(#REF!,'1. Antritt_Prüfung'!$H$107:$H$307,0)),"Ja","-")</f>
        <v>-</v>
      </c>
      <c r="F59" s="95" t="str">
        <f>IF(ISNUMBER(MATCH(#REF!,'2a.Detailpunkte'!$D$4:$D$352,0)),"Ja","-")</f>
        <v>-</v>
      </c>
    </row>
    <row r="60" spans="1:6">
      <c r="A60" s="160"/>
      <c r="B60" s="160"/>
      <c r="C60" s="160"/>
      <c r="D60" s="199" t="str">
        <f>IF(ISNUMBER(INDEX('2. Punkte_Prüfung'!$A$6:$D$1048576,MATCH('5. Durchfaller'!C60,Gesamtpunkte[Matr.-Nr.],0),4)),INDEX('2. Punkte_Prüfung'!$A$6:$D$1048576,MATCH('5. Durchfaller'!C60,Gesamtpunkte[Matr.-Nr.],0),4),"")</f>
        <v/>
      </c>
      <c r="E60" s="95" t="str">
        <f>IF(ISNUMBER(MATCH(#REF!,'1. Antritt_Prüfung'!$H$107:$H$307,0)),"Ja","-")</f>
        <v>-</v>
      </c>
      <c r="F60" s="95" t="str">
        <f>IF(ISNUMBER(MATCH(#REF!,'2a.Detailpunkte'!$D$4:$D$352,0)),"Ja","-")</f>
        <v>-</v>
      </c>
    </row>
    <row r="61" spans="1:6">
      <c r="A61" s="160"/>
      <c r="B61" s="160"/>
      <c r="C61" s="160"/>
      <c r="D61" s="199" t="str">
        <f>IF(ISNUMBER(INDEX('2. Punkte_Prüfung'!$A$6:$D$1048576,MATCH('5. Durchfaller'!C61,Gesamtpunkte[Matr.-Nr.],0),4)),INDEX('2. Punkte_Prüfung'!$A$6:$D$1048576,MATCH('5. Durchfaller'!C61,Gesamtpunkte[Matr.-Nr.],0),4),"")</f>
        <v/>
      </c>
      <c r="E61" s="95" t="str">
        <f>IF(ISNUMBER(MATCH(#REF!,'1. Antritt_Prüfung'!$H$107:$H$307,0)),"Ja","-")</f>
        <v>-</v>
      </c>
      <c r="F61" s="95" t="str">
        <f>IF(ISNUMBER(MATCH(#REF!,'2a.Detailpunkte'!$D$4:$D$352,0)),"Ja","-")</f>
        <v>-</v>
      </c>
    </row>
    <row r="62" spans="1:6">
      <c r="A62" s="160"/>
      <c r="B62" s="160"/>
      <c r="C62" s="160"/>
      <c r="D62" s="199" t="str">
        <f>IF(ISNUMBER(INDEX('2. Punkte_Prüfung'!$A$6:$D$1048576,MATCH('5. Durchfaller'!C62,Gesamtpunkte[Matr.-Nr.],0),4)),INDEX('2. Punkte_Prüfung'!$A$6:$D$1048576,MATCH('5. Durchfaller'!C62,Gesamtpunkte[Matr.-Nr.],0),4),"")</f>
        <v/>
      </c>
      <c r="E62" s="95" t="str">
        <f>IF(ISNUMBER(MATCH(#REF!,'1. Antritt_Prüfung'!$H$107:$H$307,0)),"Ja","-")</f>
        <v>-</v>
      </c>
      <c r="F62" s="95" t="str">
        <f>IF(ISNUMBER(MATCH(#REF!,'2a.Detailpunkte'!$D$4:$D$352,0)),"Ja","-")</f>
        <v>-</v>
      </c>
    </row>
    <row r="63" spans="1:6">
      <c r="A63" s="160"/>
      <c r="B63" s="160"/>
      <c r="C63" s="160"/>
      <c r="D63" s="199" t="str">
        <f>IF(ISNUMBER(INDEX('2. Punkte_Prüfung'!$A$6:$D$1048576,MATCH('5. Durchfaller'!C63,Gesamtpunkte[Matr.-Nr.],0),4)),INDEX('2. Punkte_Prüfung'!$A$6:$D$1048576,MATCH('5. Durchfaller'!C63,Gesamtpunkte[Matr.-Nr.],0),4),"")</f>
        <v/>
      </c>
      <c r="E63" s="95" t="str">
        <f>IF(ISNUMBER(MATCH(#REF!,'1. Antritt_Prüfung'!$H$107:$H$307,0)),"Ja","-")</f>
        <v>-</v>
      </c>
      <c r="F63" s="95" t="str">
        <f>IF(ISNUMBER(MATCH(#REF!,'2a.Detailpunkte'!$D$4:$D$352,0)),"Ja","-")</f>
        <v>-</v>
      </c>
    </row>
    <row r="64" spans="1:6">
      <c r="A64" s="160"/>
      <c r="B64" s="160"/>
      <c r="C64" s="160"/>
      <c r="D64" s="199" t="str">
        <f>IF(ISNUMBER(INDEX('2. Punkte_Prüfung'!$A$6:$D$1048576,MATCH('5. Durchfaller'!C64,Gesamtpunkte[Matr.-Nr.],0),4)),INDEX('2. Punkte_Prüfung'!$A$6:$D$1048576,MATCH('5. Durchfaller'!C64,Gesamtpunkte[Matr.-Nr.],0),4),"")</f>
        <v/>
      </c>
      <c r="E64" s="95" t="str">
        <f>IF(ISNUMBER(MATCH(#REF!,'1. Antritt_Prüfung'!$H$107:$H$307,0)),"Ja","-")</f>
        <v>-</v>
      </c>
      <c r="F64" s="95" t="str">
        <f>IF(ISNUMBER(MATCH(#REF!,'2a.Detailpunkte'!$D$4:$D$352,0)),"Ja","-")</f>
        <v>-</v>
      </c>
    </row>
    <row r="65" spans="1:6">
      <c r="A65" s="160"/>
      <c r="B65" s="160"/>
      <c r="C65" s="160"/>
      <c r="D65" s="199" t="str">
        <f>IF(ISNUMBER(INDEX('2. Punkte_Prüfung'!$A$6:$D$1048576,MATCH('5. Durchfaller'!C65,Gesamtpunkte[Matr.-Nr.],0),4)),INDEX('2. Punkte_Prüfung'!$A$6:$D$1048576,MATCH('5. Durchfaller'!C65,Gesamtpunkte[Matr.-Nr.],0),4),"")</f>
        <v/>
      </c>
      <c r="E65" s="95" t="str">
        <f>IF(ISNUMBER(MATCH(#REF!,'1. Antritt_Prüfung'!$H$107:$H$307,0)),"Ja","-")</f>
        <v>-</v>
      </c>
      <c r="F65" s="95" t="str">
        <f>IF(ISNUMBER(MATCH(#REF!,'2a.Detailpunkte'!$D$4:$D$352,0)),"Ja","-")</f>
        <v>-</v>
      </c>
    </row>
    <row r="66" spans="1:6">
      <c r="A66" s="160"/>
      <c r="B66" s="160"/>
      <c r="C66" s="160"/>
      <c r="D66" s="199" t="str">
        <f>IF(ISNUMBER(INDEX('2. Punkte_Prüfung'!$A$6:$D$1048576,MATCH('5. Durchfaller'!C66,Gesamtpunkte[Matr.-Nr.],0),4)),INDEX('2. Punkte_Prüfung'!$A$6:$D$1048576,MATCH('5. Durchfaller'!C66,Gesamtpunkte[Matr.-Nr.],0),4),"")</f>
        <v/>
      </c>
      <c r="E66" s="95" t="str">
        <f>IF(ISNUMBER(MATCH(#REF!,'1. Antritt_Prüfung'!$H$107:$H$307,0)),"Ja","-")</f>
        <v>-</v>
      </c>
      <c r="F66" s="95" t="str">
        <f>IF(ISNUMBER(MATCH(#REF!,'2a.Detailpunkte'!$D$4:$D$352,0)),"Ja","-")</f>
        <v>-</v>
      </c>
    </row>
    <row r="67" spans="1:6">
      <c r="A67" s="160"/>
      <c r="B67" s="160"/>
      <c r="C67" s="160"/>
      <c r="D67" s="199" t="str">
        <f>IF(ISNUMBER(INDEX('2. Punkte_Prüfung'!$A$6:$D$1048576,MATCH('5. Durchfaller'!C67,Gesamtpunkte[Matr.-Nr.],0),4)),INDEX('2. Punkte_Prüfung'!$A$6:$D$1048576,MATCH('5. Durchfaller'!C67,Gesamtpunkte[Matr.-Nr.],0),4),"")</f>
        <v/>
      </c>
      <c r="E67" s="95" t="str">
        <f>IF(ISNUMBER(MATCH(#REF!,'1. Antritt_Prüfung'!$H$107:$H$307,0)),"Ja","-")</f>
        <v>-</v>
      </c>
      <c r="F67" s="95" t="str">
        <f>IF(ISNUMBER(MATCH(#REF!,'2a.Detailpunkte'!$D$4:$D$352,0)),"Ja","-")</f>
        <v>-</v>
      </c>
    </row>
    <row r="68" spans="1:6">
      <c r="A68" s="160"/>
      <c r="B68" s="160"/>
      <c r="C68" s="160"/>
      <c r="D68" s="199" t="str">
        <f>IF(ISNUMBER(INDEX('2. Punkte_Prüfung'!$A$6:$D$1048576,MATCH('5. Durchfaller'!C68,Gesamtpunkte[Matr.-Nr.],0),4)),INDEX('2. Punkte_Prüfung'!$A$6:$D$1048576,MATCH('5. Durchfaller'!C68,Gesamtpunkte[Matr.-Nr.],0),4),"")</f>
        <v/>
      </c>
      <c r="E68" s="95" t="str">
        <f>IF(ISNUMBER(MATCH(#REF!,'1. Antritt_Prüfung'!$H$107:$H$307,0)),"Ja","-")</f>
        <v>-</v>
      </c>
      <c r="F68" s="95" t="str">
        <f>IF(ISNUMBER(MATCH(#REF!,'2a.Detailpunkte'!$D$4:$D$352,0)),"Ja","-")</f>
        <v>-</v>
      </c>
    </row>
    <row r="69" spans="1:6">
      <c r="A69" s="160"/>
      <c r="B69" s="160"/>
      <c r="C69" s="160"/>
      <c r="D69" s="199" t="str">
        <f>IF(ISNUMBER(INDEX('2. Punkte_Prüfung'!$A$6:$D$1048576,MATCH('5. Durchfaller'!C69,Gesamtpunkte[Matr.-Nr.],0),4)),INDEX('2. Punkte_Prüfung'!$A$6:$D$1048576,MATCH('5. Durchfaller'!C69,Gesamtpunkte[Matr.-Nr.],0),4),"")</f>
        <v/>
      </c>
      <c r="E69" s="95" t="str">
        <f>IF(ISNUMBER(MATCH(#REF!,'1. Antritt_Prüfung'!$H$107:$H$307,0)),"Ja","-")</f>
        <v>-</v>
      </c>
      <c r="F69" s="95" t="str">
        <f>IF(ISNUMBER(MATCH(#REF!,'2a.Detailpunkte'!$D$4:$D$352,0)),"Ja","-")</f>
        <v>-</v>
      </c>
    </row>
    <row r="70" spans="1:6">
      <c r="A70" s="160"/>
      <c r="B70" s="160"/>
      <c r="C70" s="160"/>
      <c r="D70" s="199" t="str">
        <f>IF(ISNUMBER(INDEX('2. Punkte_Prüfung'!$A$6:$D$1048576,MATCH('5. Durchfaller'!C70,Gesamtpunkte[Matr.-Nr.],0),4)),INDEX('2. Punkte_Prüfung'!$A$6:$D$1048576,MATCH('5. Durchfaller'!C70,Gesamtpunkte[Matr.-Nr.],0),4),"")</f>
        <v/>
      </c>
      <c r="E70" s="95" t="str">
        <f>IF(ISNUMBER(MATCH(#REF!,'1. Antritt_Prüfung'!$H$107:$H$307,0)),"Ja","-")</f>
        <v>-</v>
      </c>
      <c r="F70" s="95" t="str">
        <f>IF(ISNUMBER(MATCH(#REF!,'2a.Detailpunkte'!$D$4:$D$352,0)),"Ja","-")</f>
        <v>-</v>
      </c>
    </row>
    <row r="71" spans="1:6">
      <c r="A71" s="160"/>
      <c r="B71" s="160"/>
      <c r="C71" s="160"/>
      <c r="D71" s="199" t="str">
        <f>IF(ISNUMBER(INDEX('2. Punkte_Prüfung'!$A$6:$D$1048576,MATCH('5. Durchfaller'!C71,Gesamtpunkte[Matr.-Nr.],0),4)),INDEX('2. Punkte_Prüfung'!$A$6:$D$1048576,MATCH('5. Durchfaller'!C71,Gesamtpunkte[Matr.-Nr.],0),4),"")</f>
        <v/>
      </c>
      <c r="E71" s="95" t="str">
        <f>IF(ISNUMBER(MATCH(#REF!,'1. Antritt_Prüfung'!$H$107:$H$307,0)),"Ja","-")</f>
        <v>-</v>
      </c>
      <c r="F71" s="95" t="str">
        <f>IF(ISNUMBER(MATCH(#REF!,'2a.Detailpunkte'!$D$4:$D$352,0)),"Ja","-")</f>
        <v>-</v>
      </c>
    </row>
    <row r="72" spans="1:6">
      <c r="A72" s="160"/>
      <c r="B72" s="160"/>
      <c r="C72" s="160"/>
      <c r="D72" s="199" t="str">
        <f>IF(ISNUMBER(INDEX('2. Punkte_Prüfung'!$A$6:$D$1048576,MATCH('5. Durchfaller'!C72,Gesamtpunkte[Matr.-Nr.],0),4)),INDEX('2. Punkte_Prüfung'!$A$6:$D$1048576,MATCH('5. Durchfaller'!C72,Gesamtpunkte[Matr.-Nr.],0),4),"")</f>
        <v/>
      </c>
      <c r="E72" s="95" t="str">
        <f>IF(ISNUMBER(MATCH(#REF!,'1. Antritt_Prüfung'!$H$107:$H$307,0)),"Ja","-")</f>
        <v>-</v>
      </c>
      <c r="F72" s="95" t="str">
        <f>IF(ISNUMBER(MATCH(#REF!,'2a.Detailpunkte'!$D$4:$D$352,0)),"Ja","-")</f>
        <v>-</v>
      </c>
    </row>
    <row r="73" spans="1:6">
      <c r="A73" s="160"/>
      <c r="B73" s="160"/>
      <c r="C73" s="160"/>
      <c r="D73" s="199" t="str">
        <f>IF(ISNUMBER(INDEX('2. Punkte_Prüfung'!$A$6:$D$1048576,MATCH('5. Durchfaller'!C73,Gesamtpunkte[Matr.-Nr.],0),4)),INDEX('2. Punkte_Prüfung'!$A$6:$D$1048576,MATCH('5. Durchfaller'!C73,Gesamtpunkte[Matr.-Nr.],0),4),"")</f>
        <v/>
      </c>
      <c r="E73" s="95" t="str">
        <f>IF(ISNUMBER(MATCH(#REF!,'1. Antritt_Prüfung'!$H$107:$H$307,0)),"Ja","-")</f>
        <v>-</v>
      </c>
      <c r="F73" s="95" t="str">
        <f>IF(ISNUMBER(MATCH(#REF!,'2a.Detailpunkte'!$D$4:$D$352,0)),"Ja","-")</f>
        <v>-</v>
      </c>
    </row>
    <row r="74" spans="1:6">
      <c r="A74" s="160"/>
      <c r="B74" s="160"/>
      <c r="C74" s="160"/>
      <c r="D74" s="199" t="str">
        <f>IF(ISNUMBER(INDEX('2. Punkte_Prüfung'!$A$6:$D$1048576,MATCH('5. Durchfaller'!C74,Gesamtpunkte[Matr.-Nr.],0),4)),INDEX('2. Punkte_Prüfung'!$A$6:$D$1048576,MATCH('5. Durchfaller'!C74,Gesamtpunkte[Matr.-Nr.],0),4),"")</f>
        <v/>
      </c>
      <c r="E74" s="95" t="str">
        <f>IF(ISNUMBER(MATCH(#REF!,'1. Antritt_Prüfung'!$H$107:$H$307,0)),"Ja","-")</f>
        <v>-</v>
      </c>
      <c r="F74" s="95" t="str">
        <f>IF(ISNUMBER(MATCH(#REF!,'2a.Detailpunkte'!$D$4:$D$352,0)),"Ja","-")</f>
        <v>-</v>
      </c>
    </row>
    <row r="75" spans="1:6">
      <c r="A75" s="160"/>
      <c r="B75" s="160"/>
      <c r="C75" s="160"/>
      <c r="D75" s="199" t="str">
        <f>IF(ISNUMBER(INDEX('2. Punkte_Prüfung'!$A$6:$D$1048576,MATCH('5. Durchfaller'!C75,Gesamtpunkte[Matr.-Nr.],0),4)),INDEX('2. Punkte_Prüfung'!$A$6:$D$1048576,MATCH('5. Durchfaller'!C75,Gesamtpunkte[Matr.-Nr.],0),4),"")</f>
        <v/>
      </c>
      <c r="E75" s="95" t="str">
        <f>IF(ISNUMBER(MATCH(#REF!,'1. Antritt_Prüfung'!$H$107:$H$307,0)),"Ja","-")</f>
        <v>-</v>
      </c>
      <c r="F75" s="95" t="str">
        <f>IF(ISNUMBER(MATCH(#REF!,'2a.Detailpunkte'!$D$4:$D$352,0)),"Ja","-")</f>
        <v>-</v>
      </c>
    </row>
    <row r="76" spans="1:6">
      <c r="A76" s="160"/>
      <c r="B76" s="160"/>
      <c r="C76" s="160"/>
      <c r="D76" s="199" t="str">
        <f>IF(ISNUMBER(INDEX('2. Punkte_Prüfung'!$A$6:$D$1048576,MATCH('5. Durchfaller'!C76,Gesamtpunkte[Matr.-Nr.],0),4)),INDEX('2. Punkte_Prüfung'!$A$6:$D$1048576,MATCH('5. Durchfaller'!C76,Gesamtpunkte[Matr.-Nr.],0),4),"")</f>
        <v/>
      </c>
      <c r="E76" s="95" t="str">
        <f>IF(ISNUMBER(MATCH(#REF!,'1. Antritt_Prüfung'!$H$107:$H$307,0)),"Ja","-")</f>
        <v>-</v>
      </c>
      <c r="F76" s="95" t="str">
        <f>IF(ISNUMBER(MATCH(#REF!,'2a.Detailpunkte'!$D$4:$D$352,0)),"Ja","-")</f>
        <v>-</v>
      </c>
    </row>
    <row r="77" spans="1:6">
      <c r="A77" s="160"/>
      <c r="B77" s="160"/>
      <c r="C77" s="160"/>
      <c r="D77" s="199" t="str">
        <f>IF(ISNUMBER(INDEX('2. Punkte_Prüfung'!$A$6:$D$1048576,MATCH('5. Durchfaller'!C77,Gesamtpunkte[Matr.-Nr.],0),4)),INDEX('2. Punkte_Prüfung'!$A$6:$D$1048576,MATCH('5. Durchfaller'!C77,Gesamtpunkte[Matr.-Nr.],0),4),"")</f>
        <v/>
      </c>
      <c r="E77" s="95" t="str">
        <f>IF(ISNUMBER(MATCH(#REF!,'1. Antritt_Prüfung'!$H$107:$H$307,0)),"Ja","-")</f>
        <v>-</v>
      </c>
      <c r="F77" s="95" t="str">
        <f>IF(ISNUMBER(MATCH(#REF!,'2a.Detailpunkte'!$D$4:$D$352,0)),"Ja","-")</f>
        <v>-</v>
      </c>
    </row>
    <row r="78" spans="1:6">
      <c r="A78" s="160"/>
      <c r="B78" s="160"/>
      <c r="C78" s="160"/>
      <c r="D78" s="199" t="str">
        <f>IF(ISNUMBER(INDEX('2. Punkte_Prüfung'!$A$6:$D$1048576,MATCH('5. Durchfaller'!C78,Gesamtpunkte[Matr.-Nr.],0),4)),INDEX('2. Punkte_Prüfung'!$A$6:$D$1048576,MATCH('5. Durchfaller'!C78,Gesamtpunkte[Matr.-Nr.],0),4),"")</f>
        <v/>
      </c>
      <c r="E78" s="95" t="str">
        <f>IF(ISNUMBER(MATCH(#REF!,'1. Antritt_Prüfung'!$H$107:$H$307,0)),"Ja","-")</f>
        <v>-</v>
      </c>
      <c r="F78" s="95" t="str">
        <f>IF(ISNUMBER(MATCH(#REF!,'2a.Detailpunkte'!$D$4:$D$352,0)),"Ja","-")</f>
        <v>-</v>
      </c>
    </row>
    <row r="79" spans="1:6">
      <c r="A79" s="160"/>
      <c r="B79" s="160"/>
      <c r="C79" s="160"/>
      <c r="D79" s="199" t="str">
        <f>IF(ISNUMBER(INDEX('2. Punkte_Prüfung'!$A$6:$D$1048576,MATCH('5. Durchfaller'!C79,Gesamtpunkte[Matr.-Nr.],0),4)),INDEX('2. Punkte_Prüfung'!$A$6:$D$1048576,MATCH('5. Durchfaller'!C79,Gesamtpunkte[Matr.-Nr.],0),4),"")</f>
        <v/>
      </c>
      <c r="E79" s="95" t="str">
        <f>IF(ISNUMBER(MATCH(#REF!,'1. Antritt_Prüfung'!$H$107:$H$307,0)),"Ja","-")</f>
        <v>-</v>
      </c>
      <c r="F79" s="95" t="str">
        <f>IF(ISNUMBER(MATCH(#REF!,'2a.Detailpunkte'!$D$4:$D$352,0)),"Ja","-")</f>
        <v>-</v>
      </c>
    </row>
    <row r="80" spans="1:6">
      <c r="A80" s="160"/>
      <c r="B80" s="160"/>
      <c r="C80" s="160"/>
      <c r="D80" s="199" t="str">
        <f>IF(ISNUMBER(INDEX('2. Punkte_Prüfung'!$A$6:$D$1048576,MATCH('5. Durchfaller'!C80,Gesamtpunkte[Matr.-Nr.],0),4)),INDEX('2. Punkte_Prüfung'!$A$6:$D$1048576,MATCH('5. Durchfaller'!C80,Gesamtpunkte[Matr.-Nr.],0),4),"")</f>
        <v/>
      </c>
      <c r="E80" s="95" t="str">
        <f>IF(ISNUMBER(MATCH(#REF!,'1. Antritt_Prüfung'!$H$107:$H$307,0)),"Ja","-")</f>
        <v>-</v>
      </c>
      <c r="F80" s="95" t="str">
        <f>IF(ISNUMBER(MATCH(#REF!,'2a.Detailpunkte'!$D$4:$D$352,0)),"Ja","-")</f>
        <v>-</v>
      </c>
    </row>
    <row r="81" spans="1:6">
      <c r="A81" s="160"/>
      <c r="B81" s="160"/>
      <c r="C81" s="160"/>
      <c r="D81" s="199" t="str">
        <f>IF(ISNUMBER(INDEX('2. Punkte_Prüfung'!$A$6:$D$1048576,MATCH('5. Durchfaller'!C81,Gesamtpunkte[Matr.-Nr.],0),4)),INDEX('2. Punkte_Prüfung'!$A$6:$D$1048576,MATCH('5. Durchfaller'!C81,Gesamtpunkte[Matr.-Nr.],0),4),"")</f>
        <v/>
      </c>
      <c r="E81" s="95" t="str">
        <f>IF(ISNUMBER(MATCH(#REF!,'1. Antritt_Prüfung'!$H$107:$H$307,0)),"Ja","-")</f>
        <v>-</v>
      </c>
      <c r="F81" s="95" t="str">
        <f>IF(ISNUMBER(MATCH(#REF!,'2a.Detailpunkte'!$D$4:$D$352,0)),"Ja","-")</f>
        <v>-</v>
      </c>
    </row>
    <row r="82" spans="1:6">
      <c r="A82" s="160"/>
      <c r="B82" s="160"/>
      <c r="C82" s="160"/>
      <c r="D82" s="199" t="str">
        <f>IF(ISNUMBER(INDEX('2. Punkte_Prüfung'!$A$6:$D$1048576,MATCH('5. Durchfaller'!C82,Gesamtpunkte[Matr.-Nr.],0),4)),INDEX('2. Punkte_Prüfung'!$A$6:$D$1048576,MATCH('5. Durchfaller'!C82,Gesamtpunkte[Matr.-Nr.],0),4),"")</f>
        <v/>
      </c>
      <c r="E82" s="95" t="str">
        <f>IF(ISNUMBER(MATCH(#REF!,'1. Antritt_Prüfung'!$H$107:$H$307,0)),"Ja","-")</f>
        <v>-</v>
      </c>
      <c r="F82" s="95" t="str">
        <f>IF(ISNUMBER(MATCH(#REF!,'2a.Detailpunkte'!$D$4:$D$352,0)),"Ja","-")</f>
        <v>-</v>
      </c>
    </row>
    <row r="83" spans="1:6">
      <c r="A83" s="160"/>
      <c r="B83" s="160"/>
      <c r="C83" s="160"/>
      <c r="D83" s="199" t="str">
        <f>IF(ISNUMBER(INDEX('2. Punkte_Prüfung'!$A$6:$D$1048576,MATCH('5. Durchfaller'!C83,Gesamtpunkte[Matr.-Nr.],0),4)),INDEX('2. Punkte_Prüfung'!$A$6:$D$1048576,MATCH('5. Durchfaller'!C83,Gesamtpunkte[Matr.-Nr.],0),4),"")</f>
        <v/>
      </c>
      <c r="E83" s="95" t="str">
        <f>IF(ISNUMBER(MATCH(#REF!,'1. Antritt_Prüfung'!$H$107:$H$307,0)),"Ja","-")</f>
        <v>-</v>
      </c>
      <c r="F83" s="95" t="str">
        <f>IF(ISNUMBER(MATCH(#REF!,'2a.Detailpunkte'!$D$4:$D$352,0)),"Ja","-")</f>
        <v>-</v>
      </c>
    </row>
    <row r="84" spans="1:6">
      <c r="A84" s="160"/>
      <c r="B84" s="160"/>
      <c r="C84" s="160"/>
      <c r="D84" s="199" t="str">
        <f>IF(ISNUMBER(INDEX('2. Punkte_Prüfung'!$A$6:$D$1048576,MATCH('5. Durchfaller'!C84,Gesamtpunkte[Matr.-Nr.],0),4)),INDEX('2. Punkte_Prüfung'!$A$6:$D$1048576,MATCH('5. Durchfaller'!C84,Gesamtpunkte[Matr.-Nr.],0),4),"")</f>
        <v/>
      </c>
      <c r="E84" s="95" t="str">
        <f>IF(ISNUMBER(MATCH(#REF!,'1. Antritt_Prüfung'!$H$107:$H$307,0)),"Ja","-")</f>
        <v>-</v>
      </c>
      <c r="F84" s="95" t="str">
        <f>IF(ISNUMBER(MATCH(#REF!,'2a.Detailpunkte'!$D$4:$D$352,0)),"Ja","-")</f>
        <v>-</v>
      </c>
    </row>
    <row r="85" spans="1:6">
      <c r="A85" s="160"/>
      <c r="B85" s="160"/>
      <c r="C85" s="160"/>
      <c r="D85" s="199" t="str">
        <f>IF(ISNUMBER(INDEX('2. Punkte_Prüfung'!$A$6:$D$1048576,MATCH('5. Durchfaller'!C85,Gesamtpunkte[Matr.-Nr.],0),4)),INDEX('2. Punkte_Prüfung'!$A$6:$D$1048576,MATCH('5. Durchfaller'!C85,Gesamtpunkte[Matr.-Nr.],0),4),"")</f>
        <v/>
      </c>
      <c r="E85" s="95" t="str">
        <f>IF(ISNUMBER(MATCH(#REF!,'1. Antritt_Prüfung'!$H$107:$H$307,0)),"Ja","-")</f>
        <v>-</v>
      </c>
      <c r="F85" s="95" t="str">
        <f>IF(ISNUMBER(MATCH(#REF!,'2a.Detailpunkte'!$D$4:$D$352,0)),"Ja","-")</f>
        <v>-</v>
      </c>
    </row>
    <row r="86" spans="1:6">
      <c r="A86" s="160"/>
      <c r="B86" s="160"/>
      <c r="C86" s="160"/>
      <c r="D86" s="199" t="str">
        <f>IF(ISNUMBER(INDEX('2. Punkte_Prüfung'!$A$6:$D$1048576,MATCH('5. Durchfaller'!C86,Gesamtpunkte[Matr.-Nr.],0),4)),INDEX('2. Punkte_Prüfung'!$A$6:$D$1048576,MATCH('5. Durchfaller'!C86,Gesamtpunkte[Matr.-Nr.],0),4),"")</f>
        <v/>
      </c>
      <c r="E86" s="95" t="str">
        <f>IF(ISNUMBER(MATCH(#REF!,'1. Antritt_Prüfung'!$H$107:$H$307,0)),"Ja","-")</f>
        <v>-</v>
      </c>
      <c r="F86" s="95" t="str">
        <f>IF(ISNUMBER(MATCH(#REF!,'2a.Detailpunkte'!$D$4:$D$352,0)),"Ja","-")</f>
        <v>-</v>
      </c>
    </row>
    <row r="87" spans="1:6">
      <c r="A87" s="160"/>
      <c r="B87" s="160"/>
      <c r="C87" s="160"/>
      <c r="D87" s="199" t="str">
        <f>IF(ISNUMBER(INDEX('2. Punkte_Prüfung'!$A$6:$D$1048576,MATCH('5. Durchfaller'!C87,Gesamtpunkte[Matr.-Nr.],0),4)),INDEX('2. Punkte_Prüfung'!$A$6:$D$1048576,MATCH('5. Durchfaller'!C87,Gesamtpunkte[Matr.-Nr.],0),4),"")</f>
        <v/>
      </c>
      <c r="E87" s="95" t="str">
        <f>IF(ISNUMBER(MATCH(#REF!,'1. Antritt_Prüfung'!$H$107:$H$307,0)),"Ja","-")</f>
        <v>-</v>
      </c>
      <c r="F87" s="95" t="str">
        <f>IF(ISNUMBER(MATCH(#REF!,'2a.Detailpunkte'!$D$4:$D$352,0)),"Ja","-")</f>
        <v>-</v>
      </c>
    </row>
    <row r="88" spans="1:6">
      <c r="A88" s="160"/>
      <c r="B88" s="160"/>
      <c r="C88" s="160"/>
      <c r="D88" s="199" t="str">
        <f>IF(ISNUMBER(INDEX('2. Punkte_Prüfung'!$A$6:$D$1048576,MATCH('5. Durchfaller'!C88,Gesamtpunkte[Matr.-Nr.],0),4)),INDEX('2. Punkte_Prüfung'!$A$6:$D$1048576,MATCH('5. Durchfaller'!C88,Gesamtpunkte[Matr.-Nr.],0),4),"")</f>
        <v/>
      </c>
      <c r="E88" s="95" t="str">
        <f>IF(ISNUMBER(MATCH(#REF!,'1. Antritt_Prüfung'!$H$107:$H$307,0)),"Ja","-")</f>
        <v>-</v>
      </c>
      <c r="F88" s="95" t="str">
        <f>IF(ISNUMBER(MATCH(#REF!,'2a.Detailpunkte'!$D$4:$D$352,0)),"Ja","-")</f>
        <v>-</v>
      </c>
    </row>
    <row r="89" spans="1:6">
      <c r="A89" s="160"/>
      <c r="B89" s="160"/>
      <c r="C89" s="160"/>
      <c r="D89" s="199" t="str">
        <f>IF(ISNUMBER(INDEX('2. Punkte_Prüfung'!$A$6:$D$1048576,MATCH('5. Durchfaller'!C89,Gesamtpunkte[Matr.-Nr.],0),4)),INDEX('2. Punkte_Prüfung'!$A$6:$D$1048576,MATCH('5. Durchfaller'!C89,Gesamtpunkte[Matr.-Nr.],0),4),"")</f>
        <v/>
      </c>
      <c r="E89" s="95" t="str">
        <f>IF(ISNUMBER(MATCH(#REF!,'1. Antritt_Prüfung'!$H$107:$H$307,0)),"Ja","-")</f>
        <v>-</v>
      </c>
      <c r="F89" s="95" t="str">
        <f>IF(ISNUMBER(MATCH(#REF!,'2a.Detailpunkte'!$D$4:$D$352,0)),"Ja","-")</f>
        <v>-</v>
      </c>
    </row>
    <row r="90" spans="1:6">
      <c r="A90" s="160"/>
      <c r="B90" s="160"/>
      <c r="C90" s="160"/>
      <c r="D90" s="199" t="str">
        <f>IF(ISNUMBER(INDEX('2. Punkte_Prüfung'!$A$6:$D$1048576,MATCH('5. Durchfaller'!C90,Gesamtpunkte[Matr.-Nr.],0),4)),INDEX('2. Punkte_Prüfung'!$A$6:$D$1048576,MATCH('5. Durchfaller'!C90,Gesamtpunkte[Matr.-Nr.],0),4),"")</f>
        <v/>
      </c>
      <c r="E90" s="95" t="str">
        <f>IF(ISNUMBER(MATCH(#REF!,'1. Antritt_Prüfung'!$H$107:$H$307,0)),"Ja","-")</f>
        <v>-</v>
      </c>
      <c r="F90" s="95" t="str">
        <f>IF(ISNUMBER(MATCH(#REF!,'2a.Detailpunkte'!$D$4:$D$352,0)),"Ja","-")</f>
        <v>-</v>
      </c>
    </row>
    <row r="91" spans="1:6">
      <c r="A91" s="160"/>
      <c r="B91" s="160"/>
      <c r="C91" s="160"/>
      <c r="D91" s="199" t="str">
        <f>IF(ISNUMBER(INDEX('2. Punkte_Prüfung'!$A$6:$D$1048576,MATCH('5. Durchfaller'!C91,Gesamtpunkte[Matr.-Nr.],0),4)),INDEX('2. Punkte_Prüfung'!$A$6:$D$1048576,MATCH('5. Durchfaller'!C91,Gesamtpunkte[Matr.-Nr.],0),4),"")</f>
        <v/>
      </c>
      <c r="E91" s="95" t="str">
        <f>IF(ISNUMBER(MATCH(#REF!,'1. Antritt_Prüfung'!$H$107:$H$307,0)),"Ja","-")</f>
        <v>-</v>
      </c>
      <c r="F91" s="95" t="str">
        <f>IF(ISNUMBER(MATCH(#REF!,'2a.Detailpunkte'!$D$4:$D$352,0)),"Ja","-")</f>
        <v>-</v>
      </c>
    </row>
    <row r="92" spans="1:6">
      <c r="A92" s="160"/>
      <c r="B92" s="160"/>
      <c r="C92" s="160"/>
      <c r="D92" s="199" t="str">
        <f>IF(ISNUMBER(INDEX('2. Punkte_Prüfung'!$A$6:$D$1048576,MATCH('5. Durchfaller'!C92,Gesamtpunkte[Matr.-Nr.],0),4)),INDEX('2. Punkte_Prüfung'!$A$6:$D$1048576,MATCH('5. Durchfaller'!C92,Gesamtpunkte[Matr.-Nr.],0),4),"")</f>
        <v/>
      </c>
      <c r="E92" s="95" t="str">
        <f>IF(ISNUMBER(MATCH(#REF!,'1. Antritt_Prüfung'!$H$107:$H$307,0)),"Ja","-")</f>
        <v>-</v>
      </c>
      <c r="F92" s="95" t="str">
        <f>IF(ISNUMBER(MATCH(#REF!,'2a.Detailpunkte'!$D$4:$D$352,0)),"Ja","-")</f>
        <v>-</v>
      </c>
    </row>
    <row r="93" spans="1:6">
      <c r="A93" s="160"/>
      <c r="B93" s="160"/>
      <c r="C93" s="160"/>
      <c r="D93" s="199" t="str">
        <f>IF(ISNUMBER(INDEX('2. Punkte_Prüfung'!$A$6:$D$1048576,MATCH('5. Durchfaller'!C93,Gesamtpunkte[Matr.-Nr.],0),4)),INDEX('2. Punkte_Prüfung'!$A$6:$D$1048576,MATCH('5. Durchfaller'!C93,Gesamtpunkte[Matr.-Nr.],0),4),"")</f>
        <v/>
      </c>
      <c r="E93" s="95" t="str">
        <f>IF(ISNUMBER(MATCH(#REF!,'1. Antritt_Prüfung'!$H$107:$H$307,0)),"Ja","-")</f>
        <v>-</v>
      </c>
      <c r="F93" s="95" t="str">
        <f>IF(ISNUMBER(MATCH(#REF!,'2a.Detailpunkte'!$D$4:$D$352,0)),"Ja","-")</f>
        <v>-</v>
      </c>
    </row>
    <row r="94" spans="1:6">
      <c r="A94" s="160"/>
      <c r="B94" s="160"/>
      <c r="C94" s="160"/>
      <c r="D94" s="199" t="str">
        <f>IF(ISNUMBER(INDEX('2. Punkte_Prüfung'!$A$6:$D$1048576,MATCH('5. Durchfaller'!C94,Gesamtpunkte[Matr.-Nr.],0),4)),INDEX('2. Punkte_Prüfung'!$A$6:$D$1048576,MATCH('5. Durchfaller'!C94,Gesamtpunkte[Matr.-Nr.],0),4),"")</f>
        <v/>
      </c>
      <c r="E94" s="95" t="str">
        <f>IF(ISNUMBER(MATCH(#REF!,'1. Antritt_Prüfung'!$H$107:$H$307,0)),"Ja","-")</f>
        <v>-</v>
      </c>
      <c r="F94" s="95" t="str">
        <f>IF(ISNUMBER(MATCH(#REF!,'2a.Detailpunkte'!$D$4:$D$352,0)),"Ja","-")</f>
        <v>-</v>
      </c>
    </row>
    <row r="95" spans="1:6">
      <c r="A95" s="160"/>
      <c r="B95" s="160"/>
      <c r="C95" s="160"/>
      <c r="D95" s="199" t="str">
        <f>IF(ISNUMBER(INDEX('2. Punkte_Prüfung'!$A$6:$D$1048576,MATCH('5. Durchfaller'!C95,Gesamtpunkte[Matr.-Nr.],0),4)),INDEX('2. Punkte_Prüfung'!$A$6:$D$1048576,MATCH('5. Durchfaller'!C95,Gesamtpunkte[Matr.-Nr.],0),4),"")</f>
        <v/>
      </c>
      <c r="E95" s="95" t="str">
        <f>IF(ISNUMBER(MATCH(#REF!,'1. Antritt_Prüfung'!$H$107:$H$307,0)),"Ja","-")</f>
        <v>-</v>
      </c>
      <c r="F95" s="95" t="str">
        <f>IF(ISNUMBER(MATCH(#REF!,'2a.Detailpunkte'!$D$4:$D$352,0)),"Ja","-")</f>
        <v>-</v>
      </c>
    </row>
    <row r="96" spans="1:6">
      <c r="A96" s="160"/>
      <c r="B96" s="160"/>
      <c r="C96" s="160"/>
      <c r="D96" s="199" t="str">
        <f>IF(ISNUMBER(INDEX('2. Punkte_Prüfung'!$A$6:$D$1048576,MATCH('5. Durchfaller'!C96,Gesamtpunkte[Matr.-Nr.],0),4)),INDEX('2. Punkte_Prüfung'!$A$6:$D$1048576,MATCH('5. Durchfaller'!C96,Gesamtpunkte[Matr.-Nr.],0),4),"")</f>
        <v/>
      </c>
      <c r="E96" s="95" t="str">
        <f>IF(ISNUMBER(MATCH(#REF!,'1. Antritt_Prüfung'!$H$107:$H$307,0)),"Ja","-")</f>
        <v>-</v>
      </c>
      <c r="F96" s="95" t="str">
        <f>IF(ISNUMBER(MATCH(#REF!,'2a.Detailpunkte'!$D$4:$D$352,0)),"Ja","-")</f>
        <v>-</v>
      </c>
    </row>
    <row r="97" spans="1:6">
      <c r="A97" s="160"/>
      <c r="B97" s="160"/>
      <c r="C97" s="160"/>
      <c r="D97" s="199" t="str">
        <f>IF(ISNUMBER(INDEX('2. Punkte_Prüfung'!$A$6:$D$1048576,MATCH('5. Durchfaller'!C97,Gesamtpunkte[Matr.-Nr.],0),4)),INDEX('2. Punkte_Prüfung'!$A$6:$D$1048576,MATCH('5. Durchfaller'!C97,Gesamtpunkte[Matr.-Nr.],0),4),"")</f>
        <v/>
      </c>
      <c r="E97" s="95" t="str">
        <f>IF(ISNUMBER(MATCH(#REF!,'1. Antritt_Prüfung'!$H$107:$H$307,0)),"Ja","-")</f>
        <v>-</v>
      </c>
      <c r="F97" s="95" t="str">
        <f>IF(ISNUMBER(MATCH(#REF!,'2a.Detailpunkte'!$D$4:$D$352,0)),"Ja","-")</f>
        <v>-</v>
      </c>
    </row>
    <row r="98" spans="1:6">
      <c r="A98" s="160"/>
      <c r="B98" s="160"/>
      <c r="C98" s="160"/>
      <c r="D98" s="199" t="str">
        <f>IF(ISNUMBER(INDEX('2. Punkte_Prüfung'!$A$6:$D$1048576,MATCH('5. Durchfaller'!C98,Gesamtpunkte[Matr.-Nr.],0),4)),INDEX('2. Punkte_Prüfung'!$A$6:$D$1048576,MATCH('5. Durchfaller'!C98,Gesamtpunkte[Matr.-Nr.],0),4),"")</f>
        <v/>
      </c>
      <c r="E98" s="95" t="str">
        <f>IF(ISNUMBER(MATCH(#REF!,'1. Antritt_Prüfung'!$H$107:$H$307,0)),"Ja","-")</f>
        <v>-</v>
      </c>
      <c r="F98" s="95" t="str">
        <f>IF(ISNUMBER(MATCH(#REF!,'2a.Detailpunkte'!$D$4:$D$352,0)),"Ja","-")</f>
        <v>-</v>
      </c>
    </row>
    <row r="99" spans="1:6">
      <c r="A99" s="160"/>
      <c r="B99" s="160"/>
      <c r="C99" s="160"/>
      <c r="D99" s="199" t="str">
        <f>IF(ISNUMBER(INDEX('2. Punkte_Prüfung'!$A$6:$D$1048576,MATCH('5. Durchfaller'!C99,Gesamtpunkte[Matr.-Nr.],0),4)),INDEX('2. Punkte_Prüfung'!$A$6:$D$1048576,MATCH('5. Durchfaller'!C99,Gesamtpunkte[Matr.-Nr.],0),4),"")</f>
        <v/>
      </c>
      <c r="E99" s="95" t="str">
        <f>IF(ISNUMBER(MATCH(#REF!,'1. Antritt_Prüfung'!$H$107:$H$307,0)),"Ja","-")</f>
        <v>-</v>
      </c>
      <c r="F99" s="95" t="str">
        <f>IF(ISNUMBER(MATCH(#REF!,'2a.Detailpunkte'!$D$4:$D$352,0)),"Ja","-")</f>
        <v>-</v>
      </c>
    </row>
    <row r="100" spans="1:6">
      <c r="A100" s="160"/>
      <c r="B100" s="160"/>
      <c r="C100" s="160"/>
      <c r="D100" s="199" t="str">
        <f>IF(ISNUMBER(INDEX('2. Punkte_Prüfung'!$A$6:$D$1048576,MATCH('5. Durchfaller'!C100,Gesamtpunkte[Matr.-Nr.],0),4)),INDEX('2. Punkte_Prüfung'!$A$6:$D$1048576,MATCH('5. Durchfaller'!C100,Gesamtpunkte[Matr.-Nr.],0),4),"")</f>
        <v/>
      </c>
      <c r="E100" s="95" t="str">
        <f>IF(ISNUMBER(MATCH(#REF!,'1. Antritt_Prüfung'!$H$107:$H$307,0)),"Ja","-")</f>
        <v>-</v>
      </c>
      <c r="F100" s="95" t="str">
        <f>IF(ISNUMBER(MATCH(#REF!,'2a.Detailpunkte'!$D$4:$D$352,0)),"Ja","-")</f>
        <v>-</v>
      </c>
    </row>
    <row r="101" spans="1:6">
      <c r="A101" s="160"/>
      <c r="B101" s="160"/>
      <c r="C101" s="160"/>
      <c r="D101" s="199" t="str">
        <f>IF(ISNUMBER(INDEX('2. Punkte_Prüfung'!$A$6:$D$1048576,MATCH('5. Durchfaller'!C101,Gesamtpunkte[Matr.-Nr.],0),4)),INDEX('2. Punkte_Prüfung'!$A$6:$D$1048576,MATCH('5. Durchfaller'!C101,Gesamtpunkte[Matr.-Nr.],0),4),"")</f>
        <v/>
      </c>
      <c r="E101" s="95" t="str">
        <f>IF(ISNUMBER(MATCH(#REF!,'1. Antritt_Prüfung'!$H$107:$H$307,0)),"Ja","-")</f>
        <v>-</v>
      </c>
      <c r="F101" s="95" t="str">
        <f>IF(ISNUMBER(MATCH(#REF!,'2a.Detailpunkte'!$D$4:$D$352,0)),"Ja","-")</f>
        <v>-</v>
      </c>
    </row>
    <row r="102" spans="1:6">
      <c r="A102" s="160"/>
      <c r="B102" s="160"/>
      <c r="C102" s="160"/>
      <c r="D102" s="199" t="str">
        <f>IF(ISNUMBER(INDEX('2. Punkte_Prüfung'!$A$6:$D$1048576,MATCH('5. Durchfaller'!C102,Gesamtpunkte[Matr.-Nr.],0),4)),INDEX('2. Punkte_Prüfung'!$A$6:$D$1048576,MATCH('5. Durchfaller'!C102,Gesamtpunkte[Matr.-Nr.],0),4),"")</f>
        <v/>
      </c>
      <c r="E102" s="95" t="str">
        <f>IF(ISNUMBER(MATCH(#REF!,'1. Antritt_Prüfung'!$H$107:$H$307,0)),"Ja","-")</f>
        <v>-</v>
      </c>
      <c r="F102" s="95" t="str">
        <f>IF(ISNUMBER(MATCH(#REF!,'2a.Detailpunkte'!$D$4:$D$352,0)),"Ja","-")</f>
        <v>-</v>
      </c>
    </row>
    <row r="103" spans="1:6">
      <c r="A103" s="160"/>
      <c r="B103" s="160"/>
      <c r="C103" s="160"/>
      <c r="D103" s="199" t="str">
        <f>IF(ISNUMBER(INDEX('2. Punkte_Prüfung'!$A$6:$D$1048576,MATCH('5. Durchfaller'!C103,Gesamtpunkte[Matr.-Nr.],0),4)),INDEX('2. Punkte_Prüfung'!$A$6:$D$1048576,MATCH('5. Durchfaller'!C103,Gesamtpunkte[Matr.-Nr.],0),4),"")</f>
        <v/>
      </c>
      <c r="E103" s="95" t="str">
        <f>IF(ISNUMBER(MATCH(#REF!,'1. Antritt_Prüfung'!$H$107:$H$307,0)),"Ja","-")</f>
        <v>-</v>
      </c>
      <c r="F103" s="95" t="str">
        <f>IF(ISNUMBER(MATCH(#REF!,'2a.Detailpunkte'!$D$4:$D$352,0)),"Ja","-")</f>
        <v>-</v>
      </c>
    </row>
    <row r="104" spans="1:6">
      <c r="A104" s="160"/>
      <c r="B104" s="160"/>
      <c r="C104" s="160"/>
      <c r="D104" s="199" t="str">
        <f>IF(ISNUMBER(INDEX('2. Punkte_Prüfung'!$A$6:$D$1048576,MATCH('5. Durchfaller'!C104,Gesamtpunkte[Matr.-Nr.],0),4)),INDEX('2. Punkte_Prüfung'!$A$6:$D$1048576,MATCH('5. Durchfaller'!C104,Gesamtpunkte[Matr.-Nr.],0),4),"")</f>
        <v/>
      </c>
      <c r="E104" s="95" t="str">
        <f>IF(ISNUMBER(MATCH(#REF!,'1. Antritt_Prüfung'!$H$107:$H$307,0)),"Ja","-")</f>
        <v>-</v>
      </c>
      <c r="F104" s="95" t="str">
        <f>IF(ISNUMBER(MATCH(#REF!,'2a.Detailpunkte'!$D$4:$D$352,0)),"Ja","-")</f>
        <v>-</v>
      </c>
    </row>
    <row r="105" spans="1:6">
      <c r="A105" s="160"/>
      <c r="B105" s="160"/>
      <c r="C105" s="160"/>
      <c r="D105" s="199" t="str">
        <f>IF(ISNUMBER(INDEX('2. Punkte_Prüfung'!$A$6:$D$1048576,MATCH('5. Durchfaller'!C105,Gesamtpunkte[Matr.-Nr.],0),4)),INDEX('2. Punkte_Prüfung'!$A$6:$D$1048576,MATCH('5. Durchfaller'!C105,Gesamtpunkte[Matr.-Nr.],0),4),"")</f>
        <v/>
      </c>
      <c r="E105" s="95" t="str">
        <f>IF(ISNUMBER(MATCH(#REF!,'1. Antritt_Prüfung'!$H$107:$H$307,0)),"Ja","-")</f>
        <v>-</v>
      </c>
      <c r="F105" s="95" t="str">
        <f>IF(ISNUMBER(MATCH(#REF!,'2a.Detailpunkte'!$D$4:$D$352,0)),"Ja","-")</f>
        <v>-</v>
      </c>
    </row>
    <row r="106" spans="1:6">
      <c r="A106" s="160"/>
      <c r="B106" s="160"/>
      <c r="C106" s="160"/>
      <c r="D106" s="199" t="str">
        <f>IF(ISNUMBER(INDEX('2. Punkte_Prüfung'!$A$6:$D$1048576,MATCH('5. Durchfaller'!C106,Gesamtpunkte[Matr.-Nr.],0),4)),INDEX('2. Punkte_Prüfung'!$A$6:$D$1048576,MATCH('5. Durchfaller'!C106,Gesamtpunkte[Matr.-Nr.],0),4),"")</f>
        <v/>
      </c>
      <c r="E106" s="95" t="str">
        <f>IF(ISNUMBER(MATCH(#REF!,'1. Antritt_Prüfung'!$H$107:$H$307,0)),"Ja","-")</f>
        <v>-</v>
      </c>
      <c r="F106" s="95" t="str">
        <f>IF(ISNUMBER(MATCH(#REF!,'2a.Detailpunkte'!$D$4:$D$352,0)),"Ja","-")</f>
        <v>-</v>
      </c>
    </row>
    <row r="107" spans="1:6">
      <c r="A107" s="160"/>
      <c r="B107" s="160"/>
      <c r="C107" s="160"/>
      <c r="D107" s="199" t="str">
        <f>IF(ISNUMBER(INDEX('2. Punkte_Prüfung'!$A$6:$D$1048576,MATCH('5. Durchfaller'!C107,Gesamtpunkte[Matr.-Nr.],0),4)),INDEX('2. Punkte_Prüfung'!$A$6:$D$1048576,MATCH('5. Durchfaller'!C107,Gesamtpunkte[Matr.-Nr.],0),4),"")</f>
        <v/>
      </c>
      <c r="E107" s="95" t="str">
        <f>IF(ISNUMBER(MATCH(#REF!,'1. Antritt_Prüfung'!$H$107:$H$307,0)),"Ja","-")</f>
        <v>-</v>
      </c>
      <c r="F107" s="95" t="str">
        <f>IF(ISNUMBER(MATCH(#REF!,'2a.Detailpunkte'!$D$4:$D$352,0)),"Ja","-")</f>
        <v>-</v>
      </c>
    </row>
    <row r="108" spans="1:6">
      <c r="A108" s="160"/>
      <c r="B108" s="160"/>
      <c r="C108" s="160"/>
      <c r="D108" s="199" t="str">
        <f>IF(ISNUMBER(INDEX('2. Punkte_Prüfung'!$A$6:$D$1048576,MATCH('5. Durchfaller'!C108,Gesamtpunkte[Matr.-Nr.],0),4)),INDEX('2. Punkte_Prüfung'!$A$6:$D$1048576,MATCH('5. Durchfaller'!C108,Gesamtpunkte[Matr.-Nr.],0),4),"")</f>
        <v/>
      </c>
      <c r="E108" s="95" t="str">
        <f>IF(ISNUMBER(MATCH(#REF!,'1. Antritt_Prüfung'!$H$107:$H$307,0)),"Ja","-")</f>
        <v>-</v>
      </c>
      <c r="F108" s="95" t="str">
        <f>IF(ISNUMBER(MATCH(#REF!,'2a.Detailpunkte'!$D$4:$D$352,0)),"Ja","-")</f>
        <v>-</v>
      </c>
    </row>
    <row r="109" spans="1:6">
      <c r="A109" s="160"/>
      <c r="B109" s="160"/>
      <c r="C109" s="160"/>
      <c r="D109" s="199" t="str">
        <f>IF(ISNUMBER(INDEX('2. Punkte_Prüfung'!$A$6:$D$1048576,MATCH('5. Durchfaller'!C109,Gesamtpunkte[Matr.-Nr.],0),4)),INDEX('2. Punkte_Prüfung'!$A$6:$D$1048576,MATCH('5. Durchfaller'!C109,Gesamtpunkte[Matr.-Nr.],0),4),"")</f>
        <v/>
      </c>
      <c r="E109" s="95" t="str">
        <f>IF(ISNUMBER(MATCH(#REF!,'1. Antritt_Prüfung'!$H$107:$H$307,0)),"Ja","-")</f>
        <v>-</v>
      </c>
      <c r="F109" s="95" t="str">
        <f>IF(ISNUMBER(MATCH(#REF!,'2a.Detailpunkte'!$D$4:$D$352,0)),"Ja","-")</f>
        <v>-</v>
      </c>
    </row>
    <row r="110" spans="1:6">
      <c r="A110" s="160"/>
      <c r="B110" s="160"/>
      <c r="C110" s="160"/>
      <c r="D110" s="199" t="str">
        <f>IF(ISNUMBER(INDEX('2. Punkte_Prüfung'!$A$6:$D$1048576,MATCH('5. Durchfaller'!C110,Gesamtpunkte[Matr.-Nr.],0),4)),INDEX('2. Punkte_Prüfung'!$A$6:$D$1048576,MATCH('5. Durchfaller'!C110,Gesamtpunkte[Matr.-Nr.],0),4),"")</f>
        <v/>
      </c>
      <c r="E110" s="95" t="str">
        <f>IF(ISNUMBER(MATCH(#REF!,'1. Antritt_Prüfung'!$H$107:$H$307,0)),"Ja","-")</f>
        <v>-</v>
      </c>
      <c r="F110" s="95" t="str">
        <f>IF(ISNUMBER(MATCH(#REF!,'2a.Detailpunkte'!$D$4:$D$352,0)),"Ja","-")</f>
        <v>-</v>
      </c>
    </row>
    <row r="111" spans="1:6">
      <c r="A111" s="160"/>
      <c r="B111" s="160"/>
      <c r="C111" s="160"/>
      <c r="D111" s="199" t="str">
        <f>IF(ISNUMBER(INDEX('2. Punkte_Prüfung'!$A$6:$D$1048576,MATCH('5. Durchfaller'!C111,Gesamtpunkte[Matr.-Nr.],0),4)),INDEX('2. Punkte_Prüfung'!$A$6:$D$1048576,MATCH('5. Durchfaller'!C111,Gesamtpunkte[Matr.-Nr.],0),4),"")</f>
        <v/>
      </c>
      <c r="E111" s="95" t="str">
        <f>IF(ISNUMBER(MATCH(#REF!,'1. Antritt_Prüfung'!$H$107:$H$307,0)),"Ja","-")</f>
        <v>-</v>
      </c>
      <c r="F111" s="95" t="str">
        <f>IF(ISNUMBER(MATCH(#REF!,'2a.Detailpunkte'!$D$4:$D$352,0)),"Ja","-")</f>
        <v>-</v>
      </c>
    </row>
    <row r="112" spans="1:6">
      <c r="A112" s="160"/>
      <c r="B112" s="160"/>
      <c r="C112" s="160"/>
      <c r="D112" s="199" t="str">
        <f>IF(ISNUMBER(INDEX('2. Punkte_Prüfung'!$A$6:$D$1048576,MATCH('5. Durchfaller'!C112,Gesamtpunkte[Matr.-Nr.],0),4)),INDEX('2. Punkte_Prüfung'!$A$6:$D$1048576,MATCH('5. Durchfaller'!C112,Gesamtpunkte[Matr.-Nr.],0),4),"")</f>
        <v/>
      </c>
      <c r="E112" s="95" t="str">
        <f>IF(ISNUMBER(MATCH(#REF!,'1. Antritt_Prüfung'!$H$107:$H$307,0)),"Ja","-")</f>
        <v>-</v>
      </c>
      <c r="F112" s="95" t="str">
        <f>IF(ISNUMBER(MATCH(#REF!,'2a.Detailpunkte'!$D$4:$D$352,0)),"Ja","-")</f>
        <v>-</v>
      </c>
    </row>
    <row r="113" spans="1:6">
      <c r="A113" s="160"/>
      <c r="B113" s="160"/>
      <c r="C113" s="160"/>
      <c r="D113" s="199" t="str">
        <f>IF(ISNUMBER(INDEX('2. Punkte_Prüfung'!$A$6:$D$1048576,MATCH('5. Durchfaller'!C113,Gesamtpunkte[Matr.-Nr.],0),4)),INDEX('2. Punkte_Prüfung'!$A$6:$D$1048576,MATCH('5. Durchfaller'!C113,Gesamtpunkte[Matr.-Nr.],0),4),"")</f>
        <v/>
      </c>
      <c r="E113" s="95" t="str">
        <f>IF(ISNUMBER(MATCH(#REF!,'1. Antritt_Prüfung'!$H$107:$H$307,0)),"Ja","-")</f>
        <v>-</v>
      </c>
      <c r="F113" s="95" t="str">
        <f>IF(ISNUMBER(MATCH(#REF!,'2a.Detailpunkte'!$D$4:$D$352,0)),"Ja","-")</f>
        <v>-</v>
      </c>
    </row>
    <row r="114" spans="1:6">
      <c r="A114" s="160"/>
      <c r="B114" s="160"/>
      <c r="C114" s="160"/>
      <c r="D114" s="199" t="str">
        <f>IF(ISNUMBER(INDEX('2. Punkte_Prüfung'!$A$6:$D$1048576,MATCH('5. Durchfaller'!C114,Gesamtpunkte[Matr.-Nr.],0),4)),INDEX('2. Punkte_Prüfung'!$A$6:$D$1048576,MATCH('5. Durchfaller'!C114,Gesamtpunkte[Matr.-Nr.],0),4),"")</f>
        <v/>
      </c>
      <c r="E114" s="95" t="str">
        <f>IF(ISNUMBER(MATCH(#REF!,'1. Antritt_Prüfung'!$H$107:$H$307,0)),"Ja","-")</f>
        <v>-</v>
      </c>
      <c r="F114" s="95" t="str">
        <f>IF(ISNUMBER(MATCH(#REF!,'2a.Detailpunkte'!$D$4:$D$352,0)),"Ja","-")</f>
        <v>-</v>
      </c>
    </row>
    <row r="115" spans="1:6">
      <c r="A115" s="160"/>
      <c r="B115" s="160"/>
      <c r="C115" s="160"/>
      <c r="D115" s="199" t="str">
        <f>IF(ISNUMBER(INDEX('2. Punkte_Prüfung'!$A$6:$D$1048576,MATCH('5. Durchfaller'!C115,Gesamtpunkte[Matr.-Nr.],0),4)),INDEX('2. Punkte_Prüfung'!$A$6:$D$1048576,MATCH('5. Durchfaller'!C115,Gesamtpunkte[Matr.-Nr.],0),4),"")</f>
        <v/>
      </c>
      <c r="E115" s="95" t="str">
        <f>IF(ISNUMBER(MATCH(#REF!,'1. Antritt_Prüfung'!$H$107:$H$307,0)),"Ja","-")</f>
        <v>-</v>
      </c>
      <c r="F115" s="95" t="str">
        <f>IF(ISNUMBER(MATCH(#REF!,'2a.Detailpunkte'!$D$4:$D$352,0)),"Ja","-")</f>
        <v>-</v>
      </c>
    </row>
    <row r="116" spans="1:6">
      <c r="A116" s="160"/>
      <c r="B116" s="160"/>
      <c r="C116" s="160"/>
      <c r="D116" s="199" t="str">
        <f>IF(ISNUMBER(INDEX('2. Punkte_Prüfung'!$A$6:$D$1048576,MATCH('5. Durchfaller'!C116,Gesamtpunkte[Matr.-Nr.],0),4)),INDEX('2. Punkte_Prüfung'!$A$6:$D$1048576,MATCH('5. Durchfaller'!C116,Gesamtpunkte[Matr.-Nr.],0),4),"")</f>
        <v/>
      </c>
      <c r="E116" s="95" t="str">
        <f>IF(ISNUMBER(MATCH(#REF!,'1. Antritt_Prüfung'!$H$107:$H$307,0)),"Ja","-")</f>
        <v>-</v>
      </c>
      <c r="F116" s="95" t="str">
        <f>IF(ISNUMBER(MATCH(#REF!,'2a.Detailpunkte'!$D$4:$D$352,0)),"Ja","-")</f>
        <v>-</v>
      </c>
    </row>
    <row r="117" spans="1:6">
      <c r="A117" s="160"/>
      <c r="B117" s="160"/>
      <c r="C117" s="160"/>
      <c r="D117" s="199" t="str">
        <f>IF(ISNUMBER(INDEX('2. Punkte_Prüfung'!$A$6:$D$1048576,MATCH('5. Durchfaller'!C117,Gesamtpunkte[Matr.-Nr.],0),4)),INDEX('2. Punkte_Prüfung'!$A$6:$D$1048576,MATCH('5. Durchfaller'!C117,Gesamtpunkte[Matr.-Nr.],0),4),"")</f>
        <v/>
      </c>
      <c r="E117" s="95" t="str">
        <f>IF(ISNUMBER(MATCH(#REF!,'1. Antritt_Prüfung'!$H$107:$H$307,0)),"Ja","-")</f>
        <v>-</v>
      </c>
      <c r="F117" s="95" t="str">
        <f>IF(ISNUMBER(MATCH(#REF!,'2a.Detailpunkte'!$D$4:$D$352,0)),"Ja","-")</f>
        <v>-</v>
      </c>
    </row>
    <row r="118" spans="1:6">
      <c r="A118" s="160"/>
      <c r="B118" s="160"/>
      <c r="C118" s="160"/>
      <c r="D118" s="199" t="str">
        <f>IF(ISNUMBER(INDEX('2. Punkte_Prüfung'!$A$6:$D$1048576,MATCH('5. Durchfaller'!C118,Gesamtpunkte[Matr.-Nr.],0),4)),INDEX('2. Punkte_Prüfung'!$A$6:$D$1048576,MATCH('5. Durchfaller'!C118,Gesamtpunkte[Matr.-Nr.],0),4),"")</f>
        <v/>
      </c>
      <c r="E118" s="95" t="str">
        <f>IF(ISNUMBER(MATCH(#REF!,'1. Antritt_Prüfung'!$H$107:$H$307,0)),"Ja","-")</f>
        <v>-</v>
      </c>
      <c r="F118" s="95" t="str">
        <f>IF(ISNUMBER(MATCH(#REF!,'2a.Detailpunkte'!$D$4:$D$352,0)),"Ja","-")</f>
        <v>-</v>
      </c>
    </row>
    <row r="119" spans="1:6">
      <c r="A119" s="160"/>
      <c r="B119" s="160"/>
      <c r="C119" s="160"/>
      <c r="D119" s="199" t="str">
        <f>IF(ISNUMBER(INDEX('2. Punkte_Prüfung'!$A$6:$D$1048576,MATCH('5. Durchfaller'!C119,Gesamtpunkte[Matr.-Nr.],0),4)),INDEX('2. Punkte_Prüfung'!$A$6:$D$1048576,MATCH('5. Durchfaller'!C119,Gesamtpunkte[Matr.-Nr.],0),4),"")</f>
        <v/>
      </c>
      <c r="E119" s="95" t="str">
        <f>IF(ISNUMBER(MATCH(#REF!,'1. Antritt_Prüfung'!$H$107:$H$307,0)),"Ja","-")</f>
        <v>-</v>
      </c>
      <c r="F119" s="95" t="str">
        <f>IF(ISNUMBER(MATCH(#REF!,'2a.Detailpunkte'!$D$4:$D$352,0)),"Ja","-")</f>
        <v>-</v>
      </c>
    </row>
    <row r="120" spans="1:6">
      <c r="A120" s="160"/>
      <c r="B120" s="160"/>
      <c r="C120" s="160"/>
      <c r="D120" s="199" t="str">
        <f>IF(ISNUMBER(INDEX('2. Punkte_Prüfung'!$A$6:$D$1048576,MATCH('5. Durchfaller'!C120,Gesamtpunkte[Matr.-Nr.],0),4)),INDEX('2. Punkte_Prüfung'!$A$6:$D$1048576,MATCH('5. Durchfaller'!C120,Gesamtpunkte[Matr.-Nr.],0),4),"")</f>
        <v/>
      </c>
      <c r="E120" s="95" t="str">
        <f>IF(ISNUMBER(MATCH(#REF!,'1. Antritt_Prüfung'!$H$107:$H$307,0)),"Ja","-")</f>
        <v>-</v>
      </c>
      <c r="F120" s="95" t="str">
        <f>IF(ISNUMBER(MATCH(#REF!,'2a.Detailpunkte'!$D$4:$D$352,0)),"Ja","-")</f>
        <v>-</v>
      </c>
    </row>
    <row r="121" spans="1:6">
      <c r="A121" s="160"/>
      <c r="B121" s="160"/>
      <c r="C121" s="160"/>
      <c r="D121" s="199" t="str">
        <f>IF(ISNUMBER(INDEX('2. Punkte_Prüfung'!$A$6:$D$1048576,MATCH('5. Durchfaller'!C121,Gesamtpunkte[Matr.-Nr.],0),4)),INDEX('2. Punkte_Prüfung'!$A$6:$D$1048576,MATCH('5. Durchfaller'!C121,Gesamtpunkte[Matr.-Nr.],0),4),"")</f>
        <v/>
      </c>
      <c r="E121" s="95" t="str">
        <f>IF(ISNUMBER(MATCH(#REF!,'1. Antritt_Prüfung'!$H$107:$H$307,0)),"Ja","-")</f>
        <v>-</v>
      </c>
      <c r="F121" s="95" t="str">
        <f>IF(ISNUMBER(MATCH(#REF!,'2a.Detailpunkte'!$D$4:$D$352,0)),"Ja","-")</f>
        <v>-</v>
      </c>
    </row>
    <row r="122" spans="1:6">
      <c r="A122" s="160"/>
      <c r="B122" s="160"/>
      <c r="C122" s="160"/>
      <c r="D122" s="199" t="str">
        <f>IF(ISNUMBER(INDEX('2. Punkte_Prüfung'!$A$6:$D$1048576,MATCH('5. Durchfaller'!C122,Gesamtpunkte[Matr.-Nr.],0),4)),INDEX('2. Punkte_Prüfung'!$A$6:$D$1048576,MATCH('5. Durchfaller'!C122,Gesamtpunkte[Matr.-Nr.],0),4),"")</f>
        <v/>
      </c>
      <c r="E122" s="95" t="str">
        <f>IF(ISNUMBER(MATCH(#REF!,'1. Antritt_Prüfung'!$H$107:$H$307,0)),"Ja","-")</f>
        <v>-</v>
      </c>
      <c r="F122" s="95" t="str">
        <f>IF(ISNUMBER(MATCH(#REF!,'2a.Detailpunkte'!$D$4:$D$352,0)),"Ja","-")</f>
        <v>-</v>
      </c>
    </row>
    <row r="123" spans="1:6">
      <c r="A123" s="160"/>
      <c r="B123" s="160"/>
      <c r="C123" s="160"/>
      <c r="D123" s="199" t="str">
        <f>IF(ISNUMBER(INDEX('2. Punkte_Prüfung'!$A$6:$D$1048576,MATCH('5. Durchfaller'!C123,Gesamtpunkte[Matr.-Nr.],0),4)),INDEX('2. Punkte_Prüfung'!$A$6:$D$1048576,MATCH('5. Durchfaller'!C123,Gesamtpunkte[Matr.-Nr.],0),4),"")</f>
        <v/>
      </c>
      <c r="E123" s="95" t="str">
        <f>IF(ISNUMBER(MATCH(#REF!,'1. Antritt_Prüfung'!$H$107:$H$307,0)),"Ja","-")</f>
        <v>-</v>
      </c>
      <c r="F123" s="95" t="str">
        <f>IF(ISNUMBER(MATCH(#REF!,'2a.Detailpunkte'!$D$4:$D$352,0)),"Ja","-")</f>
        <v>-</v>
      </c>
    </row>
    <row r="124" spans="1:6">
      <c r="A124" s="160"/>
      <c r="B124" s="160"/>
      <c r="C124" s="160"/>
      <c r="D124" s="199" t="str">
        <f>IF(ISNUMBER(INDEX('2. Punkte_Prüfung'!$A$6:$D$1048576,MATCH('5. Durchfaller'!C124,Gesamtpunkte[Matr.-Nr.],0),4)),INDEX('2. Punkte_Prüfung'!$A$6:$D$1048576,MATCH('5. Durchfaller'!C124,Gesamtpunkte[Matr.-Nr.],0),4),"")</f>
        <v/>
      </c>
      <c r="E124" s="95" t="str">
        <f>IF(ISNUMBER(MATCH(#REF!,'1. Antritt_Prüfung'!$H$107:$H$307,0)),"Ja","-")</f>
        <v>-</v>
      </c>
      <c r="F124" s="95" t="str">
        <f>IF(ISNUMBER(MATCH(#REF!,'2a.Detailpunkte'!$D$4:$D$352,0)),"Ja","-")</f>
        <v>-</v>
      </c>
    </row>
    <row r="125" spans="1:6">
      <c r="A125" s="160"/>
      <c r="B125" s="160"/>
      <c r="C125" s="160"/>
      <c r="D125" s="199" t="str">
        <f>IF(ISNUMBER(INDEX('2. Punkte_Prüfung'!$A$6:$D$1048576,MATCH('5. Durchfaller'!C125,Gesamtpunkte[Matr.-Nr.],0),4)),INDEX('2. Punkte_Prüfung'!$A$6:$D$1048576,MATCH('5. Durchfaller'!C125,Gesamtpunkte[Matr.-Nr.],0),4),"")</f>
        <v/>
      </c>
      <c r="E125" s="95" t="str">
        <f>IF(ISNUMBER(MATCH(#REF!,'1. Antritt_Prüfung'!$H$107:$H$307,0)),"Ja","-")</f>
        <v>-</v>
      </c>
      <c r="F125" s="95" t="str">
        <f>IF(ISNUMBER(MATCH(#REF!,'2a.Detailpunkte'!$D$4:$D$352,0)),"Ja","-")</f>
        <v>-</v>
      </c>
    </row>
    <row r="126" spans="1:6">
      <c r="A126" s="160"/>
      <c r="B126" s="160"/>
      <c r="C126" s="160"/>
      <c r="D126" s="199" t="str">
        <f>IF(ISNUMBER(INDEX('2. Punkte_Prüfung'!$A$6:$D$1048576,MATCH('5. Durchfaller'!C126,Gesamtpunkte[Matr.-Nr.],0),4)),INDEX('2. Punkte_Prüfung'!$A$6:$D$1048576,MATCH('5. Durchfaller'!C126,Gesamtpunkte[Matr.-Nr.],0),4),"")</f>
        <v/>
      </c>
      <c r="E126" s="95" t="str">
        <f>IF(ISNUMBER(MATCH(#REF!,'1. Antritt_Prüfung'!$H$107:$H$307,0)),"Ja","-")</f>
        <v>-</v>
      </c>
      <c r="F126" s="95" t="str">
        <f>IF(ISNUMBER(MATCH(#REF!,'2a.Detailpunkte'!$D$4:$D$352,0)),"Ja","-")</f>
        <v>-</v>
      </c>
    </row>
    <row r="127" spans="1:6">
      <c r="A127" s="160"/>
      <c r="B127" s="160"/>
      <c r="C127" s="160"/>
      <c r="D127" s="199" t="str">
        <f>IF(ISNUMBER(INDEX('2. Punkte_Prüfung'!$A$6:$D$1048576,MATCH('5. Durchfaller'!C127,Gesamtpunkte[Matr.-Nr.],0),4)),INDEX('2. Punkte_Prüfung'!$A$6:$D$1048576,MATCH('5. Durchfaller'!C127,Gesamtpunkte[Matr.-Nr.],0),4),"")</f>
        <v/>
      </c>
      <c r="E127" s="95" t="str">
        <f>IF(ISNUMBER(MATCH(#REF!,'1. Antritt_Prüfung'!$H$107:$H$307,0)),"Ja","-")</f>
        <v>-</v>
      </c>
      <c r="F127" s="95" t="str">
        <f>IF(ISNUMBER(MATCH(#REF!,'2a.Detailpunkte'!$D$4:$D$352,0)),"Ja","-")</f>
        <v>-</v>
      </c>
    </row>
    <row r="128" spans="1:6">
      <c r="A128" s="160"/>
      <c r="B128" s="160"/>
      <c r="C128" s="160"/>
      <c r="D128" s="199" t="str">
        <f>IF(ISNUMBER(INDEX('2. Punkte_Prüfung'!$A$6:$D$1048576,MATCH('5. Durchfaller'!C128,Gesamtpunkte[Matr.-Nr.],0),4)),INDEX('2. Punkte_Prüfung'!$A$6:$D$1048576,MATCH('5. Durchfaller'!C128,Gesamtpunkte[Matr.-Nr.],0),4),"")</f>
        <v/>
      </c>
      <c r="E128" s="95" t="str">
        <f>IF(ISNUMBER(MATCH(#REF!,'1. Antritt_Prüfung'!$H$107:$H$307,0)),"Ja","-")</f>
        <v>-</v>
      </c>
      <c r="F128" s="95" t="str">
        <f>IF(ISNUMBER(MATCH(#REF!,'2a.Detailpunkte'!$D$4:$D$352,0)),"Ja","-")</f>
        <v>-</v>
      </c>
    </row>
    <row r="129" spans="1:6">
      <c r="A129" s="160"/>
      <c r="B129" s="160"/>
      <c r="C129" s="160"/>
      <c r="D129" s="199" t="str">
        <f>IF(ISNUMBER(INDEX('2. Punkte_Prüfung'!$A$6:$D$1048576,MATCH('5. Durchfaller'!C129,Gesamtpunkte[Matr.-Nr.],0),4)),INDEX('2. Punkte_Prüfung'!$A$6:$D$1048576,MATCH('5. Durchfaller'!C129,Gesamtpunkte[Matr.-Nr.],0),4),"")</f>
        <v/>
      </c>
      <c r="E129" s="95" t="str">
        <f>IF(ISNUMBER(MATCH(#REF!,'1. Antritt_Prüfung'!$H$107:$H$307,0)),"Ja","-")</f>
        <v>-</v>
      </c>
      <c r="F129" s="95" t="str">
        <f>IF(ISNUMBER(MATCH(#REF!,'2a.Detailpunkte'!$D$4:$D$352,0)),"Ja","-")</f>
        <v>-</v>
      </c>
    </row>
    <row r="130" spans="1:6">
      <c r="A130" s="160"/>
      <c r="B130" s="160"/>
      <c r="C130" s="160"/>
      <c r="D130" s="199" t="str">
        <f>IF(ISNUMBER(INDEX('2. Punkte_Prüfung'!$A$6:$D$1048576,MATCH('5. Durchfaller'!C130,Gesamtpunkte[Matr.-Nr.],0),4)),INDEX('2. Punkte_Prüfung'!$A$6:$D$1048576,MATCH('5. Durchfaller'!C130,Gesamtpunkte[Matr.-Nr.],0),4),"")</f>
        <v/>
      </c>
      <c r="E130" s="95" t="str">
        <f>IF(ISNUMBER(MATCH(#REF!,'1. Antritt_Prüfung'!$H$107:$H$307,0)),"Ja","-")</f>
        <v>-</v>
      </c>
      <c r="F130" s="95" t="str">
        <f>IF(ISNUMBER(MATCH(#REF!,'2a.Detailpunkte'!$D$4:$D$352,0)),"Ja","-")</f>
        <v>-</v>
      </c>
    </row>
    <row r="131" spans="1:6">
      <c r="A131" s="160"/>
      <c r="B131" s="160"/>
      <c r="C131" s="160"/>
      <c r="D131" s="199" t="str">
        <f>IF(ISNUMBER(INDEX('2. Punkte_Prüfung'!$A$6:$D$1048576,MATCH('5. Durchfaller'!C131,Gesamtpunkte[Matr.-Nr.],0),4)),INDEX('2. Punkte_Prüfung'!$A$6:$D$1048576,MATCH('5. Durchfaller'!C131,Gesamtpunkte[Matr.-Nr.],0),4),"")</f>
        <v/>
      </c>
      <c r="E131" s="95" t="str">
        <f>IF(ISNUMBER(MATCH(#REF!,'1. Antritt_Prüfung'!$H$107:$H$307,0)),"Ja","-")</f>
        <v>-</v>
      </c>
      <c r="F131" s="95" t="str">
        <f>IF(ISNUMBER(MATCH(#REF!,'2a.Detailpunkte'!$D$4:$D$352,0)),"Ja","-")</f>
        <v>-</v>
      </c>
    </row>
    <row r="132" spans="1:6">
      <c r="A132" s="160"/>
      <c r="B132" s="160"/>
      <c r="C132" s="160"/>
      <c r="D132" s="199" t="str">
        <f>IF(ISNUMBER(INDEX('2. Punkte_Prüfung'!$A$6:$D$1048576,MATCH('5. Durchfaller'!C132,Gesamtpunkte[Matr.-Nr.],0),4)),INDEX('2. Punkte_Prüfung'!$A$6:$D$1048576,MATCH('5. Durchfaller'!C132,Gesamtpunkte[Matr.-Nr.],0),4),"")</f>
        <v/>
      </c>
      <c r="E132" s="95" t="str">
        <f>IF(ISNUMBER(MATCH(#REF!,'1. Antritt_Prüfung'!$H$107:$H$307,0)),"Ja","-")</f>
        <v>-</v>
      </c>
      <c r="F132" s="95" t="str">
        <f>IF(ISNUMBER(MATCH(#REF!,'2a.Detailpunkte'!$D$4:$D$352,0)),"Ja","-")</f>
        <v>-</v>
      </c>
    </row>
    <row r="133" spans="1:6">
      <c r="A133" s="160"/>
      <c r="B133" s="160"/>
      <c r="C133" s="160"/>
      <c r="D133" s="199" t="str">
        <f>IF(ISNUMBER(INDEX('2. Punkte_Prüfung'!$A$6:$D$1048576,MATCH('5. Durchfaller'!C133,Gesamtpunkte[Matr.-Nr.],0),4)),INDEX('2. Punkte_Prüfung'!$A$6:$D$1048576,MATCH('5. Durchfaller'!C133,Gesamtpunkte[Matr.-Nr.],0),4),"")</f>
        <v/>
      </c>
      <c r="E133" s="95" t="str">
        <f>IF(ISNUMBER(MATCH(#REF!,'1. Antritt_Prüfung'!$H$107:$H$307,0)),"Ja","-")</f>
        <v>-</v>
      </c>
      <c r="F133" s="95" t="str">
        <f>IF(ISNUMBER(MATCH(#REF!,'2a.Detailpunkte'!$D$4:$D$352,0)),"Ja","-")</f>
        <v>-</v>
      </c>
    </row>
    <row r="134" spans="1:6">
      <c r="A134" s="160"/>
      <c r="B134" s="160"/>
      <c r="C134" s="160"/>
      <c r="D134" s="199" t="str">
        <f>IF(ISNUMBER(INDEX('2. Punkte_Prüfung'!$A$6:$D$1048576,MATCH('5. Durchfaller'!C134,Gesamtpunkte[Matr.-Nr.],0),4)),INDEX('2. Punkte_Prüfung'!$A$6:$D$1048576,MATCH('5. Durchfaller'!C134,Gesamtpunkte[Matr.-Nr.],0),4),"")</f>
        <v/>
      </c>
      <c r="E134" s="95" t="str">
        <f>IF(ISNUMBER(MATCH(#REF!,'1. Antritt_Prüfung'!$H$107:$H$307,0)),"Ja","-")</f>
        <v>-</v>
      </c>
      <c r="F134" s="95" t="str">
        <f>IF(ISNUMBER(MATCH(#REF!,'2a.Detailpunkte'!$D$4:$D$352,0)),"Ja","-")</f>
        <v>-</v>
      </c>
    </row>
    <row r="135" spans="1:6">
      <c r="A135" s="160"/>
      <c r="B135" s="160"/>
      <c r="C135" s="160"/>
      <c r="D135" s="199" t="str">
        <f>IF(ISNUMBER(INDEX('2. Punkte_Prüfung'!$A$6:$D$1048576,MATCH('5. Durchfaller'!C135,Gesamtpunkte[Matr.-Nr.],0),4)),INDEX('2. Punkte_Prüfung'!$A$6:$D$1048576,MATCH('5. Durchfaller'!C135,Gesamtpunkte[Matr.-Nr.],0),4),"")</f>
        <v/>
      </c>
      <c r="E135" s="95" t="str">
        <f>IF(ISNUMBER(MATCH(#REF!,'1. Antritt_Prüfung'!$H$107:$H$307,0)),"Ja","-")</f>
        <v>-</v>
      </c>
      <c r="F135" s="95" t="str">
        <f>IF(ISNUMBER(MATCH(#REF!,'2a.Detailpunkte'!$D$4:$D$352,0)),"Ja","-")</f>
        <v>-</v>
      </c>
    </row>
    <row r="136" spans="1:6">
      <c r="A136" s="160"/>
      <c r="B136" s="160"/>
      <c r="C136" s="160"/>
      <c r="D136" s="199" t="str">
        <f>IF(ISNUMBER(INDEX('2. Punkte_Prüfung'!$A$6:$D$1048576,MATCH('5. Durchfaller'!C136,Gesamtpunkte[Matr.-Nr.],0),4)),INDEX('2. Punkte_Prüfung'!$A$6:$D$1048576,MATCH('5. Durchfaller'!C136,Gesamtpunkte[Matr.-Nr.],0),4),"")</f>
        <v/>
      </c>
      <c r="E136" s="95" t="str">
        <f>IF(ISNUMBER(MATCH(#REF!,'1. Antritt_Prüfung'!$H$107:$H$307,0)),"Ja","-")</f>
        <v>-</v>
      </c>
      <c r="F136" s="95" t="str">
        <f>IF(ISNUMBER(MATCH(#REF!,'2a.Detailpunkte'!$D$4:$D$352,0)),"Ja","-")</f>
        <v>-</v>
      </c>
    </row>
    <row r="137" spans="1:6">
      <c r="A137" s="160"/>
      <c r="B137" s="160"/>
      <c r="C137" s="160"/>
      <c r="D137" s="199" t="str">
        <f>IF(ISNUMBER(INDEX('2. Punkte_Prüfung'!$A$6:$D$1048576,MATCH('5. Durchfaller'!C137,Gesamtpunkte[Matr.-Nr.],0),4)),INDEX('2. Punkte_Prüfung'!$A$6:$D$1048576,MATCH('5. Durchfaller'!C137,Gesamtpunkte[Matr.-Nr.],0),4),"")</f>
        <v/>
      </c>
      <c r="E137" s="95" t="str">
        <f>IF(ISNUMBER(MATCH(#REF!,'1. Antritt_Prüfung'!$H$107:$H$307,0)),"Ja","-")</f>
        <v>-</v>
      </c>
      <c r="F137" s="95" t="str">
        <f>IF(ISNUMBER(MATCH(#REF!,'2a.Detailpunkte'!$D$4:$D$352,0)),"Ja","-")</f>
        <v>-</v>
      </c>
    </row>
    <row r="138" spans="1:6">
      <c r="A138" s="160"/>
      <c r="B138" s="160"/>
      <c r="C138" s="160"/>
      <c r="D138" s="199" t="str">
        <f>IF(ISNUMBER(INDEX('2. Punkte_Prüfung'!$A$6:$D$1048576,MATCH('5. Durchfaller'!C138,Gesamtpunkte[Matr.-Nr.],0),4)),INDEX('2. Punkte_Prüfung'!$A$6:$D$1048576,MATCH('5. Durchfaller'!C138,Gesamtpunkte[Matr.-Nr.],0),4),"")</f>
        <v/>
      </c>
      <c r="E138" s="95" t="str">
        <f>IF(ISNUMBER(MATCH(#REF!,'1. Antritt_Prüfung'!$H$107:$H$307,0)),"Ja","-")</f>
        <v>-</v>
      </c>
      <c r="F138" s="95" t="str">
        <f>IF(ISNUMBER(MATCH(#REF!,'2a.Detailpunkte'!$D$4:$D$352,0)),"Ja","-")</f>
        <v>-</v>
      </c>
    </row>
    <row r="139" spans="1:6">
      <c r="A139" s="160"/>
      <c r="B139" s="160"/>
      <c r="C139" s="160"/>
      <c r="D139" s="199" t="str">
        <f>IF(ISNUMBER(INDEX('2. Punkte_Prüfung'!$A$6:$D$1048576,MATCH('5. Durchfaller'!C139,Gesamtpunkte[Matr.-Nr.],0),4)),INDEX('2. Punkte_Prüfung'!$A$6:$D$1048576,MATCH('5. Durchfaller'!C139,Gesamtpunkte[Matr.-Nr.],0),4),"")</f>
        <v/>
      </c>
      <c r="E139" s="95" t="str">
        <f>IF(ISNUMBER(MATCH(#REF!,'1. Antritt_Prüfung'!$H$107:$H$307,0)),"Ja","-")</f>
        <v>-</v>
      </c>
      <c r="F139" s="95" t="str">
        <f>IF(ISNUMBER(MATCH(#REF!,'2a.Detailpunkte'!$D$4:$D$352,0)),"Ja","-")</f>
        <v>-</v>
      </c>
    </row>
    <row r="140" spans="1:6">
      <c r="A140" s="160"/>
      <c r="B140" s="160"/>
      <c r="C140" s="160"/>
      <c r="D140" s="199" t="str">
        <f>IF(ISNUMBER(INDEX('2. Punkte_Prüfung'!$A$6:$D$1048576,MATCH('5. Durchfaller'!C140,Gesamtpunkte[Matr.-Nr.],0),4)),INDEX('2. Punkte_Prüfung'!$A$6:$D$1048576,MATCH('5. Durchfaller'!C140,Gesamtpunkte[Matr.-Nr.],0),4),"")</f>
        <v/>
      </c>
      <c r="E140" s="95" t="str">
        <f>IF(ISNUMBER(MATCH(#REF!,'1. Antritt_Prüfung'!$H$107:$H$307,0)),"Ja","-")</f>
        <v>-</v>
      </c>
      <c r="F140" s="95" t="str">
        <f>IF(ISNUMBER(MATCH(#REF!,'2a.Detailpunkte'!$D$4:$D$352,0)),"Ja","-")</f>
        <v>-</v>
      </c>
    </row>
    <row r="141" spans="1:6">
      <c r="A141" s="160"/>
      <c r="B141" s="160"/>
      <c r="C141" s="160"/>
      <c r="D141" s="199" t="str">
        <f>IF(ISNUMBER(INDEX('2. Punkte_Prüfung'!$A$6:$D$1048576,MATCH('5. Durchfaller'!C141,Gesamtpunkte[Matr.-Nr.],0),4)),INDEX('2. Punkte_Prüfung'!$A$6:$D$1048576,MATCH('5. Durchfaller'!C141,Gesamtpunkte[Matr.-Nr.],0),4),"")</f>
        <v/>
      </c>
      <c r="E141" s="95" t="str">
        <f>IF(ISNUMBER(MATCH(#REF!,'1. Antritt_Prüfung'!$H$107:$H$307,0)),"Ja","-")</f>
        <v>-</v>
      </c>
      <c r="F141" s="95" t="str">
        <f>IF(ISNUMBER(MATCH(#REF!,'2a.Detailpunkte'!$D$4:$D$352,0)),"Ja","-")</f>
        <v>-</v>
      </c>
    </row>
    <row r="142" spans="1:6">
      <c r="A142" s="160"/>
      <c r="B142" s="160"/>
      <c r="C142" s="160"/>
      <c r="D142" s="199" t="str">
        <f>IF(ISNUMBER(INDEX('2. Punkte_Prüfung'!$A$6:$D$1048576,MATCH('5. Durchfaller'!C142,Gesamtpunkte[Matr.-Nr.],0),4)),INDEX('2. Punkte_Prüfung'!$A$6:$D$1048576,MATCH('5. Durchfaller'!C142,Gesamtpunkte[Matr.-Nr.],0),4),"")</f>
        <v/>
      </c>
      <c r="E142" s="95" t="str">
        <f>IF(ISNUMBER(MATCH(#REF!,'1. Antritt_Prüfung'!$H$107:$H$307,0)),"Ja","-")</f>
        <v>-</v>
      </c>
      <c r="F142" s="95" t="str">
        <f>IF(ISNUMBER(MATCH(#REF!,'2a.Detailpunkte'!$D$4:$D$352,0)),"Ja","-")</f>
        <v>-</v>
      </c>
    </row>
    <row r="143" spans="1:6">
      <c r="A143" s="160"/>
      <c r="B143" s="160"/>
      <c r="C143" s="160"/>
      <c r="D143" s="199" t="str">
        <f>IF(ISNUMBER(INDEX('2. Punkte_Prüfung'!$A$6:$D$1048576,MATCH('5. Durchfaller'!C143,Gesamtpunkte[Matr.-Nr.],0),4)),INDEX('2. Punkte_Prüfung'!$A$6:$D$1048576,MATCH('5. Durchfaller'!C143,Gesamtpunkte[Matr.-Nr.],0),4),"")</f>
        <v/>
      </c>
      <c r="E143" s="95" t="str">
        <f>IF(ISNUMBER(MATCH(#REF!,'1. Antritt_Prüfung'!$H$107:$H$307,0)),"Ja","-")</f>
        <v>-</v>
      </c>
      <c r="F143" s="95" t="str">
        <f>IF(ISNUMBER(MATCH(#REF!,'2a.Detailpunkte'!$D$4:$D$352,0)),"Ja","-")</f>
        <v>-</v>
      </c>
    </row>
    <row r="144" spans="1:6">
      <c r="A144" s="160"/>
      <c r="B144" s="160"/>
      <c r="C144" s="160"/>
      <c r="D144" s="199" t="str">
        <f>IF(ISNUMBER(INDEX('2. Punkte_Prüfung'!$A$6:$D$1048576,MATCH('5. Durchfaller'!C144,Gesamtpunkte[Matr.-Nr.],0),4)),INDEX('2. Punkte_Prüfung'!$A$6:$D$1048576,MATCH('5. Durchfaller'!C144,Gesamtpunkte[Matr.-Nr.],0),4),"")</f>
        <v/>
      </c>
      <c r="E144" s="95" t="str">
        <f>IF(ISNUMBER(MATCH(#REF!,'1. Antritt_Prüfung'!$H$107:$H$307,0)),"Ja","-")</f>
        <v>-</v>
      </c>
      <c r="F144" s="95" t="str">
        <f>IF(ISNUMBER(MATCH(#REF!,'2a.Detailpunkte'!$D$4:$D$352,0)),"Ja","-")</f>
        <v>-</v>
      </c>
    </row>
    <row r="145" spans="1:6">
      <c r="A145" s="160"/>
      <c r="B145" s="160"/>
      <c r="C145" s="160"/>
      <c r="D145" s="199" t="str">
        <f>IF(ISNUMBER(INDEX('2. Punkte_Prüfung'!$A$6:$D$1048576,MATCH('5. Durchfaller'!C145,Gesamtpunkte[Matr.-Nr.],0),4)),INDEX('2. Punkte_Prüfung'!$A$6:$D$1048576,MATCH('5. Durchfaller'!C145,Gesamtpunkte[Matr.-Nr.],0),4),"")</f>
        <v/>
      </c>
      <c r="E145" s="95" t="str">
        <f>IF(ISNUMBER(MATCH(#REF!,'1. Antritt_Prüfung'!$H$107:$H$307,0)),"Ja","-")</f>
        <v>-</v>
      </c>
      <c r="F145" s="95" t="str">
        <f>IF(ISNUMBER(MATCH(#REF!,'2a.Detailpunkte'!$D$4:$D$352,0)),"Ja","-")</f>
        <v>-</v>
      </c>
    </row>
    <row r="146" spans="1:6">
      <c r="A146" s="160"/>
      <c r="B146" s="160"/>
      <c r="C146" s="160"/>
      <c r="D146" s="199" t="str">
        <f>IF(ISNUMBER(INDEX('2. Punkte_Prüfung'!$A$6:$D$1048576,MATCH('5. Durchfaller'!C146,Gesamtpunkte[Matr.-Nr.],0),4)),INDEX('2. Punkte_Prüfung'!$A$6:$D$1048576,MATCH('5. Durchfaller'!C146,Gesamtpunkte[Matr.-Nr.],0),4),"")</f>
        <v/>
      </c>
      <c r="E146" s="95" t="str">
        <f>IF(ISNUMBER(MATCH(#REF!,'1. Antritt_Prüfung'!$H$107:$H$307,0)),"Ja","-")</f>
        <v>-</v>
      </c>
      <c r="F146" s="95" t="str">
        <f>IF(ISNUMBER(MATCH(#REF!,'2a.Detailpunkte'!$D$4:$D$352,0)),"Ja","-")</f>
        <v>-</v>
      </c>
    </row>
    <row r="147" spans="1:6">
      <c r="A147" s="160"/>
      <c r="B147" s="160"/>
      <c r="C147" s="160"/>
      <c r="D147" s="199" t="str">
        <f>IF(ISNUMBER(INDEX('2. Punkte_Prüfung'!$A$6:$D$1048576,MATCH('5. Durchfaller'!C147,Gesamtpunkte[Matr.-Nr.],0),4)),INDEX('2. Punkte_Prüfung'!$A$6:$D$1048576,MATCH('5. Durchfaller'!C147,Gesamtpunkte[Matr.-Nr.],0),4),"")</f>
        <v/>
      </c>
      <c r="E147" s="95" t="str">
        <f>IF(ISNUMBER(MATCH(#REF!,'1. Antritt_Prüfung'!$H$107:$H$307,0)),"Ja","-")</f>
        <v>-</v>
      </c>
      <c r="F147" s="95" t="str">
        <f>IF(ISNUMBER(MATCH(#REF!,'2a.Detailpunkte'!$D$4:$D$352,0)),"Ja","-")</f>
        <v>-</v>
      </c>
    </row>
    <row r="148" spans="1:6">
      <c r="A148" s="160"/>
      <c r="B148" s="160"/>
      <c r="C148" s="160"/>
      <c r="D148" s="199" t="str">
        <f>IF(ISNUMBER(INDEX('2. Punkte_Prüfung'!$A$6:$D$1048576,MATCH('5. Durchfaller'!C148,Gesamtpunkte[Matr.-Nr.],0),4)),INDEX('2. Punkte_Prüfung'!$A$6:$D$1048576,MATCH('5. Durchfaller'!C148,Gesamtpunkte[Matr.-Nr.],0),4),"")</f>
        <v/>
      </c>
      <c r="E148" s="95" t="str">
        <f>IF(ISNUMBER(MATCH(#REF!,'1. Antritt_Prüfung'!$H$107:$H$307,0)),"Ja","-")</f>
        <v>-</v>
      </c>
      <c r="F148" s="95" t="str">
        <f>IF(ISNUMBER(MATCH(#REF!,'2a.Detailpunkte'!$D$4:$D$352,0)),"Ja","-")</f>
        <v>-</v>
      </c>
    </row>
    <row r="149" spans="1:6">
      <c r="A149" s="160"/>
      <c r="B149" s="160"/>
      <c r="C149" s="160"/>
      <c r="D149" s="199" t="str">
        <f>IF(ISNUMBER(INDEX('2. Punkte_Prüfung'!$A$6:$D$1048576,MATCH('5. Durchfaller'!C149,Gesamtpunkte[Matr.-Nr.],0),4)),INDEX('2. Punkte_Prüfung'!$A$6:$D$1048576,MATCH('5. Durchfaller'!C149,Gesamtpunkte[Matr.-Nr.],0),4),"")</f>
        <v/>
      </c>
      <c r="E149" s="95" t="str">
        <f>IF(ISNUMBER(MATCH(#REF!,'1. Antritt_Prüfung'!$H$107:$H$307,0)),"Ja","-")</f>
        <v>-</v>
      </c>
      <c r="F149" s="95" t="str">
        <f>IF(ISNUMBER(MATCH(#REF!,'2a.Detailpunkte'!$D$4:$D$352,0)),"Ja","-")</f>
        <v>-</v>
      </c>
    </row>
    <row r="150" spans="1:6">
      <c r="A150" s="160"/>
      <c r="B150" s="160"/>
      <c r="C150" s="160"/>
      <c r="D150" s="199" t="str">
        <f>IF(ISNUMBER(INDEX('2. Punkte_Prüfung'!$A$6:$D$1048576,MATCH('5. Durchfaller'!C150,Gesamtpunkte[Matr.-Nr.],0),4)),INDEX('2. Punkte_Prüfung'!$A$6:$D$1048576,MATCH('5. Durchfaller'!C150,Gesamtpunkte[Matr.-Nr.],0),4),"")</f>
        <v/>
      </c>
      <c r="E150" s="95" t="str">
        <f>IF(ISNUMBER(MATCH(#REF!,'1. Antritt_Prüfung'!$H$107:$H$307,0)),"Ja","-")</f>
        <v>-</v>
      </c>
      <c r="F150" s="95" t="str">
        <f>IF(ISNUMBER(MATCH(#REF!,'2a.Detailpunkte'!$D$4:$D$352,0)),"Ja","-")</f>
        <v>-</v>
      </c>
    </row>
    <row r="151" spans="1:6">
      <c r="A151" s="160"/>
      <c r="B151" s="160"/>
      <c r="C151" s="160"/>
      <c r="D151" s="199" t="str">
        <f>IF(ISNUMBER(INDEX('2. Punkte_Prüfung'!$A$6:$D$1048576,MATCH('5. Durchfaller'!C151,Gesamtpunkte[Matr.-Nr.],0),4)),INDEX('2. Punkte_Prüfung'!$A$6:$D$1048576,MATCH('5. Durchfaller'!C151,Gesamtpunkte[Matr.-Nr.],0),4),"")</f>
        <v/>
      </c>
      <c r="E151" s="95" t="str">
        <f>IF(ISNUMBER(MATCH(#REF!,'1. Antritt_Prüfung'!$H$107:$H$307,0)),"Ja","-")</f>
        <v>-</v>
      </c>
      <c r="F151" s="95" t="str">
        <f>IF(ISNUMBER(MATCH(#REF!,'2a.Detailpunkte'!$D$4:$D$352,0)),"Ja","-")</f>
        <v>-</v>
      </c>
    </row>
    <row r="152" spans="1:6">
      <c r="A152" s="160"/>
      <c r="B152" s="160"/>
      <c r="C152" s="160"/>
      <c r="D152" s="199" t="str">
        <f>IF(ISNUMBER(INDEX('2. Punkte_Prüfung'!$A$6:$D$1048576,MATCH('5. Durchfaller'!C152,Gesamtpunkte[Matr.-Nr.],0),4)),INDEX('2. Punkte_Prüfung'!$A$6:$D$1048576,MATCH('5. Durchfaller'!C152,Gesamtpunkte[Matr.-Nr.],0),4),"")</f>
        <v/>
      </c>
      <c r="E152" s="95" t="str">
        <f>IF(ISNUMBER(MATCH(#REF!,'1. Antritt_Prüfung'!$H$107:$H$307,0)),"Ja","-")</f>
        <v>-</v>
      </c>
      <c r="F152" s="95" t="str">
        <f>IF(ISNUMBER(MATCH(#REF!,'2a.Detailpunkte'!$D$4:$D$352,0)),"Ja","-")</f>
        <v>-</v>
      </c>
    </row>
    <row r="153" spans="1:6">
      <c r="A153" s="160"/>
      <c r="B153" s="160"/>
      <c r="C153" s="160"/>
      <c r="D153" s="199" t="str">
        <f>IF(ISNUMBER(INDEX('2. Punkte_Prüfung'!$A$6:$D$1048576,MATCH('5. Durchfaller'!C153,Gesamtpunkte[Matr.-Nr.],0),4)),INDEX('2. Punkte_Prüfung'!$A$6:$D$1048576,MATCH('5. Durchfaller'!C153,Gesamtpunkte[Matr.-Nr.],0),4),"")</f>
        <v/>
      </c>
      <c r="E153" s="95" t="str">
        <f>IF(ISNUMBER(MATCH(#REF!,'1. Antritt_Prüfung'!$H$107:$H$307,0)),"Ja","-")</f>
        <v>-</v>
      </c>
      <c r="F153" s="95" t="str">
        <f>IF(ISNUMBER(MATCH(#REF!,'2a.Detailpunkte'!$D$4:$D$352,0)),"Ja","-")</f>
        <v>-</v>
      </c>
    </row>
    <row r="154" spans="1:6">
      <c r="A154" s="160"/>
      <c r="B154" s="160"/>
      <c r="C154" s="160"/>
      <c r="D154" s="199" t="str">
        <f>IF(ISNUMBER(INDEX('2. Punkte_Prüfung'!$A$6:$D$1048576,MATCH('5. Durchfaller'!C154,Gesamtpunkte[Matr.-Nr.],0),4)),INDEX('2. Punkte_Prüfung'!$A$6:$D$1048576,MATCH('5. Durchfaller'!C154,Gesamtpunkte[Matr.-Nr.],0),4),"")</f>
        <v/>
      </c>
      <c r="E154" s="95" t="str">
        <f>IF(ISNUMBER(MATCH(#REF!,'1. Antritt_Prüfung'!$H$107:$H$307,0)),"Ja","-")</f>
        <v>-</v>
      </c>
      <c r="F154" s="95" t="str">
        <f>IF(ISNUMBER(MATCH(#REF!,'2a.Detailpunkte'!$D$4:$D$352,0)),"Ja","-")</f>
        <v>-</v>
      </c>
    </row>
    <row r="155" spans="1:6">
      <c r="A155" s="160"/>
      <c r="B155" s="160"/>
      <c r="C155" s="160"/>
      <c r="D155" s="199" t="str">
        <f>IF(ISNUMBER(INDEX('2. Punkte_Prüfung'!$A$6:$D$1048576,MATCH('5. Durchfaller'!C155,Gesamtpunkte[Matr.-Nr.],0),4)),INDEX('2. Punkte_Prüfung'!$A$6:$D$1048576,MATCH('5. Durchfaller'!C155,Gesamtpunkte[Matr.-Nr.],0),4),"")</f>
        <v/>
      </c>
      <c r="E155" s="95" t="str">
        <f>IF(ISNUMBER(MATCH(#REF!,'1. Antritt_Prüfung'!$H$107:$H$307,0)),"Ja","-")</f>
        <v>-</v>
      </c>
      <c r="F155" s="95" t="str">
        <f>IF(ISNUMBER(MATCH(#REF!,'2a.Detailpunkte'!$D$4:$D$352,0)),"Ja","-")</f>
        <v>-</v>
      </c>
    </row>
    <row r="156" spans="1:6">
      <c r="A156" s="160"/>
      <c r="B156" s="160"/>
      <c r="C156" s="160"/>
      <c r="D156" s="199" t="str">
        <f>IF(ISNUMBER(INDEX('2. Punkte_Prüfung'!$A$6:$D$1048576,MATCH('5. Durchfaller'!C156,Gesamtpunkte[Matr.-Nr.],0),4)),INDEX('2. Punkte_Prüfung'!$A$6:$D$1048576,MATCH('5. Durchfaller'!C156,Gesamtpunkte[Matr.-Nr.],0),4),"")</f>
        <v/>
      </c>
      <c r="E156" s="95" t="str">
        <f>IF(ISNUMBER(MATCH(#REF!,'1. Antritt_Prüfung'!$H$107:$H$307,0)),"Ja","-")</f>
        <v>-</v>
      </c>
      <c r="F156" s="95" t="str">
        <f>IF(ISNUMBER(MATCH(#REF!,'2a.Detailpunkte'!$D$4:$D$352,0)),"Ja","-")</f>
        <v>-</v>
      </c>
    </row>
    <row r="157" spans="1:6">
      <c r="A157" s="160"/>
      <c r="B157" s="160"/>
      <c r="C157" s="160"/>
      <c r="D157" s="199" t="str">
        <f>IF(ISNUMBER(INDEX('2. Punkte_Prüfung'!$A$6:$D$1048576,MATCH('5. Durchfaller'!C157,Gesamtpunkte[Matr.-Nr.],0),4)),INDEX('2. Punkte_Prüfung'!$A$6:$D$1048576,MATCH('5. Durchfaller'!C157,Gesamtpunkte[Matr.-Nr.],0),4),"")</f>
        <v/>
      </c>
      <c r="E157" s="95" t="str">
        <f>IF(ISNUMBER(MATCH(#REF!,'1. Antritt_Prüfung'!$H$107:$H$307,0)),"Ja","-")</f>
        <v>-</v>
      </c>
      <c r="F157" s="95" t="str">
        <f>IF(ISNUMBER(MATCH(#REF!,'2a.Detailpunkte'!$D$4:$D$352,0)),"Ja","-")</f>
        <v>-</v>
      </c>
    </row>
    <row r="158" spans="1:6">
      <c r="A158" s="160"/>
      <c r="B158" s="160"/>
      <c r="C158" s="160"/>
      <c r="D158" s="199" t="str">
        <f>IF(ISNUMBER(INDEX('2. Punkte_Prüfung'!$A$6:$D$1048576,MATCH('5. Durchfaller'!C158,Gesamtpunkte[Matr.-Nr.],0),4)),INDEX('2. Punkte_Prüfung'!$A$6:$D$1048576,MATCH('5. Durchfaller'!C158,Gesamtpunkte[Matr.-Nr.],0),4),"")</f>
        <v/>
      </c>
      <c r="E158" s="95" t="str">
        <f>IF(ISNUMBER(MATCH(#REF!,'1. Antritt_Prüfung'!$H$107:$H$307,0)),"Ja","-")</f>
        <v>-</v>
      </c>
      <c r="F158" s="95" t="str">
        <f>IF(ISNUMBER(MATCH(#REF!,'2a.Detailpunkte'!$D$4:$D$352,0)),"Ja","-")</f>
        <v>-</v>
      </c>
    </row>
    <row r="159" spans="1:6">
      <c r="A159" s="160"/>
      <c r="B159" s="160"/>
      <c r="C159" s="160"/>
      <c r="D159" s="199" t="str">
        <f>IF(ISNUMBER(INDEX('2. Punkte_Prüfung'!$A$6:$D$1048576,MATCH('5. Durchfaller'!C159,Gesamtpunkte[Matr.-Nr.],0),4)),INDEX('2. Punkte_Prüfung'!$A$6:$D$1048576,MATCH('5. Durchfaller'!C159,Gesamtpunkte[Matr.-Nr.],0),4),"")</f>
        <v/>
      </c>
      <c r="E159" s="95" t="str">
        <f>IF(ISNUMBER(MATCH(#REF!,'1. Antritt_Prüfung'!$H$107:$H$307,0)),"Ja","-")</f>
        <v>-</v>
      </c>
      <c r="F159" s="95" t="str">
        <f>IF(ISNUMBER(MATCH(#REF!,'2a.Detailpunkte'!$D$4:$D$352,0)),"Ja","-")</f>
        <v>-</v>
      </c>
    </row>
    <row r="160" spans="1:6">
      <c r="A160" s="160"/>
      <c r="B160" s="160"/>
      <c r="C160" s="160"/>
      <c r="D160" s="199" t="str">
        <f>IF(ISNUMBER(INDEX('2. Punkte_Prüfung'!$A$6:$D$1048576,MATCH('5. Durchfaller'!C160,Gesamtpunkte[Matr.-Nr.],0),4)),INDEX('2. Punkte_Prüfung'!$A$6:$D$1048576,MATCH('5. Durchfaller'!C160,Gesamtpunkte[Matr.-Nr.],0),4),"")</f>
        <v/>
      </c>
      <c r="E160" s="95" t="str">
        <f>IF(ISNUMBER(MATCH(#REF!,'1. Antritt_Prüfung'!$H$107:$H$307,0)),"Ja","-")</f>
        <v>-</v>
      </c>
      <c r="F160" s="95" t="str">
        <f>IF(ISNUMBER(MATCH(#REF!,'2a.Detailpunkte'!$D$4:$D$352,0)),"Ja","-")</f>
        <v>-</v>
      </c>
    </row>
    <row r="161" spans="1:6">
      <c r="A161" s="160"/>
      <c r="B161" s="160"/>
      <c r="C161" s="160"/>
      <c r="E161" s="95" t="str">
        <f>IF(ISNUMBER(MATCH(#REF!,'1. Antritt_Prüfung'!$H$107:$H$307,0)),"Ja","-")</f>
        <v>-</v>
      </c>
      <c r="F161" s="95" t="str">
        <f>IF(ISNUMBER(MATCH(#REF!,'2a.Detailpunkte'!$D$4:$D$352,0)),"Ja","-")</f>
        <v>-</v>
      </c>
    </row>
    <row r="162" spans="1:6">
      <c r="A162" s="160"/>
      <c r="B162" s="160"/>
      <c r="C162" s="160"/>
      <c r="E162" s="95" t="str">
        <f>IF(ISNUMBER(MATCH(#REF!,'1. Antritt_Prüfung'!$H$107:$H$307,0)),"Ja","-")</f>
        <v>-</v>
      </c>
      <c r="F162" s="95" t="str">
        <f>IF(ISNUMBER(MATCH(#REF!,'2a.Detailpunkte'!$D$4:$D$352,0)),"Ja","-")</f>
        <v>-</v>
      </c>
    </row>
    <row r="163" spans="1:6">
      <c r="A163" s="160"/>
      <c r="B163" s="160"/>
      <c r="C163" s="160"/>
      <c r="E163" s="95" t="str">
        <f>IF(ISNUMBER(MATCH(#REF!,'1. Antritt_Prüfung'!$H$107:$H$307,0)),"Ja","-")</f>
        <v>-</v>
      </c>
      <c r="F163" s="95" t="str">
        <f>IF(ISNUMBER(MATCH(#REF!,'2a.Detailpunkte'!$D$4:$D$352,0)),"Ja","-")</f>
        <v>-</v>
      </c>
    </row>
    <row r="164" spans="1:6">
      <c r="A164" s="160"/>
      <c r="B164" s="160"/>
      <c r="C164" s="160"/>
      <c r="E164" s="95" t="str">
        <f>IF(ISNUMBER(MATCH(#REF!,'1. Antritt_Prüfung'!$H$107:$H$307,0)),"Ja","-")</f>
        <v>-</v>
      </c>
      <c r="F164" s="95" t="str">
        <f>IF(ISNUMBER(MATCH(#REF!,'2a.Detailpunkte'!$D$4:$D$352,0)),"Ja","-")</f>
        <v>-</v>
      </c>
    </row>
    <row r="165" spans="1:6">
      <c r="A165" s="160"/>
      <c r="B165" s="160"/>
      <c r="C165" s="160"/>
      <c r="E165" s="95" t="str">
        <f>IF(ISNUMBER(MATCH(#REF!,'1. Antritt_Prüfung'!$H$107:$H$307,0)),"Ja","-")</f>
        <v>-</v>
      </c>
      <c r="F165" s="95" t="str">
        <f>IF(ISNUMBER(MATCH(#REF!,'2a.Detailpunkte'!$D$4:$D$352,0)),"Ja","-")</f>
        <v>-</v>
      </c>
    </row>
    <row r="166" spans="1:6">
      <c r="A166" s="160"/>
      <c r="B166" s="160"/>
      <c r="C166" s="160"/>
      <c r="E166" s="95" t="str">
        <f>IF(ISNUMBER(MATCH(#REF!,'1. Antritt_Prüfung'!$H$107:$H$307,0)),"Ja","-")</f>
        <v>-</v>
      </c>
      <c r="F166" s="95" t="str">
        <f>IF(ISNUMBER(MATCH(#REF!,'2a.Detailpunkte'!$D$4:$D$352,0)),"Ja","-")</f>
        <v>-</v>
      </c>
    </row>
    <row r="167" spans="1:6">
      <c r="A167" s="160"/>
      <c r="B167" s="160"/>
      <c r="C167" s="160"/>
      <c r="E167" s="95" t="str">
        <f>IF(ISNUMBER(MATCH(#REF!,'1. Antritt_Prüfung'!$H$107:$H$307,0)),"Ja","-")</f>
        <v>-</v>
      </c>
      <c r="F167" s="95" t="str">
        <f>IF(ISNUMBER(MATCH(#REF!,'2a.Detailpunkte'!$D$4:$D$352,0)),"Ja","-")</f>
        <v>-</v>
      </c>
    </row>
    <row r="168" spans="1:6">
      <c r="A168" s="160"/>
      <c r="B168" s="160"/>
      <c r="C168" s="160"/>
      <c r="E168" s="95" t="str">
        <f>IF(ISNUMBER(MATCH(#REF!,'1. Antritt_Prüfung'!$H$107:$H$307,0)),"Ja","-")</f>
        <v>-</v>
      </c>
      <c r="F168" s="95" t="str">
        <f>IF(ISNUMBER(MATCH(#REF!,'2a.Detailpunkte'!$D$4:$D$352,0)),"Ja","-")</f>
        <v>-</v>
      </c>
    </row>
    <row r="169" spans="1:6">
      <c r="A169" s="160"/>
      <c r="B169" s="160"/>
      <c r="C169" s="160"/>
      <c r="E169" s="95" t="str">
        <f>IF(ISNUMBER(MATCH(#REF!,'1. Antritt_Prüfung'!$H$107:$H$307,0)),"Ja","-")</f>
        <v>-</v>
      </c>
      <c r="F169" s="95" t="str">
        <f>IF(ISNUMBER(MATCH(#REF!,'2a.Detailpunkte'!$D$4:$D$352,0)),"Ja","-")</f>
        <v>-</v>
      </c>
    </row>
    <row r="170" spans="1:6">
      <c r="A170" s="160"/>
      <c r="B170" s="160"/>
      <c r="C170" s="160"/>
      <c r="E170" s="95" t="str">
        <f>IF(ISNUMBER(MATCH(#REF!,'1. Antritt_Prüfung'!$H$107:$H$307,0)),"Ja","-")</f>
        <v>-</v>
      </c>
      <c r="F170" s="95" t="str">
        <f>IF(ISNUMBER(MATCH(#REF!,'2a.Detailpunkte'!$D$4:$D$352,0)),"Ja","-")</f>
        <v>-</v>
      </c>
    </row>
    <row r="171" spans="1:6">
      <c r="A171" s="160"/>
      <c r="B171" s="160"/>
      <c r="C171" s="160"/>
      <c r="E171" s="95" t="str">
        <f>IF(ISNUMBER(MATCH(#REF!,'1. Antritt_Prüfung'!$H$107:$H$307,0)),"Ja","-")</f>
        <v>-</v>
      </c>
      <c r="F171" s="95" t="str">
        <f>IF(ISNUMBER(MATCH(#REF!,'2a.Detailpunkte'!$D$4:$D$352,0)),"Ja","-")</f>
        <v>-</v>
      </c>
    </row>
    <row r="172" spans="1:6">
      <c r="A172" s="160"/>
      <c r="B172" s="160"/>
      <c r="C172" s="160"/>
      <c r="E172" s="95" t="str">
        <f>IF(ISNUMBER(MATCH(#REF!,'1. Antritt_Prüfung'!$H$107:$H$307,0)),"Ja","-")</f>
        <v>-</v>
      </c>
      <c r="F172" s="95" t="str">
        <f>IF(ISNUMBER(MATCH(#REF!,'2a.Detailpunkte'!$D$4:$D$352,0)),"Ja","-")</f>
        <v>-</v>
      </c>
    </row>
    <row r="173" spans="1:6">
      <c r="A173" s="160"/>
      <c r="B173" s="160"/>
      <c r="C173" s="160"/>
      <c r="E173" s="95" t="str">
        <f>IF(ISNUMBER(MATCH(#REF!,'1. Antritt_Prüfung'!$H$107:$H$307,0)),"Ja","-")</f>
        <v>-</v>
      </c>
      <c r="F173" s="95" t="str">
        <f>IF(ISNUMBER(MATCH(#REF!,'2a.Detailpunkte'!$D$4:$D$352,0)),"Ja","-")</f>
        <v>-</v>
      </c>
    </row>
    <row r="174" spans="1:6">
      <c r="A174" s="160"/>
      <c r="B174" s="160"/>
      <c r="C174" s="160"/>
      <c r="E174" s="95" t="str">
        <f>IF(ISNUMBER(MATCH(#REF!,'1. Antritt_Prüfung'!$H$107:$H$307,0)),"Ja","-")</f>
        <v>-</v>
      </c>
      <c r="F174" s="95" t="str">
        <f>IF(ISNUMBER(MATCH(#REF!,'2a.Detailpunkte'!$D$4:$D$352,0)),"Ja","-")</f>
        <v>-</v>
      </c>
    </row>
    <row r="175" spans="1:6">
      <c r="A175" s="160"/>
      <c r="B175" s="160"/>
      <c r="C175" s="160"/>
      <c r="E175" s="95" t="str">
        <f>IF(ISNUMBER(MATCH(#REF!,'1. Antritt_Prüfung'!$H$107:$H$307,0)),"Ja","-")</f>
        <v>-</v>
      </c>
      <c r="F175" s="95" t="str">
        <f>IF(ISNUMBER(MATCH(#REF!,'2a.Detailpunkte'!$D$4:$D$352,0)),"Ja","-")</f>
        <v>-</v>
      </c>
    </row>
    <row r="176" spans="1:6">
      <c r="A176" s="160"/>
      <c r="B176" s="160"/>
      <c r="C176" s="160"/>
      <c r="E176" s="95" t="str">
        <f>IF(ISNUMBER(MATCH(#REF!,'1. Antritt_Prüfung'!$H$107:$H$307,0)),"Ja","-")</f>
        <v>-</v>
      </c>
      <c r="F176" s="95" t="str">
        <f>IF(ISNUMBER(MATCH(#REF!,'2a.Detailpunkte'!$D$4:$D$352,0)),"Ja","-")</f>
        <v>-</v>
      </c>
    </row>
    <row r="177" spans="1:6">
      <c r="A177" s="160"/>
      <c r="B177" s="160"/>
      <c r="C177" s="160"/>
      <c r="E177" s="95" t="str">
        <f>IF(ISNUMBER(MATCH(#REF!,'1. Antritt_Prüfung'!$H$107:$H$307,0)),"Ja","-")</f>
        <v>-</v>
      </c>
      <c r="F177" s="95" t="str">
        <f>IF(ISNUMBER(MATCH(#REF!,'2a.Detailpunkte'!$D$4:$D$352,0)),"Ja","-")</f>
        <v>-</v>
      </c>
    </row>
    <row r="178" spans="1:6">
      <c r="A178" s="160"/>
      <c r="B178" s="160"/>
      <c r="C178" s="160"/>
      <c r="E178" s="95" t="str">
        <f>IF(ISNUMBER(MATCH(#REF!,'1. Antritt_Prüfung'!$H$107:$H$307,0)),"Ja","-")</f>
        <v>-</v>
      </c>
      <c r="F178" s="95" t="str">
        <f>IF(ISNUMBER(MATCH(#REF!,'2a.Detailpunkte'!$D$4:$D$352,0)),"Ja","-")</f>
        <v>-</v>
      </c>
    </row>
    <row r="179" spans="1:6">
      <c r="A179" s="160"/>
      <c r="B179" s="160"/>
      <c r="C179" s="160"/>
      <c r="E179" s="95" t="str">
        <f>IF(ISNUMBER(MATCH(#REF!,'1. Antritt_Prüfung'!$H$107:$H$307,0)),"Ja","-")</f>
        <v>-</v>
      </c>
      <c r="F179" s="95" t="str">
        <f>IF(ISNUMBER(MATCH(#REF!,'2a.Detailpunkte'!$D$4:$D$352,0)),"Ja","-")</f>
        <v>-</v>
      </c>
    </row>
    <row r="180" spans="1:6">
      <c r="A180" s="160"/>
      <c r="B180" s="160"/>
      <c r="C180" s="160"/>
      <c r="E180" s="95" t="str">
        <f>IF(ISNUMBER(MATCH(#REF!,'1. Antritt_Prüfung'!$H$107:$H$307,0)),"Ja","-")</f>
        <v>-</v>
      </c>
      <c r="F180" s="95" t="str">
        <f>IF(ISNUMBER(MATCH(#REF!,'2a.Detailpunkte'!$D$4:$D$352,0)),"Ja","-")</f>
        <v>-</v>
      </c>
    </row>
    <row r="181" spans="1:6">
      <c r="A181" s="160"/>
      <c r="B181" s="160"/>
      <c r="C181" s="160"/>
      <c r="E181" s="95" t="str">
        <f>IF(ISNUMBER(MATCH(#REF!,'1. Antritt_Prüfung'!$H$107:$H$307,0)),"Ja","-")</f>
        <v>-</v>
      </c>
      <c r="F181" s="95" t="str">
        <f>IF(ISNUMBER(MATCH(#REF!,'2a.Detailpunkte'!$D$4:$D$352,0)),"Ja","-")</f>
        <v>-</v>
      </c>
    </row>
    <row r="182" spans="1:6">
      <c r="A182" s="160"/>
      <c r="B182" s="160"/>
      <c r="C182" s="160"/>
      <c r="E182" s="95" t="str">
        <f>IF(ISNUMBER(MATCH(#REF!,'1. Antritt_Prüfung'!$H$107:$H$307,0)),"Ja","-")</f>
        <v>-</v>
      </c>
      <c r="F182" s="95" t="str">
        <f>IF(ISNUMBER(MATCH(#REF!,'2a.Detailpunkte'!$D$4:$D$352,0)),"Ja","-")</f>
        <v>-</v>
      </c>
    </row>
    <row r="183" spans="1:6">
      <c r="A183" s="160"/>
      <c r="B183" s="160"/>
      <c r="C183" s="160"/>
      <c r="E183" s="95" t="str">
        <f>IF(ISNUMBER(MATCH(#REF!,'1. Antritt_Prüfung'!$H$107:$H$307,0)),"Ja","-")</f>
        <v>-</v>
      </c>
      <c r="F183" s="95" t="str">
        <f>IF(ISNUMBER(MATCH(#REF!,'2a.Detailpunkte'!$D$4:$D$352,0)),"Ja","-")</f>
        <v>-</v>
      </c>
    </row>
    <row r="184" spans="1:6">
      <c r="A184" s="160"/>
      <c r="B184" s="160"/>
      <c r="C184" s="160"/>
      <c r="E184" s="95" t="str">
        <f>IF(ISNUMBER(MATCH(#REF!,'1. Antritt_Prüfung'!$H$107:$H$307,0)),"Ja","-")</f>
        <v>-</v>
      </c>
      <c r="F184" s="95" t="str">
        <f>IF(ISNUMBER(MATCH(#REF!,'2a.Detailpunkte'!$D$4:$D$352,0)),"Ja","-")</f>
        <v>-</v>
      </c>
    </row>
    <row r="185" spans="1:6">
      <c r="A185" s="160"/>
      <c r="B185" s="160"/>
      <c r="C185" s="160"/>
      <c r="E185" s="95" t="str">
        <f>IF(ISNUMBER(MATCH(#REF!,'1. Antritt_Prüfung'!$H$107:$H$307,0)),"Ja","-")</f>
        <v>-</v>
      </c>
      <c r="F185" s="95" t="str">
        <f>IF(ISNUMBER(MATCH(#REF!,'2a.Detailpunkte'!$D$4:$D$352,0)),"Ja","-")</f>
        <v>-</v>
      </c>
    </row>
    <row r="186" spans="1:6">
      <c r="A186" s="160"/>
      <c r="B186" s="160"/>
      <c r="C186" s="160"/>
      <c r="E186" s="95" t="str">
        <f>IF(ISNUMBER(MATCH(#REF!,'1. Antritt_Prüfung'!$H$107:$H$307,0)),"Ja","-")</f>
        <v>-</v>
      </c>
      <c r="F186" s="95" t="str">
        <f>IF(ISNUMBER(MATCH(#REF!,'2a.Detailpunkte'!$D$4:$D$352,0)),"Ja","-")</f>
        <v>-</v>
      </c>
    </row>
    <row r="187" spans="1:6">
      <c r="A187" s="160"/>
      <c r="B187" s="160"/>
      <c r="C187" s="160"/>
      <c r="E187" s="95" t="str">
        <f>IF(ISNUMBER(MATCH(#REF!,'1. Antritt_Prüfung'!$H$107:$H$307,0)),"Ja","-")</f>
        <v>-</v>
      </c>
      <c r="F187" s="95" t="str">
        <f>IF(ISNUMBER(MATCH(#REF!,'2a.Detailpunkte'!$D$4:$D$352,0)),"Ja","-")</f>
        <v>-</v>
      </c>
    </row>
    <row r="188" spans="1:6">
      <c r="A188" s="160"/>
      <c r="B188" s="160"/>
      <c r="C188" s="160"/>
      <c r="E188" s="95" t="str">
        <f>IF(ISNUMBER(MATCH(#REF!,'1. Antritt_Prüfung'!$H$107:$H$307,0)),"Ja","-")</f>
        <v>-</v>
      </c>
      <c r="F188" s="95" t="str">
        <f>IF(ISNUMBER(MATCH(#REF!,'2a.Detailpunkte'!$D$4:$D$352,0)),"Ja","-")</f>
        <v>-</v>
      </c>
    </row>
    <row r="189" spans="1:6">
      <c r="A189" s="160"/>
      <c r="B189" s="160"/>
      <c r="C189" s="160"/>
      <c r="E189" s="95" t="str">
        <f>IF(ISNUMBER(MATCH(#REF!,'1. Antritt_Prüfung'!$H$107:$H$307,0)),"Ja","-")</f>
        <v>-</v>
      </c>
      <c r="F189" s="95" t="str">
        <f>IF(ISNUMBER(MATCH(#REF!,'2a.Detailpunkte'!$D$4:$D$352,0)),"Ja","-")</f>
        <v>-</v>
      </c>
    </row>
    <row r="190" spans="1:6">
      <c r="A190" s="160"/>
      <c r="B190" s="160"/>
      <c r="C190" s="160"/>
      <c r="E190" s="95" t="str">
        <f>IF(ISNUMBER(MATCH(#REF!,'1. Antritt_Prüfung'!$H$107:$H$307,0)),"Ja","-")</f>
        <v>-</v>
      </c>
      <c r="F190" s="95" t="str">
        <f>IF(ISNUMBER(MATCH(#REF!,'2a.Detailpunkte'!$D$4:$D$352,0)),"Ja","-")</f>
        <v>-</v>
      </c>
    </row>
    <row r="191" spans="1:6">
      <c r="A191" s="160"/>
      <c r="B191" s="160"/>
      <c r="C191" s="160"/>
      <c r="E191" s="95" t="str">
        <f>IF(ISNUMBER(MATCH(#REF!,'1. Antritt_Prüfung'!$H$107:$H$307,0)),"Ja","-")</f>
        <v>-</v>
      </c>
      <c r="F191" s="95" t="str">
        <f>IF(ISNUMBER(MATCH(#REF!,'2a.Detailpunkte'!$D$4:$D$352,0)),"Ja","-")</f>
        <v>-</v>
      </c>
    </row>
    <row r="192" spans="1:6">
      <c r="A192" s="160"/>
      <c r="B192" s="160"/>
      <c r="C192" s="160"/>
      <c r="E192" s="95" t="str">
        <f>IF(ISNUMBER(MATCH(#REF!,'1. Antritt_Prüfung'!$H$107:$H$307,0)),"Ja","-")</f>
        <v>-</v>
      </c>
      <c r="F192" s="95" t="str">
        <f>IF(ISNUMBER(MATCH(#REF!,'2a.Detailpunkte'!$D$4:$D$352,0)),"Ja","-")</f>
        <v>-</v>
      </c>
    </row>
    <row r="193" spans="1:8">
      <c r="A193" s="160"/>
      <c r="B193" s="160"/>
      <c r="C193" s="160"/>
      <c r="E193" s="95" t="str">
        <f>IF(ISNUMBER(MATCH(#REF!,'1. Antritt_Prüfung'!$H$107:$H$307,0)),"Ja","-")</f>
        <v>-</v>
      </c>
      <c r="F193" s="95" t="str">
        <f>IF(ISNUMBER(MATCH(#REF!,'2a.Detailpunkte'!$D$4:$D$352,0)),"Ja","-")</f>
        <v>-</v>
      </c>
    </row>
    <row r="194" spans="1:8">
      <c r="E194" s="95" t="str">
        <f>IF(ISNUMBER(MATCH(#REF!,'1. Antritt_Prüfung'!$H$107:$H$307,0)),"Ja","-")</f>
        <v>-</v>
      </c>
      <c r="F194" s="95" t="str">
        <f>IF(ISNUMBER(MATCH(#REF!,'2a.Detailpunkte'!$D$4:$D$352,0)),"Ja","-")</f>
        <v>-</v>
      </c>
    </row>
    <row r="195" spans="1:8">
      <c r="E195" s="95" t="str">
        <f>IF(ISNUMBER(MATCH(#REF!,'1. Antritt_Prüfung'!$H$107:$H$307,0)),"Ja","-")</f>
        <v>-</v>
      </c>
      <c r="F195" s="95" t="str">
        <f>IF(ISNUMBER(MATCH(#REF!,'2a.Detailpunkte'!$D$4:$D$352,0)),"Ja","-")</f>
        <v>-</v>
      </c>
    </row>
    <row r="196" spans="1:8">
      <c r="E196" s="95" t="str">
        <f>IF(ISNUMBER(MATCH(#REF!,'1. Antritt_Prüfung'!$H$107:$H$307,0)),"Ja","-")</f>
        <v>-</v>
      </c>
      <c r="F196" s="95" t="str">
        <f>IF(ISNUMBER(MATCH(#REF!,'2a.Detailpunkte'!$D$4:$D$352,0)),"Ja","-")</f>
        <v>-</v>
      </c>
    </row>
    <row r="197" spans="1:8">
      <c r="E197" s="95" t="str">
        <f>IF(ISNUMBER(MATCH(#REF!,'1. Antritt_Prüfung'!$H$107:$H$307,0)),"Ja","-")</f>
        <v>-</v>
      </c>
      <c r="F197" s="95" t="str">
        <f>IF(ISNUMBER(MATCH(#REF!,'2a.Detailpunkte'!$D$4:$D$352,0)),"Ja","-")</f>
        <v>-</v>
      </c>
    </row>
    <row r="198" spans="1:8">
      <c r="E198" s="95" t="str">
        <f>IF(ISNUMBER(MATCH(#REF!,'1. Antritt_Prüfung'!$H$107:$H$307,0)),"Ja","-")</f>
        <v>-</v>
      </c>
      <c r="F198" s="95" t="str">
        <f>IF(ISNUMBER(MATCH(#REF!,'2a.Detailpunkte'!$D$4:$D$352,0)),"Ja","-")</f>
        <v>-</v>
      </c>
    </row>
    <row r="199" spans="1:8">
      <c r="E199" s="95" t="str">
        <f>IF(ISNUMBER(MATCH(#REF!,'1. Antritt_Prüfung'!$H$107:$H$307,0)),"Ja","-")</f>
        <v>-</v>
      </c>
      <c r="F199" s="95" t="str">
        <f>IF(ISNUMBER(MATCH(#REF!,'2a.Detailpunkte'!$D$4:$D$352,0)),"Ja","-")</f>
        <v>-</v>
      </c>
    </row>
    <row r="200" spans="1:8">
      <c r="E200" s="95" t="str">
        <f>IF(ISNUMBER(MATCH(#REF!,'1. Antritt_Prüfung'!$H$107:$H$307,0)),"Ja","-")</f>
        <v>-</v>
      </c>
      <c r="F200" s="95" t="str">
        <f>IF(ISNUMBER(MATCH(#REF!,'2a.Detailpunkte'!$D$4:$D$352,0)),"Ja","-")</f>
        <v>-</v>
      </c>
    </row>
    <row r="201" spans="1:8">
      <c r="E201" s="95" t="str">
        <f>IF(ISNUMBER(MATCH(#REF!,'1. Antritt_Prüfung'!$H$107:$H$307,0)),"Ja","-")</f>
        <v>-</v>
      </c>
      <c r="F201" s="95" t="str">
        <f>IF(ISNUMBER(MATCH(#REF!,'2a.Detailpunkte'!$D$4:$D$352,0)),"Ja","-")</f>
        <v>-</v>
      </c>
    </row>
    <row r="202" spans="1:8">
      <c r="E202" s="95" t="str">
        <f>IF(ISNUMBER(MATCH(#REF!,'1. Antritt_Prüfung'!$H$107:$H$307,0)),"Ja","-")</f>
        <v>-</v>
      </c>
      <c r="F202" s="95" t="str">
        <f>IF(ISNUMBER(MATCH(#REF!,'2a.Detailpunkte'!$D$4:$D$352,0)),"Ja","-")</f>
        <v>-</v>
      </c>
    </row>
    <row r="203" spans="1:8">
      <c r="E203" s="95" t="str">
        <f>IF(ISNUMBER(MATCH(#REF!,'1. Antritt_Prüfung'!$H$107:$H$307,0)),"Ja","-")</f>
        <v>-</v>
      </c>
      <c r="F203" s="95" t="str">
        <f>IF(ISNUMBER(MATCH(#REF!,'2a.Detailpunkte'!$D$4:$D$352,0)),"Ja","-")</f>
        <v>-</v>
      </c>
    </row>
    <row r="204" spans="1:8">
      <c r="E204" s="95" t="str">
        <f>IF(ISNUMBER(MATCH(#REF!,'1. Antritt_Prüfung'!$H$107:$H$307,0)),"Ja","-")</f>
        <v>-</v>
      </c>
      <c r="F204" s="95" t="str">
        <f>IF(ISNUMBER(MATCH(#REF!,'2a.Detailpunkte'!$D$4:$D$352,0)),"Ja","-")</f>
        <v>-</v>
      </c>
      <c r="G204" s="95" t="str">
        <f>IF(ISNUMBER(MATCH(#REF!,'1. Antritt_Prüfung'!$H$107:$H$307,0)),"Ja","-")</f>
        <v>-</v>
      </c>
      <c r="H204" s="95" t="str">
        <f>IF(ISNUMBER(MATCH(#REF!,'2a.Detailpunkte'!$D$4:$D$352,0)),"Ja","-")</f>
        <v>-</v>
      </c>
    </row>
    <row r="205" spans="1:8">
      <c r="E205" s="95" t="str">
        <f>IF(ISNUMBER(MATCH(#REF!,'1. Antritt_Prüfung'!$H$107:$H$307,0)),"Ja","-")</f>
        <v>-</v>
      </c>
      <c r="F205" s="95" t="str">
        <f>IF(ISNUMBER(MATCH(#REF!,'2a.Detailpunkte'!$D$4:$D$352,0)),"Ja","-")</f>
        <v>-</v>
      </c>
      <c r="G205" s="95" t="str">
        <f>IF(ISNUMBER(MATCH(#REF!,'1. Antritt_Prüfung'!$H$107:$H$307,0)),"Ja","-")</f>
        <v>-</v>
      </c>
      <c r="H205" s="95" t="str">
        <f>IF(ISNUMBER(MATCH(#REF!,'2a.Detailpunkte'!$D$4:$D$352,0)),"Ja","-")</f>
        <v>-</v>
      </c>
    </row>
    <row r="206" spans="1:8">
      <c r="E206" s="95" t="str">
        <f>IF(ISNUMBER(MATCH(#REF!,'1. Antritt_Prüfung'!$H$107:$H$307,0)),"Ja","-")</f>
        <v>-</v>
      </c>
      <c r="F206" s="95" t="str">
        <f>IF(ISNUMBER(MATCH(#REF!,'2a.Detailpunkte'!$D$4:$D$352,0)),"Ja","-")</f>
        <v>-</v>
      </c>
      <c r="G206" s="95" t="str">
        <f>IF(ISNUMBER(MATCH(#REF!,'1. Antritt_Prüfung'!$H$107:$H$307,0)),"Ja","-")</f>
        <v>-</v>
      </c>
      <c r="H206" s="95" t="str">
        <f>IF(ISNUMBER(MATCH(#REF!,'2a.Detailpunkte'!$D$4:$D$352,0)),"Ja","-")</f>
        <v>-</v>
      </c>
    </row>
    <row r="207" spans="1:8">
      <c r="E207" s="95" t="str">
        <f>IF(ISNUMBER(MATCH(#REF!,'1. Antritt_Prüfung'!$H$107:$H$307,0)),"Ja","-")</f>
        <v>-</v>
      </c>
      <c r="F207" s="95" t="str">
        <f>IF(ISNUMBER(MATCH(#REF!,'2a.Detailpunkte'!$D$4:$D$352,0)),"Ja","-")</f>
        <v>-</v>
      </c>
      <c r="G207" s="95" t="str">
        <f>IF(ISNUMBER(MATCH(#REF!,'1. Antritt_Prüfung'!$H$107:$H$307,0)),"Ja","-")</f>
        <v>-</v>
      </c>
      <c r="H207" s="95" t="str">
        <f>IF(ISNUMBER(MATCH(#REF!,'2a.Detailpunkte'!$D$4:$D$352,0)),"Ja","-")</f>
        <v>-</v>
      </c>
    </row>
    <row r="208" spans="1:8">
      <c r="E208" s="95" t="str">
        <f>IF(ISNUMBER(MATCH(#REF!,'1. Antritt_Prüfung'!$H$107:$H$307,0)),"Ja","-")</f>
        <v>-</v>
      </c>
      <c r="F208" s="95" t="str">
        <f>IF(ISNUMBER(MATCH(#REF!,'2a.Detailpunkte'!$D$4:$D$352,0)),"Ja","-")</f>
        <v>-</v>
      </c>
      <c r="G208" s="95" t="str">
        <f>IF(ISNUMBER(MATCH(#REF!,'1. Antritt_Prüfung'!$H$107:$H$307,0)),"Ja","-")</f>
        <v>-</v>
      </c>
      <c r="H208" s="95" t="str">
        <f>IF(ISNUMBER(MATCH(#REF!,'2a.Detailpunkte'!$D$4:$D$352,0)),"Ja","-")</f>
        <v>-</v>
      </c>
    </row>
    <row r="209" spans="5:8">
      <c r="E209" s="95" t="str">
        <f>IF(ISNUMBER(MATCH(#REF!,'1. Antritt_Prüfung'!$H$107:$H$307,0)),"Ja","-")</f>
        <v>-</v>
      </c>
      <c r="F209" s="95" t="str">
        <f>IF(ISNUMBER(MATCH(#REF!,'2a.Detailpunkte'!$D$4:$D$352,0)),"Ja","-")</f>
        <v>-</v>
      </c>
      <c r="G209" s="95" t="str">
        <f>IF(ISNUMBER(MATCH(#REF!,'1. Antritt_Prüfung'!$H$107:$H$307,0)),"Ja","-")</f>
        <v>-</v>
      </c>
      <c r="H209" s="95" t="str">
        <f>IF(ISNUMBER(MATCH(#REF!,'2a.Detailpunkte'!$D$4:$D$352,0)),"Ja","-")</f>
        <v>-</v>
      </c>
    </row>
    <row r="210" spans="5:8">
      <c r="E210" s="95" t="str">
        <f>IF(ISNUMBER(MATCH(#REF!,'1. Antritt_Prüfung'!$H$107:$H$307,0)),"Ja","-")</f>
        <v>-</v>
      </c>
      <c r="F210" s="95" t="str">
        <f>IF(ISNUMBER(MATCH(#REF!,'2a.Detailpunkte'!$D$4:$D$352,0)),"Ja","-")</f>
        <v>-</v>
      </c>
      <c r="G210" s="95" t="str">
        <f>IF(ISNUMBER(MATCH(#REF!,'1. Antritt_Prüfung'!$H$107:$H$307,0)),"Ja","-")</f>
        <v>-</v>
      </c>
      <c r="H210" s="95" t="str">
        <f>IF(ISNUMBER(MATCH(#REF!,'2a.Detailpunkte'!$D$4:$D$352,0)),"Ja","-")</f>
        <v>-</v>
      </c>
    </row>
    <row r="211" spans="5:8">
      <c r="E211" s="95" t="str">
        <f>IF(ISNUMBER(MATCH(#REF!,'1. Antritt_Prüfung'!$H$107:$H$307,0)),"Ja","-")</f>
        <v>-</v>
      </c>
      <c r="F211" s="95" t="str">
        <f>IF(ISNUMBER(MATCH(#REF!,'2a.Detailpunkte'!$D$4:$D$352,0)),"Ja","-")</f>
        <v>-</v>
      </c>
      <c r="G211" s="95" t="str">
        <f>IF(ISNUMBER(MATCH(#REF!,'1. Antritt_Prüfung'!$H$107:$H$307,0)),"Ja","-")</f>
        <v>-</v>
      </c>
      <c r="H211" s="95" t="str">
        <f>IF(ISNUMBER(MATCH(#REF!,'2a.Detailpunkte'!$D$4:$D$352,0)),"Ja","-")</f>
        <v>-</v>
      </c>
    </row>
    <row r="212" spans="5:8">
      <c r="E212" s="95" t="str">
        <f>IF(ISNUMBER(MATCH(#REF!,'1. Antritt_Prüfung'!$H$107:$H$307,0)),"Ja","-")</f>
        <v>-</v>
      </c>
      <c r="F212" s="95" t="str">
        <f>IF(ISNUMBER(MATCH(#REF!,'2a.Detailpunkte'!$D$4:$D$352,0)),"Ja","-")</f>
        <v>-</v>
      </c>
      <c r="G212" s="95" t="str">
        <f>IF(ISNUMBER(MATCH(#REF!,'1. Antritt_Prüfung'!$H$107:$H$307,0)),"Ja","-")</f>
        <v>-</v>
      </c>
      <c r="H212" s="95" t="str">
        <f>IF(ISNUMBER(MATCH(#REF!,'2a.Detailpunkte'!$D$4:$D$352,0)),"Ja","-")</f>
        <v>-</v>
      </c>
    </row>
    <row r="213" spans="5:8">
      <c r="E213" s="95" t="str">
        <f>IF(ISNUMBER(MATCH(#REF!,'1. Antritt_Prüfung'!$H$107:$H$307,0)),"Ja","-")</f>
        <v>-</v>
      </c>
      <c r="F213" s="95" t="str">
        <f>IF(ISNUMBER(MATCH(#REF!,'2a.Detailpunkte'!$D$4:$D$352,0)),"Ja","-")</f>
        <v>-</v>
      </c>
      <c r="G213" s="95" t="str">
        <f>IF(ISNUMBER(MATCH(#REF!,'1. Antritt_Prüfung'!$H$107:$H$307,0)),"Ja","-")</f>
        <v>-</v>
      </c>
      <c r="H213" s="95" t="str">
        <f>IF(ISNUMBER(MATCH(#REF!,'2a.Detailpunkte'!$D$4:$D$352,0)),"Ja","-")</f>
        <v>-</v>
      </c>
    </row>
    <row r="214" spans="5:8">
      <c r="E214" s="95" t="str">
        <f>IF(ISNUMBER(MATCH(#REF!,'1. Antritt_Prüfung'!$H$107:$H$307,0)),"Ja","-")</f>
        <v>-</v>
      </c>
      <c r="F214" s="95" t="str">
        <f>IF(ISNUMBER(MATCH(#REF!,'2a.Detailpunkte'!$D$4:$D$352,0)),"Ja","-")</f>
        <v>-</v>
      </c>
      <c r="G214" s="95" t="str">
        <f>IF(ISNUMBER(MATCH(#REF!,'1. Antritt_Prüfung'!$H$107:$H$307,0)),"Ja","-")</f>
        <v>-</v>
      </c>
      <c r="H214" s="95" t="str">
        <f>IF(ISNUMBER(MATCH(#REF!,'2a.Detailpunkte'!$D$4:$D$352,0)),"Ja","-")</f>
        <v>-</v>
      </c>
    </row>
    <row r="215" spans="5:8">
      <c r="E215" s="95" t="str">
        <f>IF(ISNUMBER(MATCH(#REF!,'1. Antritt_Prüfung'!$H$107:$H$307,0)),"Ja","-")</f>
        <v>-</v>
      </c>
      <c r="F215" s="95" t="str">
        <f>IF(ISNUMBER(MATCH(#REF!,'2a.Detailpunkte'!$D$4:$D$352,0)),"Ja","-")</f>
        <v>-</v>
      </c>
      <c r="G215" s="95" t="str">
        <f>IF(ISNUMBER(MATCH(#REF!,'1. Antritt_Prüfung'!$H$107:$H$307,0)),"Ja","-")</f>
        <v>-</v>
      </c>
      <c r="H215" s="95" t="str">
        <f>IF(ISNUMBER(MATCH(#REF!,'2a.Detailpunkte'!$D$4:$D$352,0)),"Ja","-")</f>
        <v>-</v>
      </c>
    </row>
    <row r="216" spans="5:8">
      <c r="E216" s="95" t="str">
        <f>IF(ISNUMBER(MATCH(#REF!,'1. Antritt_Prüfung'!$H$107:$H$307,0)),"Ja","-")</f>
        <v>-</v>
      </c>
      <c r="F216" s="95" t="str">
        <f>IF(ISNUMBER(MATCH(#REF!,'2a.Detailpunkte'!$D$4:$D$352,0)),"Ja","-")</f>
        <v>-</v>
      </c>
      <c r="G216" s="95" t="str">
        <f>IF(ISNUMBER(MATCH(#REF!,'1. Antritt_Prüfung'!$H$107:$H$307,0)),"Ja","-")</f>
        <v>-</v>
      </c>
      <c r="H216" s="95" t="str">
        <f>IF(ISNUMBER(MATCH(#REF!,'2a.Detailpunkte'!$D$4:$D$352,0)),"Ja","-")</f>
        <v>-</v>
      </c>
    </row>
    <row r="217" spans="5:8">
      <c r="E217" s="95" t="str">
        <f>IF(ISNUMBER(MATCH(#REF!,'1. Antritt_Prüfung'!$H$107:$H$307,0)),"Ja","-")</f>
        <v>-</v>
      </c>
      <c r="F217" s="95" t="str">
        <f>IF(ISNUMBER(MATCH(#REF!,'2a.Detailpunkte'!$D$4:$D$352,0)),"Ja","-")</f>
        <v>-</v>
      </c>
      <c r="G217" s="95" t="str">
        <f>IF(ISNUMBER(MATCH(#REF!,'1. Antritt_Prüfung'!$H$107:$H$307,0)),"Ja","-")</f>
        <v>-</v>
      </c>
      <c r="H217" s="95" t="str">
        <f>IF(ISNUMBER(MATCH(#REF!,'2a.Detailpunkte'!$D$4:$D$352,0)),"Ja","-")</f>
        <v>-</v>
      </c>
    </row>
    <row r="218" spans="5:8">
      <c r="E218" s="95" t="str">
        <f>IF(ISNUMBER(MATCH(#REF!,'1. Antritt_Prüfung'!$H$107:$H$307,0)),"Ja","-")</f>
        <v>-</v>
      </c>
      <c r="F218" s="95" t="str">
        <f>IF(ISNUMBER(MATCH(#REF!,'2a.Detailpunkte'!$D$4:$D$352,0)),"Ja","-")</f>
        <v>-</v>
      </c>
      <c r="G218" s="95" t="str">
        <f>IF(ISNUMBER(MATCH(#REF!,'1. Antritt_Prüfung'!$H$107:$H$307,0)),"Ja","-")</f>
        <v>-</v>
      </c>
      <c r="H218" s="95" t="str">
        <f>IF(ISNUMBER(MATCH(#REF!,'2a.Detailpunkte'!$D$4:$D$352,0)),"Ja","-")</f>
        <v>-</v>
      </c>
    </row>
    <row r="219" spans="5:8">
      <c r="E219" s="95" t="str">
        <f>IF(ISNUMBER(MATCH(#REF!,'1. Antritt_Prüfung'!$H$107:$H$307,0)),"Ja","-")</f>
        <v>-</v>
      </c>
      <c r="F219" s="95" t="str">
        <f>IF(ISNUMBER(MATCH(#REF!,'2a.Detailpunkte'!$D$4:$D$352,0)),"Ja","-")</f>
        <v>-</v>
      </c>
      <c r="G219" s="95" t="str">
        <f>IF(ISNUMBER(MATCH(#REF!,'1. Antritt_Prüfung'!$H$107:$H$307,0)),"Ja","-")</f>
        <v>-</v>
      </c>
      <c r="H219" s="95" t="str">
        <f>IF(ISNUMBER(MATCH(#REF!,'2a.Detailpunkte'!$D$4:$D$352,0)),"Ja","-")</f>
        <v>-</v>
      </c>
    </row>
    <row r="220" spans="5:8">
      <c r="E220" s="95" t="str">
        <f>IF(ISNUMBER(MATCH(#REF!,'1. Antritt_Prüfung'!$H$107:$H$307,0)),"Ja","-")</f>
        <v>-</v>
      </c>
      <c r="F220" s="95" t="str">
        <f>IF(ISNUMBER(MATCH(#REF!,'2a.Detailpunkte'!$D$4:$D$352,0)),"Ja","-")</f>
        <v>-</v>
      </c>
      <c r="G220" s="95" t="str">
        <f>IF(ISNUMBER(MATCH(#REF!,'1. Antritt_Prüfung'!$H$107:$H$307,0)),"Ja","-")</f>
        <v>-</v>
      </c>
      <c r="H220" s="95" t="str">
        <f>IF(ISNUMBER(MATCH(#REF!,'2a.Detailpunkte'!$D$4:$D$352,0)),"Ja","-")</f>
        <v>-</v>
      </c>
    </row>
    <row r="221" spans="5:8">
      <c r="E221" s="95" t="str">
        <f>IF(ISNUMBER(MATCH(#REF!,'1. Antritt_Prüfung'!$H$107:$H$307,0)),"Ja","-")</f>
        <v>-</v>
      </c>
      <c r="F221" s="95" t="str">
        <f>IF(ISNUMBER(MATCH(#REF!,'2a.Detailpunkte'!$D$4:$D$352,0)),"Ja","-")</f>
        <v>-</v>
      </c>
      <c r="G221" s="95" t="str">
        <f>IF(ISNUMBER(MATCH(#REF!,'1. Antritt_Prüfung'!$H$107:$H$307,0)),"Ja","-")</f>
        <v>-</v>
      </c>
      <c r="H221" s="95" t="str">
        <f>IF(ISNUMBER(MATCH(#REF!,'2a.Detailpunkte'!$D$4:$D$352,0)),"Ja","-")</f>
        <v>-</v>
      </c>
    </row>
    <row r="222" spans="5:8">
      <c r="E222" s="95" t="str">
        <f>IF(ISNUMBER(MATCH(#REF!,'1. Antritt_Prüfung'!$H$107:$H$307,0)),"Ja","-")</f>
        <v>-</v>
      </c>
      <c r="F222" s="95" t="str">
        <f>IF(ISNUMBER(MATCH(#REF!,'2a.Detailpunkte'!$D$4:$D$352,0)),"Ja","-")</f>
        <v>-</v>
      </c>
      <c r="G222" s="95" t="str">
        <f>IF(ISNUMBER(MATCH(#REF!,'1. Antritt_Prüfung'!$H$107:$H$307,0)),"Ja","-")</f>
        <v>-</v>
      </c>
      <c r="H222" s="95" t="str">
        <f>IF(ISNUMBER(MATCH(#REF!,'2a.Detailpunkte'!$D$4:$D$352,0)),"Ja","-")</f>
        <v>-</v>
      </c>
    </row>
    <row r="223" spans="5:8">
      <c r="E223" s="95" t="str">
        <f>IF(ISNUMBER(MATCH(#REF!,'1. Antritt_Prüfung'!$H$107:$H$307,0)),"Ja","-")</f>
        <v>-</v>
      </c>
      <c r="F223" s="95" t="str">
        <f>IF(ISNUMBER(MATCH(#REF!,'2a.Detailpunkte'!$D$4:$D$352,0)),"Ja","-")</f>
        <v>-</v>
      </c>
      <c r="G223" s="95" t="str">
        <f>IF(ISNUMBER(MATCH(#REF!,'1. Antritt_Prüfung'!$H$107:$H$307,0)),"Ja","-")</f>
        <v>-</v>
      </c>
      <c r="H223" s="95" t="str">
        <f>IF(ISNUMBER(MATCH(#REF!,'2a.Detailpunkte'!$D$4:$D$352,0)),"Ja","-")</f>
        <v>-</v>
      </c>
    </row>
    <row r="224" spans="5:8">
      <c r="E224" s="95" t="str">
        <f>IF(ISNUMBER(MATCH(#REF!,'1. Antritt_Prüfung'!$H$107:$H$307,0)),"Ja","-")</f>
        <v>-</v>
      </c>
      <c r="F224" s="95" t="str">
        <f>IF(ISNUMBER(MATCH(#REF!,'2a.Detailpunkte'!$D$4:$D$352,0)),"Ja","-")</f>
        <v>-</v>
      </c>
      <c r="G224" s="95" t="str">
        <f>IF(ISNUMBER(MATCH(#REF!,'1. Antritt_Prüfung'!$H$107:$H$307,0)),"Ja","-")</f>
        <v>-</v>
      </c>
      <c r="H224" s="95" t="str">
        <f>IF(ISNUMBER(MATCH(#REF!,'2a.Detailpunkte'!$D$4:$D$352,0)),"Ja","-")</f>
        <v>-</v>
      </c>
    </row>
    <row r="225" spans="5:8">
      <c r="E225" s="95" t="str">
        <f>IF(ISNUMBER(MATCH(#REF!,'1. Antritt_Prüfung'!$H$107:$H$307,0)),"Ja","-")</f>
        <v>-</v>
      </c>
      <c r="F225" s="95" t="str">
        <f>IF(ISNUMBER(MATCH(#REF!,'2a.Detailpunkte'!$D$4:$D$352,0)),"Ja","-")</f>
        <v>-</v>
      </c>
      <c r="G225" s="95" t="str">
        <f>IF(ISNUMBER(MATCH(#REF!,'1. Antritt_Prüfung'!$H$107:$H$307,0)),"Ja","-")</f>
        <v>-</v>
      </c>
      <c r="H225" s="95" t="str">
        <f>IF(ISNUMBER(MATCH(#REF!,'2a.Detailpunkte'!$D$4:$D$352,0)),"Ja","-")</f>
        <v>-</v>
      </c>
    </row>
    <row r="226" spans="5:8">
      <c r="E226" s="95" t="str">
        <f>IF(ISNUMBER(MATCH(#REF!,'1. Antritt_Prüfung'!$H$107:$H$307,0)),"Ja","-")</f>
        <v>-</v>
      </c>
      <c r="F226" s="95" t="str">
        <f>IF(ISNUMBER(MATCH(#REF!,'2a.Detailpunkte'!$D$4:$D$352,0)),"Ja","-")</f>
        <v>-</v>
      </c>
      <c r="G226" s="95" t="str">
        <f>IF(ISNUMBER(MATCH(#REF!,'1. Antritt_Prüfung'!$H$107:$H$307,0)),"Ja","-")</f>
        <v>-</v>
      </c>
      <c r="H226" s="95" t="str">
        <f>IF(ISNUMBER(MATCH(#REF!,'2a.Detailpunkte'!$D$4:$D$352,0)),"Ja","-")</f>
        <v>-</v>
      </c>
    </row>
    <row r="227" spans="5:8">
      <c r="E227" s="95" t="str">
        <f>IF(ISNUMBER(MATCH(#REF!,'1. Antritt_Prüfung'!$H$107:$H$307,0)),"Ja","-")</f>
        <v>-</v>
      </c>
      <c r="F227" s="95" t="str">
        <f>IF(ISNUMBER(MATCH(#REF!,'2a.Detailpunkte'!$D$4:$D$352,0)),"Ja","-")</f>
        <v>-</v>
      </c>
      <c r="G227" s="95" t="str">
        <f>IF(ISNUMBER(MATCH(#REF!,'1. Antritt_Prüfung'!$H$107:$H$307,0)),"Ja","-")</f>
        <v>-</v>
      </c>
      <c r="H227" s="95" t="str">
        <f>IF(ISNUMBER(MATCH(#REF!,'2a.Detailpunkte'!$D$4:$D$352,0)),"Ja","-")</f>
        <v>-</v>
      </c>
    </row>
    <row r="228" spans="5:8">
      <c r="E228" s="95" t="str">
        <f>IF(ISNUMBER(MATCH(#REF!,'1. Antritt_Prüfung'!$H$107:$H$307,0)),"Ja","-")</f>
        <v>-</v>
      </c>
      <c r="F228" s="95" t="str">
        <f>IF(ISNUMBER(MATCH(#REF!,'2a.Detailpunkte'!$D$4:$D$352,0)),"Ja","-")</f>
        <v>-</v>
      </c>
      <c r="G228" s="95" t="str">
        <f>IF(ISNUMBER(MATCH(#REF!,'1. Antritt_Prüfung'!$H$107:$H$307,0)),"Ja","-")</f>
        <v>-</v>
      </c>
      <c r="H228" s="95" t="str">
        <f>IF(ISNUMBER(MATCH(#REF!,'2a.Detailpunkte'!$D$4:$D$352,0)),"Ja","-")</f>
        <v>-</v>
      </c>
    </row>
    <row r="229" spans="5:8">
      <c r="E229" s="95" t="str">
        <f>IF(ISNUMBER(MATCH(#REF!,'1. Antritt_Prüfung'!$H$107:$H$307,0)),"Ja","-")</f>
        <v>-</v>
      </c>
      <c r="F229" s="95" t="str">
        <f>IF(ISNUMBER(MATCH(#REF!,'2a.Detailpunkte'!$D$4:$D$352,0)),"Ja","-")</f>
        <v>-</v>
      </c>
      <c r="G229" s="95" t="str">
        <f>IF(ISNUMBER(MATCH(#REF!,'1. Antritt_Prüfung'!$H$107:$H$307,0)),"Ja","-")</f>
        <v>-</v>
      </c>
      <c r="H229" s="95" t="str">
        <f>IF(ISNUMBER(MATCH(#REF!,'2a.Detailpunkte'!$D$4:$D$352,0)),"Ja","-")</f>
        <v>-</v>
      </c>
    </row>
    <row r="230" spans="5:8">
      <c r="E230" s="95" t="str">
        <f>IF(ISNUMBER(MATCH(#REF!,'1. Antritt_Prüfung'!$H$107:$H$307,0)),"Ja","-")</f>
        <v>-</v>
      </c>
      <c r="F230" s="95" t="str">
        <f>IF(ISNUMBER(MATCH(#REF!,'2a.Detailpunkte'!$D$4:$D$352,0)),"Ja","-")</f>
        <v>-</v>
      </c>
      <c r="G230" s="95" t="str">
        <f>IF(ISNUMBER(MATCH(#REF!,'1. Antritt_Prüfung'!$H$107:$H$307,0)),"Ja","-")</f>
        <v>-</v>
      </c>
      <c r="H230" s="95" t="str">
        <f>IF(ISNUMBER(MATCH(#REF!,'2a.Detailpunkte'!$D$4:$D$352,0)),"Ja","-")</f>
        <v>-</v>
      </c>
    </row>
    <row r="231" spans="5:8">
      <c r="E231" s="95" t="str">
        <f>IF(ISNUMBER(MATCH(#REF!,'1. Antritt_Prüfung'!$H$107:$H$307,0)),"Ja","-")</f>
        <v>-</v>
      </c>
      <c r="F231" s="95" t="str">
        <f>IF(ISNUMBER(MATCH(#REF!,'2a.Detailpunkte'!$D$4:$D$352,0)),"Ja","-")</f>
        <v>-</v>
      </c>
      <c r="G231" s="95" t="str">
        <f>IF(ISNUMBER(MATCH(#REF!,'1. Antritt_Prüfung'!$H$107:$H$307,0)),"Ja","-")</f>
        <v>-</v>
      </c>
      <c r="H231" s="95" t="str">
        <f>IF(ISNUMBER(MATCH(#REF!,'2a.Detailpunkte'!$D$4:$D$352,0)),"Ja","-")</f>
        <v>-</v>
      </c>
    </row>
    <row r="232" spans="5:8">
      <c r="E232" s="95" t="str">
        <f>IF(ISNUMBER(MATCH(#REF!,'1. Antritt_Prüfung'!$H$107:$H$307,0)),"Ja","-")</f>
        <v>-</v>
      </c>
      <c r="F232" s="95" t="str">
        <f>IF(ISNUMBER(MATCH(#REF!,'2a.Detailpunkte'!$D$4:$D$352,0)),"Ja","-")</f>
        <v>-</v>
      </c>
      <c r="G232" s="95" t="str">
        <f>IF(ISNUMBER(MATCH(#REF!,'1. Antritt_Prüfung'!$H$107:$H$307,0)),"Ja","-")</f>
        <v>-</v>
      </c>
      <c r="H232" s="95" t="str">
        <f>IF(ISNUMBER(MATCH(#REF!,'2a.Detailpunkte'!$D$4:$D$352,0)),"Ja","-")</f>
        <v>-</v>
      </c>
    </row>
    <row r="233" spans="5:8">
      <c r="E233" s="95" t="str">
        <f>IF(ISNUMBER(MATCH(#REF!,'1. Antritt_Prüfung'!$H$107:$H$307,0)),"Ja","-")</f>
        <v>-</v>
      </c>
      <c r="F233" s="95" t="str">
        <f>IF(ISNUMBER(MATCH(#REF!,'2a.Detailpunkte'!$D$4:$D$352,0)),"Ja","-")</f>
        <v>-</v>
      </c>
      <c r="G233" s="95" t="str">
        <f>IF(ISNUMBER(MATCH(#REF!,'1. Antritt_Prüfung'!$H$107:$H$307,0)),"Ja","-")</f>
        <v>-</v>
      </c>
      <c r="H233" s="95" t="str">
        <f>IF(ISNUMBER(MATCH(#REF!,'2a.Detailpunkte'!$D$4:$D$352,0)),"Ja","-")</f>
        <v>-</v>
      </c>
    </row>
    <row r="234" spans="5:8">
      <c r="E234" s="95" t="str">
        <f>IF(ISNUMBER(MATCH(#REF!,'1. Antritt_Prüfung'!$H$107:$H$307,0)),"Ja","-")</f>
        <v>-</v>
      </c>
      <c r="F234" s="95" t="str">
        <f>IF(ISNUMBER(MATCH(#REF!,'2a.Detailpunkte'!$D$4:$D$352,0)),"Ja","-")</f>
        <v>-</v>
      </c>
      <c r="G234" s="95" t="str">
        <f>IF(ISNUMBER(MATCH(#REF!,'1. Antritt_Prüfung'!$H$107:$H$307,0)),"Ja","-")</f>
        <v>-</v>
      </c>
      <c r="H234" s="95" t="str">
        <f>IF(ISNUMBER(MATCH(#REF!,'2a.Detailpunkte'!$D$4:$D$352,0)),"Ja","-")</f>
        <v>-</v>
      </c>
    </row>
    <row r="235" spans="5:8">
      <c r="E235" s="95" t="str">
        <f>IF(ISNUMBER(MATCH(#REF!,'1. Antritt_Prüfung'!$H$107:$H$307,0)),"Ja","-")</f>
        <v>-</v>
      </c>
      <c r="F235" s="95" t="str">
        <f>IF(ISNUMBER(MATCH(#REF!,'2a.Detailpunkte'!$D$4:$D$352,0)),"Ja","-")</f>
        <v>-</v>
      </c>
      <c r="G235" s="95" t="str">
        <f>IF(ISNUMBER(MATCH(#REF!,'1. Antritt_Prüfung'!$H$107:$H$307,0)),"Ja","-")</f>
        <v>-</v>
      </c>
      <c r="H235" s="95" t="str">
        <f>IF(ISNUMBER(MATCH(#REF!,'2a.Detailpunkte'!$D$4:$D$352,0)),"Ja","-")</f>
        <v>-</v>
      </c>
    </row>
    <row r="236" spans="5:8">
      <c r="E236" s="95" t="str">
        <f>IF(ISNUMBER(MATCH(C40,'1. Antritt_Prüfung'!$H$107:$H$307,0)),"Ja","-")</f>
        <v>-</v>
      </c>
      <c r="F236" s="95" t="str">
        <f>IF(ISNUMBER(MATCH(C40,'2a.Detailpunkte'!$D$4:$D$352,0)),"Ja","-")</f>
        <v>-</v>
      </c>
      <c r="G236" s="95" t="str">
        <f>IF(ISNUMBER(MATCH(D40,'1. Antritt_Prüfung'!$H$107:$H$307,0)),"Ja","-")</f>
        <v>-</v>
      </c>
      <c r="H236" s="95" t="str">
        <f>IF(ISNUMBER(MATCH(D40,'2a.Detailpunkte'!$D$4:$D$352,0)),"Ja","-")</f>
        <v>-</v>
      </c>
    </row>
    <row r="237" spans="5:8">
      <c r="E237" s="95" t="str">
        <f>IF(ISNUMBER(MATCH(C41,'1. Antritt_Prüfung'!$H$107:$H$307,0)),"Ja","-")</f>
        <v>-</v>
      </c>
      <c r="F237" s="95" t="str">
        <f>IF(ISNUMBER(MATCH(C41,'2a.Detailpunkte'!$D$4:$D$352,0)),"Ja","-")</f>
        <v>-</v>
      </c>
      <c r="G237" s="95" t="str">
        <f>IF(ISNUMBER(MATCH(D41,'1. Antritt_Prüfung'!$H$107:$H$307,0)),"Ja","-")</f>
        <v>-</v>
      </c>
      <c r="H237" s="95" t="str">
        <f>IF(ISNUMBER(MATCH(D41,'2a.Detailpunkte'!$D$4:$D$352,0)),"Ja","-")</f>
        <v>-</v>
      </c>
    </row>
    <row r="238" spans="5:8">
      <c r="E238" s="95" t="str">
        <f>IF(ISNUMBER(MATCH(C42,'1. Antritt_Prüfung'!$H$107:$H$307,0)),"Ja","-")</f>
        <v>-</v>
      </c>
      <c r="F238" s="95" t="str">
        <f>IF(ISNUMBER(MATCH(C42,'2a.Detailpunkte'!$D$4:$D$352,0)),"Ja","-")</f>
        <v>-</v>
      </c>
      <c r="G238" s="95" t="str">
        <f>IF(ISNUMBER(MATCH(D42,'1. Antritt_Prüfung'!$H$107:$H$307,0)),"Ja","-")</f>
        <v>-</v>
      </c>
      <c r="H238" s="95" t="str">
        <f>IF(ISNUMBER(MATCH(D42,'2a.Detailpunkte'!$D$4:$D$352,0)),"Ja","-")</f>
        <v>-</v>
      </c>
    </row>
    <row r="239" spans="5:8">
      <c r="E239" s="95" t="str">
        <f>IF(ISNUMBER(MATCH(C43,'1. Antritt_Prüfung'!$H$107:$H$307,0)),"Ja","-")</f>
        <v>-</v>
      </c>
      <c r="F239" s="95" t="str">
        <f>IF(ISNUMBER(MATCH(C43,'2a.Detailpunkte'!$D$4:$D$352,0)),"Ja","-")</f>
        <v>-</v>
      </c>
      <c r="G239" s="95" t="str">
        <f>IF(ISNUMBER(MATCH(D43,'1. Antritt_Prüfung'!$H$107:$H$307,0)),"Ja","-")</f>
        <v>-</v>
      </c>
      <c r="H239" s="95" t="str">
        <f>IF(ISNUMBER(MATCH(D43,'2a.Detailpunkte'!$D$4:$D$352,0)),"Ja","-")</f>
        <v>-</v>
      </c>
    </row>
    <row r="240" spans="5:8">
      <c r="E240" s="95" t="str">
        <f>IF(ISNUMBER(MATCH(C44,'1. Antritt_Prüfung'!$H$107:$H$307,0)),"Ja","-")</f>
        <v>-</v>
      </c>
      <c r="F240" s="95" t="str">
        <f>IF(ISNUMBER(MATCH(C44,'2a.Detailpunkte'!$D$4:$D$352,0)),"Ja","-")</f>
        <v>-</v>
      </c>
      <c r="G240" s="95" t="str">
        <f>IF(ISNUMBER(MATCH(D44,'1. Antritt_Prüfung'!$H$107:$H$307,0)),"Ja","-")</f>
        <v>-</v>
      </c>
      <c r="H240" s="95" t="str">
        <f>IF(ISNUMBER(MATCH(D44,'2a.Detailpunkte'!$D$4:$D$352,0)),"Ja","-")</f>
        <v>-</v>
      </c>
    </row>
    <row r="241" spans="5:8">
      <c r="E241" s="95" t="str">
        <f>IF(ISNUMBER(MATCH(C45,'1. Antritt_Prüfung'!$H$107:$H$307,0)),"Ja","-")</f>
        <v>-</v>
      </c>
      <c r="F241" s="95" t="str">
        <f>IF(ISNUMBER(MATCH(C45,'2a.Detailpunkte'!$D$4:$D$352,0)),"Ja","-")</f>
        <v>-</v>
      </c>
      <c r="G241" s="95" t="str">
        <f>IF(ISNUMBER(MATCH(D45,'1. Antritt_Prüfung'!$H$107:$H$307,0)),"Ja","-")</f>
        <v>-</v>
      </c>
      <c r="H241" s="95" t="str">
        <f>IF(ISNUMBER(MATCH(D45,'2a.Detailpunkte'!$D$4:$D$352,0)),"Ja","-")</f>
        <v>-</v>
      </c>
    </row>
    <row r="242" spans="5:8">
      <c r="E242" s="95" t="str">
        <f>IF(ISNUMBER(MATCH(C46,'1. Antritt_Prüfung'!$H$107:$H$307,0)),"Ja","-")</f>
        <v>-</v>
      </c>
      <c r="F242" s="95" t="str">
        <f>IF(ISNUMBER(MATCH(C46,'2a.Detailpunkte'!$D$4:$D$352,0)),"Ja","-")</f>
        <v>-</v>
      </c>
      <c r="G242" s="95" t="str">
        <f>IF(ISNUMBER(MATCH(D46,'1. Antritt_Prüfung'!$H$107:$H$307,0)),"Ja","-")</f>
        <v>-</v>
      </c>
      <c r="H242" s="95" t="str">
        <f>IF(ISNUMBER(MATCH(D46,'2a.Detailpunkte'!$D$4:$D$352,0)),"Ja","-")</f>
        <v>-</v>
      </c>
    </row>
    <row r="243" spans="5:8">
      <c r="E243" s="95" t="str">
        <f>IF(ISNUMBER(MATCH(C47,'1. Antritt_Prüfung'!$H$107:$H$307,0)),"Ja","-")</f>
        <v>-</v>
      </c>
      <c r="F243" s="95" t="str">
        <f>IF(ISNUMBER(MATCH(C47,'2a.Detailpunkte'!$D$4:$D$352,0)),"Ja","-")</f>
        <v>-</v>
      </c>
      <c r="G243" s="95" t="str">
        <f>IF(ISNUMBER(MATCH(D47,'1. Antritt_Prüfung'!$H$107:$H$307,0)),"Ja","-")</f>
        <v>-</v>
      </c>
      <c r="H243" s="95" t="str">
        <f>IF(ISNUMBER(MATCH(D47,'2a.Detailpunkte'!$D$4:$D$352,0)),"Ja","-")</f>
        <v>-</v>
      </c>
    </row>
    <row r="244" spans="5:8">
      <c r="E244" s="95" t="str">
        <f>IF(ISNUMBER(MATCH(C48,'1. Antritt_Prüfung'!$H$107:$H$307,0)),"Ja","-")</f>
        <v>-</v>
      </c>
      <c r="F244" s="95" t="str">
        <f>IF(ISNUMBER(MATCH(C48,'2a.Detailpunkte'!$D$4:$D$352,0)),"Ja","-")</f>
        <v>-</v>
      </c>
      <c r="G244" s="95" t="str">
        <f>IF(ISNUMBER(MATCH(D48,'1. Antritt_Prüfung'!$H$107:$H$307,0)),"Ja","-")</f>
        <v>-</v>
      </c>
      <c r="H244" s="95" t="str">
        <f>IF(ISNUMBER(MATCH(D48,'2a.Detailpunkte'!$D$4:$D$352,0)),"Ja","-")</f>
        <v>-</v>
      </c>
    </row>
    <row r="245" spans="5:8">
      <c r="E245" s="95" t="str">
        <f>IF(ISNUMBER(MATCH(C49,'1. Antritt_Prüfung'!$H$107:$H$307,0)),"Ja","-")</f>
        <v>-</v>
      </c>
      <c r="F245" s="95" t="str">
        <f>IF(ISNUMBER(MATCH(C49,'2a.Detailpunkte'!$D$4:$D$352,0)),"Ja","-")</f>
        <v>-</v>
      </c>
      <c r="G245" s="95" t="str">
        <f>IF(ISNUMBER(MATCH(D49,'1. Antritt_Prüfung'!$H$107:$H$307,0)),"Ja","-")</f>
        <v>-</v>
      </c>
      <c r="H245" s="95" t="str">
        <f>IF(ISNUMBER(MATCH(D49,'2a.Detailpunkte'!$D$4:$D$352,0)),"Ja","-")</f>
        <v>-</v>
      </c>
    </row>
    <row r="246" spans="5:8">
      <c r="E246" s="95" t="str">
        <f>IF(ISNUMBER(MATCH(C50,'1. Antritt_Prüfung'!$H$107:$H$307,0)),"Ja","-")</f>
        <v>-</v>
      </c>
      <c r="F246" s="95" t="str">
        <f>IF(ISNUMBER(MATCH(C50,'2a.Detailpunkte'!$D$4:$D$352,0)),"Ja","-")</f>
        <v>-</v>
      </c>
      <c r="G246" s="95" t="str">
        <f>IF(ISNUMBER(MATCH(D50,'1. Antritt_Prüfung'!$H$107:$H$307,0)),"Ja","-")</f>
        <v>-</v>
      </c>
      <c r="H246" s="95" t="str">
        <f>IF(ISNUMBER(MATCH(D50,'2a.Detailpunkte'!$D$4:$D$352,0)),"Ja","-")</f>
        <v>-</v>
      </c>
    </row>
    <row r="247" spans="5:8">
      <c r="E247" s="95" t="str">
        <f>IF(ISNUMBER(MATCH(C51,'1. Antritt_Prüfung'!$H$107:$H$307,0)),"Ja","-")</f>
        <v>-</v>
      </c>
      <c r="F247" s="95" t="str">
        <f>IF(ISNUMBER(MATCH(C51,'2a.Detailpunkte'!$D$4:$D$352,0)),"Ja","-")</f>
        <v>-</v>
      </c>
      <c r="G247" s="95" t="str">
        <f>IF(ISNUMBER(MATCH(D51,'1. Antritt_Prüfung'!$H$107:$H$307,0)),"Ja","-")</f>
        <v>-</v>
      </c>
      <c r="H247" s="95" t="str">
        <f>IF(ISNUMBER(MATCH(D51,'2a.Detailpunkte'!$D$4:$D$352,0)),"Ja","-")</f>
        <v>-</v>
      </c>
    </row>
    <row r="248" spans="5:8">
      <c r="E248" s="95" t="str">
        <f>IF(ISNUMBER(MATCH(C52,'1. Antritt_Prüfung'!$H$107:$H$307,0)),"Ja","-")</f>
        <v>-</v>
      </c>
      <c r="F248" s="95" t="str">
        <f>IF(ISNUMBER(MATCH(C52,'2a.Detailpunkte'!$D$4:$D$352,0)),"Ja","-")</f>
        <v>-</v>
      </c>
      <c r="G248" s="95" t="str">
        <f>IF(ISNUMBER(MATCH(D52,'1. Antritt_Prüfung'!$H$107:$H$307,0)),"Ja","-")</f>
        <v>-</v>
      </c>
      <c r="H248" s="95" t="str">
        <f>IF(ISNUMBER(MATCH(D52,'2a.Detailpunkte'!$D$4:$D$352,0)),"Ja","-")</f>
        <v>-</v>
      </c>
    </row>
    <row r="249" spans="5:8">
      <c r="E249" s="95" t="str">
        <f>IF(ISNUMBER(MATCH(C53,'1. Antritt_Prüfung'!$H$107:$H$307,0)),"Ja","-")</f>
        <v>-</v>
      </c>
      <c r="F249" s="95" t="str">
        <f>IF(ISNUMBER(MATCH(C53,'2a.Detailpunkte'!$D$4:$D$352,0)),"Ja","-")</f>
        <v>-</v>
      </c>
      <c r="G249" s="95" t="str">
        <f>IF(ISNUMBER(MATCH(D53,'1. Antritt_Prüfung'!$H$107:$H$307,0)),"Ja","-")</f>
        <v>-</v>
      </c>
      <c r="H249" s="95" t="str">
        <f>IF(ISNUMBER(MATCH(D53,'2a.Detailpunkte'!$D$4:$D$352,0)),"Ja","-")</f>
        <v>-</v>
      </c>
    </row>
    <row r="250" spans="5:8">
      <c r="E250" s="95" t="str">
        <f>IF(ISNUMBER(MATCH(C54,'1. Antritt_Prüfung'!$H$107:$H$307,0)),"Ja","-")</f>
        <v>-</v>
      </c>
      <c r="F250" s="95" t="str">
        <f>IF(ISNUMBER(MATCH(C54,'2a.Detailpunkte'!$D$4:$D$352,0)),"Ja","-")</f>
        <v>-</v>
      </c>
      <c r="G250" s="95" t="str">
        <f>IF(ISNUMBER(MATCH(D54,'1. Antritt_Prüfung'!$H$107:$H$307,0)),"Ja","-")</f>
        <v>-</v>
      </c>
      <c r="H250" s="95" t="str">
        <f>IF(ISNUMBER(MATCH(D54,'2a.Detailpunkte'!$D$4:$D$352,0)),"Ja","-")</f>
        <v>-</v>
      </c>
    </row>
    <row r="251" spans="5:8">
      <c r="E251" s="95" t="str">
        <f>IF(ISNUMBER(MATCH(C55,'1. Antritt_Prüfung'!$H$107:$H$307,0)),"Ja","-")</f>
        <v>-</v>
      </c>
      <c r="F251" s="95" t="str">
        <f>IF(ISNUMBER(MATCH(C55,'2a.Detailpunkte'!$D$4:$D$352,0)),"Ja","-")</f>
        <v>-</v>
      </c>
      <c r="G251" s="95" t="str">
        <f>IF(ISNUMBER(MATCH(D55,'1. Antritt_Prüfung'!$H$107:$H$307,0)),"Ja","-")</f>
        <v>-</v>
      </c>
      <c r="H251" s="95" t="str">
        <f>IF(ISNUMBER(MATCH(D55,'2a.Detailpunkte'!$D$4:$D$352,0)),"Ja","-")</f>
        <v>-</v>
      </c>
    </row>
    <row r="252" spans="5:8">
      <c r="E252" s="95" t="str">
        <f>IF(ISNUMBER(MATCH(C56,'1. Antritt_Prüfung'!$H$107:$H$307,0)),"Ja","-")</f>
        <v>-</v>
      </c>
      <c r="F252" s="95" t="str">
        <f>IF(ISNUMBER(MATCH(C56,'2a.Detailpunkte'!$D$4:$D$352,0)),"Ja","-")</f>
        <v>-</v>
      </c>
      <c r="G252" s="95" t="str">
        <f>IF(ISNUMBER(MATCH(D56,'1. Antritt_Prüfung'!$H$107:$H$307,0)),"Ja","-")</f>
        <v>-</v>
      </c>
      <c r="H252" s="95" t="str">
        <f>IF(ISNUMBER(MATCH(D56,'2a.Detailpunkte'!$D$4:$D$352,0)),"Ja","-")</f>
        <v>-</v>
      </c>
    </row>
    <row r="253" spans="5:8">
      <c r="E253" s="95" t="str">
        <f>IF(ISNUMBER(MATCH(C57,'1. Antritt_Prüfung'!$H$107:$H$307,0)),"Ja","-")</f>
        <v>-</v>
      </c>
      <c r="F253" s="95" t="str">
        <f>IF(ISNUMBER(MATCH(C57,'2a.Detailpunkte'!$D$4:$D$352,0)),"Ja","-")</f>
        <v>-</v>
      </c>
      <c r="G253" s="95" t="str">
        <f>IF(ISNUMBER(MATCH(D57,'1. Antritt_Prüfung'!$H$107:$H$307,0)),"Ja","-")</f>
        <v>-</v>
      </c>
      <c r="H253" s="95" t="str">
        <f>IF(ISNUMBER(MATCH(D57,'2a.Detailpunkte'!$D$4:$D$352,0)),"Ja","-")</f>
        <v>-</v>
      </c>
    </row>
    <row r="254" spans="5:8">
      <c r="E254" s="95" t="str">
        <f>IF(ISNUMBER(MATCH(C58,'1. Antritt_Prüfung'!$H$107:$H$307,0)),"Ja","-")</f>
        <v>-</v>
      </c>
      <c r="F254" s="95" t="str">
        <f>IF(ISNUMBER(MATCH(C58,'2a.Detailpunkte'!$D$4:$D$352,0)),"Ja","-")</f>
        <v>-</v>
      </c>
      <c r="G254" s="95" t="str">
        <f>IF(ISNUMBER(MATCH(D58,'1. Antritt_Prüfung'!$H$107:$H$307,0)),"Ja","-")</f>
        <v>-</v>
      </c>
      <c r="H254" s="95" t="str">
        <f>IF(ISNUMBER(MATCH(D58,'2a.Detailpunkte'!$D$4:$D$352,0)),"Ja","-")</f>
        <v>-</v>
      </c>
    </row>
    <row r="255" spans="5:8">
      <c r="E255" s="95" t="str">
        <f>IF(ISNUMBER(MATCH(C59,'1. Antritt_Prüfung'!$H$107:$H$307,0)),"Ja","-")</f>
        <v>-</v>
      </c>
      <c r="F255" s="95" t="str">
        <f>IF(ISNUMBER(MATCH(C59,'2a.Detailpunkte'!$D$4:$D$352,0)),"Ja","-")</f>
        <v>-</v>
      </c>
      <c r="G255" s="95" t="str">
        <f>IF(ISNUMBER(MATCH(D59,'1. Antritt_Prüfung'!$H$107:$H$307,0)),"Ja","-")</f>
        <v>-</v>
      </c>
      <c r="H255" s="95" t="str">
        <f>IF(ISNUMBER(MATCH(D59,'2a.Detailpunkte'!$D$4:$D$352,0)),"Ja","-")</f>
        <v>-</v>
      </c>
    </row>
    <row r="256" spans="5:8">
      <c r="E256" s="95" t="str">
        <f>IF(ISNUMBER(MATCH(C60,'1. Antritt_Prüfung'!$H$107:$H$307,0)),"Ja","-")</f>
        <v>-</v>
      </c>
      <c r="F256" s="95" t="str">
        <f>IF(ISNUMBER(MATCH(C60,'2a.Detailpunkte'!$D$4:$D$352,0)),"Ja","-")</f>
        <v>-</v>
      </c>
      <c r="G256" s="95" t="str">
        <f>IF(ISNUMBER(MATCH(D60,'1. Antritt_Prüfung'!$H$107:$H$307,0)),"Ja","-")</f>
        <v>-</v>
      </c>
      <c r="H256" s="95" t="str">
        <f>IF(ISNUMBER(MATCH(D60,'2a.Detailpunkte'!$D$4:$D$352,0)),"Ja","-")</f>
        <v>-</v>
      </c>
    </row>
    <row r="257" spans="5:8">
      <c r="E257" s="95" t="str">
        <f>IF(ISNUMBER(MATCH(C61,'1. Antritt_Prüfung'!$H$107:$H$307,0)),"Ja","-")</f>
        <v>-</v>
      </c>
      <c r="F257" s="95" t="str">
        <f>IF(ISNUMBER(MATCH(C61,'2a.Detailpunkte'!$D$4:$D$352,0)),"Ja","-")</f>
        <v>-</v>
      </c>
      <c r="G257" s="95" t="str">
        <f>IF(ISNUMBER(MATCH(D61,'1. Antritt_Prüfung'!$H$107:$H$307,0)),"Ja","-")</f>
        <v>-</v>
      </c>
      <c r="H257" s="95" t="str">
        <f>IF(ISNUMBER(MATCH(D61,'2a.Detailpunkte'!$D$4:$D$352,0)),"Ja","-")</f>
        <v>-</v>
      </c>
    </row>
    <row r="258" spans="5:8">
      <c r="E258" s="95" t="str">
        <f>IF(ISNUMBER(MATCH(C62,'1. Antritt_Prüfung'!$H$107:$H$307,0)),"Ja","-")</f>
        <v>-</v>
      </c>
      <c r="F258" s="95" t="str">
        <f>IF(ISNUMBER(MATCH(C62,'2a.Detailpunkte'!$D$4:$D$352,0)),"Ja","-")</f>
        <v>-</v>
      </c>
      <c r="G258" s="95" t="str">
        <f>IF(ISNUMBER(MATCH(D62,'1. Antritt_Prüfung'!$H$107:$H$307,0)),"Ja","-")</f>
        <v>-</v>
      </c>
      <c r="H258" s="95" t="str">
        <f>IF(ISNUMBER(MATCH(D62,'2a.Detailpunkte'!$D$4:$D$352,0)),"Ja","-")</f>
        <v>-</v>
      </c>
    </row>
    <row r="259" spans="5:8">
      <c r="E259" s="95" t="str">
        <f>IF(ISNUMBER(MATCH(C63,'1. Antritt_Prüfung'!$H$107:$H$307,0)),"Ja","-")</f>
        <v>-</v>
      </c>
      <c r="F259" s="95" t="str">
        <f>IF(ISNUMBER(MATCH(C63,'2a.Detailpunkte'!$D$4:$D$352,0)),"Ja","-")</f>
        <v>-</v>
      </c>
      <c r="G259" s="95" t="str">
        <f>IF(ISNUMBER(MATCH(D63,'1. Antritt_Prüfung'!$H$107:$H$307,0)),"Ja","-")</f>
        <v>-</v>
      </c>
      <c r="H259" s="95" t="str">
        <f>IF(ISNUMBER(MATCH(D63,'2a.Detailpunkte'!$D$4:$D$352,0)),"Ja","-")</f>
        <v>-</v>
      </c>
    </row>
    <row r="260" spans="5:8">
      <c r="E260" s="95" t="str">
        <f>IF(ISNUMBER(MATCH(C64,'1. Antritt_Prüfung'!$H$107:$H$307,0)),"Ja","-")</f>
        <v>-</v>
      </c>
      <c r="F260" s="95" t="str">
        <f>IF(ISNUMBER(MATCH(C64,'2a.Detailpunkte'!$D$4:$D$352,0)),"Ja","-")</f>
        <v>-</v>
      </c>
      <c r="G260" s="95" t="str">
        <f>IF(ISNUMBER(MATCH(D64,'1. Antritt_Prüfung'!$H$107:$H$307,0)),"Ja","-")</f>
        <v>-</v>
      </c>
      <c r="H260" s="95" t="str">
        <f>IF(ISNUMBER(MATCH(D64,'2a.Detailpunkte'!$D$4:$D$352,0)),"Ja","-")</f>
        <v>-</v>
      </c>
    </row>
    <row r="261" spans="5:8">
      <c r="E261" s="95" t="str">
        <f>IF(ISNUMBER(MATCH(C65,'1. Antritt_Prüfung'!$H$107:$H$307,0)),"Ja","-")</f>
        <v>-</v>
      </c>
      <c r="F261" s="95" t="str">
        <f>IF(ISNUMBER(MATCH(C65,'2a.Detailpunkte'!$D$4:$D$352,0)),"Ja","-")</f>
        <v>-</v>
      </c>
      <c r="G261" s="95" t="str">
        <f>IF(ISNUMBER(MATCH(D65,'1. Antritt_Prüfung'!$H$107:$H$307,0)),"Ja","-")</f>
        <v>-</v>
      </c>
      <c r="H261" s="95" t="str">
        <f>IF(ISNUMBER(MATCH(D65,'2a.Detailpunkte'!$D$4:$D$352,0)),"Ja","-")</f>
        <v>-</v>
      </c>
    </row>
    <row r="262" spans="5:8">
      <c r="E262" s="95" t="str">
        <f>IF(ISNUMBER(MATCH(C66,'1. Antritt_Prüfung'!$H$107:$H$307,0)),"Ja","-")</f>
        <v>-</v>
      </c>
      <c r="F262" s="95" t="str">
        <f>IF(ISNUMBER(MATCH(C66,'2a.Detailpunkte'!$D$4:$D$352,0)),"Ja","-")</f>
        <v>-</v>
      </c>
      <c r="G262" s="95" t="str">
        <f>IF(ISNUMBER(MATCH(D66,'1. Antritt_Prüfung'!$H$107:$H$307,0)),"Ja","-")</f>
        <v>-</v>
      </c>
      <c r="H262" s="95" t="str">
        <f>IF(ISNUMBER(MATCH(D66,'2a.Detailpunkte'!$D$4:$D$352,0)),"Ja","-")</f>
        <v>-</v>
      </c>
    </row>
    <row r="263" spans="5:8">
      <c r="E263" s="95" t="str">
        <f>IF(ISNUMBER(MATCH(C67,'1. Antritt_Prüfung'!$H$107:$H$307,0)),"Ja","-")</f>
        <v>-</v>
      </c>
      <c r="F263" s="95" t="str">
        <f>IF(ISNUMBER(MATCH(C67,'2a.Detailpunkte'!$D$4:$D$352,0)),"Ja","-")</f>
        <v>-</v>
      </c>
      <c r="G263" s="95" t="str">
        <f>IF(ISNUMBER(MATCH(D67,'1. Antritt_Prüfung'!$H$107:$H$307,0)),"Ja","-")</f>
        <v>-</v>
      </c>
      <c r="H263" s="95" t="str">
        <f>IF(ISNUMBER(MATCH(D67,'2a.Detailpunkte'!$D$4:$D$352,0)),"Ja","-")</f>
        <v>-</v>
      </c>
    </row>
    <row r="264" spans="5:8">
      <c r="E264" s="95" t="str">
        <f>IF(ISNUMBER(MATCH(C68,'1. Antritt_Prüfung'!$H$107:$H$307,0)),"Ja","-")</f>
        <v>-</v>
      </c>
      <c r="F264" s="95" t="str">
        <f>IF(ISNUMBER(MATCH(C68,'2a.Detailpunkte'!$D$4:$D$352,0)),"Ja","-")</f>
        <v>-</v>
      </c>
      <c r="G264" s="95" t="str">
        <f>IF(ISNUMBER(MATCH(D68,'1. Antritt_Prüfung'!$H$107:$H$307,0)),"Ja","-")</f>
        <v>-</v>
      </c>
      <c r="H264" s="95" t="str">
        <f>IF(ISNUMBER(MATCH(D68,'2a.Detailpunkte'!$D$4:$D$352,0)),"Ja","-")</f>
        <v>-</v>
      </c>
    </row>
    <row r="265" spans="5:8">
      <c r="E265" s="95" t="str">
        <f>IF(ISNUMBER(MATCH(C69,'1. Antritt_Prüfung'!$H$107:$H$307,0)),"Ja","-")</f>
        <v>-</v>
      </c>
      <c r="F265" s="95" t="str">
        <f>IF(ISNUMBER(MATCH(C69,'2a.Detailpunkte'!$D$4:$D$352,0)),"Ja","-")</f>
        <v>-</v>
      </c>
      <c r="G265" s="95" t="str">
        <f>IF(ISNUMBER(MATCH(D69,'1. Antritt_Prüfung'!$H$107:$H$307,0)),"Ja","-")</f>
        <v>-</v>
      </c>
      <c r="H265" s="95" t="str">
        <f>IF(ISNUMBER(MATCH(D69,'2a.Detailpunkte'!$D$4:$D$352,0)),"Ja","-")</f>
        <v>-</v>
      </c>
    </row>
    <row r="266" spans="5:8">
      <c r="E266" s="95" t="str">
        <f>IF(ISNUMBER(MATCH(C70,'1. Antritt_Prüfung'!$H$107:$H$307,0)),"Ja","-")</f>
        <v>-</v>
      </c>
      <c r="F266" s="95" t="str">
        <f>IF(ISNUMBER(MATCH(C70,'2a.Detailpunkte'!$D$4:$D$352,0)),"Ja","-")</f>
        <v>-</v>
      </c>
      <c r="G266" s="95" t="str">
        <f>IF(ISNUMBER(MATCH(D70,'1. Antritt_Prüfung'!$H$107:$H$307,0)),"Ja","-")</f>
        <v>-</v>
      </c>
      <c r="H266" s="95" t="str">
        <f>IF(ISNUMBER(MATCH(D70,'2a.Detailpunkte'!$D$4:$D$352,0)),"Ja","-")</f>
        <v>-</v>
      </c>
    </row>
    <row r="267" spans="5:8">
      <c r="E267" s="95" t="str">
        <f>IF(ISNUMBER(MATCH(C71,'1. Antritt_Prüfung'!$H$107:$H$307,0)),"Ja","-")</f>
        <v>-</v>
      </c>
      <c r="F267" s="95" t="str">
        <f>IF(ISNUMBER(MATCH(C71,'2a.Detailpunkte'!$D$4:$D$352,0)),"Ja","-")</f>
        <v>-</v>
      </c>
      <c r="G267" s="95" t="str">
        <f>IF(ISNUMBER(MATCH(D71,'1. Antritt_Prüfung'!$H$107:$H$307,0)),"Ja","-")</f>
        <v>-</v>
      </c>
      <c r="H267" s="95" t="str">
        <f>IF(ISNUMBER(MATCH(D71,'2a.Detailpunkte'!$D$4:$D$352,0)),"Ja","-")</f>
        <v>-</v>
      </c>
    </row>
    <row r="268" spans="5:8">
      <c r="E268" s="95" t="str">
        <f>IF(ISNUMBER(MATCH(C72,'1. Antritt_Prüfung'!$H$107:$H$307,0)),"Ja","-")</f>
        <v>-</v>
      </c>
      <c r="F268" s="95" t="str">
        <f>IF(ISNUMBER(MATCH(C72,'2a.Detailpunkte'!$D$4:$D$352,0)),"Ja","-")</f>
        <v>-</v>
      </c>
      <c r="G268" s="95" t="str">
        <f>IF(ISNUMBER(MATCH(D72,'1. Antritt_Prüfung'!$H$107:$H$307,0)),"Ja","-")</f>
        <v>-</v>
      </c>
      <c r="H268" s="95" t="str">
        <f>IF(ISNUMBER(MATCH(D72,'2a.Detailpunkte'!$D$4:$D$352,0)),"Ja","-")</f>
        <v>-</v>
      </c>
    </row>
    <row r="269" spans="5:8">
      <c r="E269" s="95" t="str">
        <f>IF(ISNUMBER(MATCH(C73,'1. Antritt_Prüfung'!$H$107:$H$307,0)),"Ja","-")</f>
        <v>-</v>
      </c>
      <c r="F269" s="95" t="str">
        <f>IF(ISNUMBER(MATCH(C73,'2a.Detailpunkte'!$D$4:$D$352,0)),"Ja","-")</f>
        <v>-</v>
      </c>
      <c r="G269" s="95" t="str">
        <f>IF(ISNUMBER(MATCH(D73,'1. Antritt_Prüfung'!$H$107:$H$307,0)),"Ja","-")</f>
        <v>-</v>
      </c>
      <c r="H269" s="95" t="str">
        <f>IF(ISNUMBER(MATCH(D73,'2a.Detailpunkte'!$D$4:$D$352,0)),"Ja","-")</f>
        <v>-</v>
      </c>
    </row>
    <row r="270" spans="5:8">
      <c r="E270" s="95" t="str">
        <f>IF(ISNUMBER(MATCH(C74,'1. Antritt_Prüfung'!$H$107:$H$307,0)),"Ja","-")</f>
        <v>-</v>
      </c>
      <c r="F270" s="95" t="str">
        <f>IF(ISNUMBER(MATCH(C74,'2a.Detailpunkte'!$D$4:$D$352,0)),"Ja","-")</f>
        <v>-</v>
      </c>
      <c r="G270" s="95" t="str">
        <f>IF(ISNUMBER(MATCH(D74,'1. Antritt_Prüfung'!$H$107:$H$307,0)),"Ja","-")</f>
        <v>-</v>
      </c>
      <c r="H270" s="95" t="str">
        <f>IF(ISNUMBER(MATCH(D74,'2a.Detailpunkte'!$D$4:$D$352,0)),"Ja","-")</f>
        <v>-</v>
      </c>
    </row>
    <row r="271" spans="5:8">
      <c r="E271" s="95" t="str">
        <f>IF(ISNUMBER(MATCH(C75,'1. Antritt_Prüfung'!$H$107:$H$307,0)),"Ja","-")</f>
        <v>-</v>
      </c>
      <c r="F271" s="95" t="str">
        <f>IF(ISNUMBER(MATCH(C75,'2a.Detailpunkte'!$D$4:$D$352,0)),"Ja","-")</f>
        <v>-</v>
      </c>
      <c r="G271" s="95" t="str">
        <f>IF(ISNUMBER(MATCH(D75,'1. Antritt_Prüfung'!$H$107:$H$307,0)),"Ja","-")</f>
        <v>-</v>
      </c>
      <c r="H271" s="95" t="str">
        <f>IF(ISNUMBER(MATCH(D75,'2a.Detailpunkte'!$D$4:$D$352,0)),"Ja","-")</f>
        <v>-</v>
      </c>
    </row>
    <row r="272" spans="5:8">
      <c r="E272" s="95" t="str">
        <f>IF(ISNUMBER(MATCH(C76,'1. Antritt_Prüfung'!$H$107:$H$307,0)),"Ja","-")</f>
        <v>-</v>
      </c>
      <c r="F272" s="95" t="str">
        <f>IF(ISNUMBER(MATCH(C76,'2a.Detailpunkte'!$D$4:$D$352,0)),"Ja","-")</f>
        <v>-</v>
      </c>
      <c r="G272" s="95" t="str">
        <f>IF(ISNUMBER(MATCH(D76,'1. Antritt_Prüfung'!$H$107:$H$307,0)),"Ja","-")</f>
        <v>-</v>
      </c>
      <c r="H272" s="95" t="str">
        <f>IF(ISNUMBER(MATCH(D76,'2a.Detailpunkte'!$D$4:$D$352,0)),"Ja","-")</f>
        <v>-</v>
      </c>
    </row>
    <row r="273" spans="5:8">
      <c r="E273" s="95" t="str">
        <f>IF(ISNUMBER(MATCH(C77,'1. Antritt_Prüfung'!$H$107:$H$307,0)),"Ja","-")</f>
        <v>-</v>
      </c>
      <c r="F273" s="95" t="str">
        <f>IF(ISNUMBER(MATCH(C77,'2a.Detailpunkte'!$D$4:$D$352,0)),"Ja","-")</f>
        <v>-</v>
      </c>
      <c r="G273" s="95" t="str">
        <f>IF(ISNUMBER(MATCH(D77,'1. Antritt_Prüfung'!$H$107:$H$307,0)),"Ja","-")</f>
        <v>-</v>
      </c>
      <c r="H273" s="95" t="str">
        <f>IF(ISNUMBER(MATCH(D77,'2a.Detailpunkte'!$D$4:$D$352,0)),"Ja","-")</f>
        <v>-</v>
      </c>
    </row>
    <row r="274" spans="5:8">
      <c r="E274" s="95" t="str">
        <f>IF(ISNUMBER(MATCH(C78,'1. Antritt_Prüfung'!$H$107:$H$307,0)),"Ja","-")</f>
        <v>-</v>
      </c>
      <c r="F274" s="95" t="str">
        <f>IF(ISNUMBER(MATCH(C78,'2a.Detailpunkte'!$D$4:$D$352,0)),"Ja","-")</f>
        <v>-</v>
      </c>
      <c r="G274" s="95" t="str">
        <f>IF(ISNUMBER(MATCH(D78,'1. Antritt_Prüfung'!$H$107:$H$307,0)),"Ja","-")</f>
        <v>-</v>
      </c>
      <c r="H274" s="95" t="str">
        <f>IF(ISNUMBER(MATCH(D78,'2a.Detailpunkte'!$D$4:$D$352,0)),"Ja","-")</f>
        <v>-</v>
      </c>
    </row>
    <row r="275" spans="5:8">
      <c r="E275" s="95" t="str">
        <f>IF(ISNUMBER(MATCH(C79,'1. Antritt_Prüfung'!$H$107:$H$307,0)),"Ja","-")</f>
        <v>-</v>
      </c>
      <c r="F275" s="95" t="str">
        <f>IF(ISNUMBER(MATCH(C79,'2a.Detailpunkte'!$D$4:$D$352,0)),"Ja","-")</f>
        <v>-</v>
      </c>
      <c r="G275" s="95" t="str">
        <f>IF(ISNUMBER(MATCH(D79,'1. Antritt_Prüfung'!$H$107:$H$307,0)),"Ja","-")</f>
        <v>-</v>
      </c>
      <c r="H275" s="95" t="str">
        <f>IF(ISNUMBER(MATCH(D79,'2a.Detailpunkte'!$D$4:$D$352,0)),"Ja","-")</f>
        <v>-</v>
      </c>
    </row>
    <row r="276" spans="5:8">
      <c r="E276" s="95" t="str">
        <f>IF(ISNUMBER(MATCH(C80,'1. Antritt_Prüfung'!$H$107:$H$307,0)),"Ja","-")</f>
        <v>-</v>
      </c>
      <c r="F276" s="95" t="str">
        <f>IF(ISNUMBER(MATCH(C80,'2a.Detailpunkte'!$D$4:$D$352,0)),"Ja","-")</f>
        <v>-</v>
      </c>
      <c r="G276" s="95" t="str">
        <f>IF(ISNUMBER(MATCH(D80,'1. Antritt_Prüfung'!$H$107:$H$307,0)),"Ja","-")</f>
        <v>-</v>
      </c>
      <c r="H276" s="95" t="str">
        <f>IF(ISNUMBER(MATCH(D80,'2a.Detailpunkte'!$D$4:$D$352,0)),"Ja","-")</f>
        <v>-</v>
      </c>
    </row>
    <row r="277" spans="5:8">
      <c r="E277" s="95" t="str">
        <f>IF(ISNUMBER(MATCH(C81,'1. Antritt_Prüfung'!$H$107:$H$307,0)),"Ja","-")</f>
        <v>-</v>
      </c>
      <c r="F277" s="95" t="str">
        <f>IF(ISNUMBER(MATCH(C81,'2a.Detailpunkte'!$D$4:$D$352,0)),"Ja","-")</f>
        <v>-</v>
      </c>
      <c r="G277" s="95" t="str">
        <f>IF(ISNUMBER(MATCH(D81,'1. Antritt_Prüfung'!$H$107:$H$307,0)),"Ja","-")</f>
        <v>-</v>
      </c>
      <c r="H277" s="95" t="str">
        <f>IF(ISNUMBER(MATCH(D81,'2a.Detailpunkte'!$D$4:$D$352,0)),"Ja","-")</f>
        <v>-</v>
      </c>
    </row>
    <row r="278" spans="5:8">
      <c r="E278" s="95" t="str">
        <f>IF(ISNUMBER(MATCH(C82,'1. Antritt_Prüfung'!$H$107:$H$307,0)),"Ja","-")</f>
        <v>-</v>
      </c>
      <c r="F278" s="95" t="str">
        <f>IF(ISNUMBER(MATCH(C82,'2a.Detailpunkte'!$D$4:$D$352,0)),"Ja","-")</f>
        <v>-</v>
      </c>
      <c r="G278" s="95" t="str">
        <f>IF(ISNUMBER(MATCH(D82,'1. Antritt_Prüfung'!$H$107:$H$307,0)),"Ja","-")</f>
        <v>-</v>
      </c>
      <c r="H278" s="95" t="str">
        <f>IF(ISNUMBER(MATCH(D82,'2a.Detailpunkte'!$D$4:$D$352,0)),"Ja","-")</f>
        <v>-</v>
      </c>
    </row>
    <row r="279" spans="5:8">
      <c r="E279" s="95" t="str">
        <f>IF(ISNUMBER(MATCH(C83,'1. Antritt_Prüfung'!$H$107:$H$307,0)),"Ja","-")</f>
        <v>-</v>
      </c>
      <c r="F279" s="95" t="str">
        <f>IF(ISNUMBER(MATCH(C83,'2a.Detailpunkte'!$D$4:$D$352,0)),"Ja","-")</f>
        <v>-</v>
      </c>
      <c r="G279" s="95" t="str">
        <f>IF(ISNUMBER(MATCH(D83,'1. Antritt_Prüfung'!$H$107:$H$307,0)),"Ja","-")</f>
        <v>-</v>
      </c>
      <c r="H279" s="95" t="str">
        <f>IF(ISNUMBER(MATCH(D83,'2a.Detailpunkte'!$D$4:$D$352,0)),"Ja","-")</f>
        <v>-</v>
      </c>
    </row>
    <row r="280" spans="5:8">
      <c r="E280" s="95" t="str">
        <f>IF(ISNUMBER(MATCH(C84,'1. Antritt_Prüfung'!$H$107:$H$307,0)),"Ja","-")</f>
        <v>-</v>
      </c>
      <c r="F280" s="95" t="str">
        <f>IF(ISNUMBER(MATCH(C84,'2a.Detailpunkte'!$D$4:$D$352,0)),"Ja","-")</f>
        <v>-</v>
      </c>
      <c r="G280" s="95" t="str">
        <f>IF(ISNUMBER(MATCH(D84,'1. Antritt_Prüfung'!$H$107:$H$307,0)),"Ja","-")</f>
        <v>-</v>
      </c>
      <c r="H280" s="95" t="str">
        <f>IF(ISNUMBER(MATCH(D84,'2a.Detailpunkte'!$D$4:$D$352,0)),"Ja","-")</f>
        <v>-</v>
      </c>
    </row>
    <row r="281" spans="5:8">
      <c r="E281" s="95" t="str">
        <f>IF(ISNUMBER(MATCH(C85,'1. Antritt_Prüfung'!$H$107:$H$307,0)),"Ja","-")</f>
        <v>-</v>
      </c>
      <c r="F281" s="95" t="str">
        <f>IF(ISNUMBER(MATCH(C85,'2a.Detailpunkte'!$D$4:$D$352,0)),"Ja","-")</f>
        <v>-</v>
      </c>
      <c r="G281" s="95" t="str">
        <f>IF(ISNUMBER(MATCH(D85,'1. Antritt_Prüfung'!$H$107:$H$307,0)),"Ja","-")</f>
        <v>-</v>
      </c>
      <c r="H281" s="95" t="str">
        <f>IF(ISNUMBER(MATCH(D85,'2a.Detailpunkte'!$D$4:$D$352,0)),"Ja","-")</f>
        <v>-</v>
      </c>
    </row>
    <row r="282" spans="5:8">
      <c r="E282" s="95" t="str">
        <f>IF(ISNUMBER(MATCH(C86,'1. Antritt_Prüfung'!$H$107:$H$307,0)),"Ja","-")</f>
        <v>-</v>
      </c>
      <c r="F282" s="95" t="str">
        <f>IF(ISNUMBER(MATCH(C86,'2a.Detailpunkte'!$D$4:$D$352,0)),"Ja","-")</f>
        <v>-</v>
      </c>
      <c r="G282" s="95" t="str">
        <f>IF(ISNUMBER(MATCH(D86,'1. Antritt_Prüfung'!$H$107:$H$307,0)),"Ja","-")</f>
        <v>-</v>
      </c>
      <c r="H282" s="95" t="str">
        <f>IF(ISNUMBER(MATCH(D86,'2a.Detailpunkte'!$D$4:$D$352,0)),"Ja","-")</f>
        <v>-</v>
      </c>
    </row>
    <row r="283" spans="5:8">
      <c r="E283" s="95" t="str">
        <f>IF(ISNUMBER(MATCH(C87,'1. Antritt_Prüfung'!$H$107:$H$307,0)),"Ja","-")</f>
        <v>-</v>
      </c>
      <c r="F283" s="95" t="str">
        <f>IF(ISNUMBER(MATCH(C87,'2a.Detailpunkte'!$D$4:$D$352,0)),"Ja","-")</f>
        <v>-</v>
      </c>
      <c r="G283" s="95" t="str">
        <f>IF(ISNUMBER(MATCH(D87,'1. Antritt_Prüfung'!$H$107:$H$307,0)),"Ja","-")</f>
        <v>-</v>
      </c>
      <c r="H283" s="95" t="str">
        <f>IF(ISNUMBER(MATCH(D87,'2a.Detailpunkte'!$D$4:$D$352,0)),"Ja","-")</f>
        <v>-</v>
      </c>
    </row>
    <row r="284" spans="5:8">
      <c r="E284" s="95" t="str">
        <f>IF(ISNUMBER(MATCH(C88,'1. Antritt_Prüfung'!$H$107:$H$307,0)),"Ja","-")</f>
        <v>-</v>
      </c>
      <c r="F284" s="95" t="str">
        <f>IF(ISNUMBER(MATCH(C88,'2a.Detailpunkte'!$D$4:$D$352,0)),"Ja","-")</f>
        <v>-</v>
      </c>
      <c r="G284" s="95" t="str">
        <f>IF(ISNUMBER(MATCH(D88,'1. Antritt_Prüfung'!$H$107:$H$307,0)),"Ja","-")</f>
        <v>-</v>
      </c>
      <c r="H284" s="95" t="str">
        <f>IF(ISNUMBER(MATCH(D88,'2a.Detailpunkte'!$D$4:$D$352,0)),"Ja","-")</f>
        <v>-</v>
      </c>
    </row>
    <row r="285" spans="5:8">
      <c r="E285" s="95" t="str">
        <f>IF(ISNUMBER(MATCH(C89,'1. Antritt_Prüfung'!$H$107:$H$307,0)),"Ja","-")</f>
        <v>-</v>
      </c>
      <c r="F285" s="95" t="str">
        <f>IF(ISNUMBER(MATCH(C89,'2a.Detailpunkte'!$D$4:$D$352,0)),"Ja","-")</f>
        <v>-</v>
      </c>
      <c r="G285" s="95" t="str">
        <f>IF(ISNUMBER(MATCH(D89,'1. Antritt_Prüfung'!$H$107:$H$307,0)),"Ja","-")</f>
        <v>-</v>
      </c>
      <c r="H285" s="95" t="str">
        <f>IF(ISNUMBER(MATCH(D89,'2a.Detailpunkte'!$D$4:$D$352,0)),"Ja","-")</f>
        <v>-</v>
      </c>
    </row>
    <row r="286" spans="5:8">
      <c r="E286" s="95" t="str">
        <f>IF(ISNUMBER(MATCH(C90,'1. Antritt_Prüfung'!$H$107:$H$307,0)),"Ja","-")</f>
        <v>-</v>
      </c>
      <c r="F286" s="95" t="str">
        <f>IF(ISNUMBER(MATCH(C90,'2a.Detailpunkte'!$D$4:$D$352,0)),"Ja","-")</f>
        <v>-</v>
      </c>
      <c r="G286" s="95" t="str">
        <f>IF(ISNUMBER(MATCH(D90,'1. Antritt_Prüfung'!$H$107:$H$307,0)),"Ja","-")</f>
        <v>-</v>
      </c>
      <c r="H286" s="95" t="str">
        <f>IF(ISNUMBER(MATCH(D90,'2a.Detailpunkte'!$D$4:$D$352,0)),"Ja","-")</f>
        <v>-</v>
      </c>
    </row>
    <row r="287" spans="5:8">
      <c r="E287" s="95" t="str">
        <f>IF(ISNUMBER(MATCH(C91,'1. Antritt_Prüfung'!$H$107:$H$307,0)),"Ja","-")</f>
        <v>-</v>
      </c>
      <c r="F287" s="95" t="str">
        <f>IF(ISNUMBER(MATCH(C91,'2a.Detailpunkte'!$D$4:$D$352,0)),"Ja","-")</f>
        <v>-</v>
      </c>
      <c r="G287" s="95" t="str">
        <f>IF(ISNUMBER(MATCH(D91,'1. Antritt_Prüfung'!$H$107:$H$307,0)),"Ja","-")</f>
        <v>-</v>
      </c>
      <c r="H287" s="95" t="str">
        <f>IF(ISNUMBER(MATCH(D91,'2a.Detailpunkte'!$D$4:$D$352,0)),"Ja","-")</f>
        <v>-</v>
      </c>
    </row>
    <row r="288" spans="5:8">
      <c r="E288" s="95" t="str">
        <f>IF(ISNUMBER(MATCH(C92,'1. Antritt_Prüfung'!$H$107:$H$307,0)),"Ja","-")</f>
        <v>-</v>
      </c>
      <c r="F288" s="95" t="str">
        <f>IF(ISNUMBER(MATCH(C92,'2a.Detailpunkte'!$D$4:$D$352,0)),"Ja","-")</f>
        <v>-</v>
      </c>
      <c r="G288" s="95" t="str">
        <f>IF(ISNUMBER(MATCH(D92,'1. Antritt_Prüfung'!$H$107:$H$307,0)),"Ja","-")</f>
        <v>-</v>
      </c>
      <c r="H288" s="95" t="str">
        <f>IF(ISNUMBER(MATCH(D92,'2a.Detailpunkte'!$D$4:$D$352,0)),"Ja","-")</f>
        <v>-</v>
      </c>
    </row>
    <row r="289" spans="5:8">
      <c r="E289" s="95" t="str">
        <f>IF(ISNUMBER(MATCH(C93,'1. Antritt_Prüfung'!$H$107:$H$307,0)),"Ja","-")</f>
        <v>-</v>
      </c>
      <c r="F289" s="95" t="str">
        <f>IF(ISNUMBER(MATCH(C93,'2a.Detailpunkte'!$D$4:$D$352,0)),"Ja","-")</f>
        <v>-</v>
      </c>
      <c r="G289" s="95" t="str">
        <f>IF(ISNUMBER(MATCH(D93,'1. Antritt_Prüfung'!$H$107:$H$307,0)),"Ja","-")</f>
        <v>-</v>
      </c>
      <c r="H289" s="95" t="str">
        <f>IF(ISNUMBER(MATCH(D93,'2a.Detailpunkte'!$D$4:$D$352,0)),"Ja","-")</f>
        <v>-</v>
      </c>
    </row>
    <row r="290" spans="5:8">
      <c r="E290" s="95" t="str">
        <f>IF(ISNUMBER(MATCH(C94,'1. Antritt_Prüfung'!$H$107:$H$307,0)),"Ja","-")</f>
        <v>-</v>
      </c>
      <c r="F290" s="95" t="str">
        <f>IF(ISNUMBER(MATCH(C94,'2a.Detailpunkte'!$D$4:$D$352,0)),"Ja","-")</f>
        <v>-</v>
      </c>
      <c r="G290" s="95" t="str">
        <f>IF(ISNUMBER(MATCH(D94,'1. Antritt_Prüfung'!$H$107:$H$307,0)),"Ja","-")</f>
        <v>-</v>
      </c>
      <c r="H290" s="95" t="str">
        <f>IF(ISNUMBER(MATCH(D94,'2a.Detailpunkte'!$D$4:$D$352,0)),"Ja","-")</f>
        <v>-</v>
      </c>
    </row>
    <row r="291" spans="5:8">
      <c r="E291" s="95" t="str">
        <f>IF(ISNUMBER(MATCH(C95,'1. Antritt_Prüfung'!$H$107:$H$307,0)),"Ja","-")</f>
        <v>-</v>
      </c>
      <c r="F291" s="95" t="str">
        <f>IF(ISNUMBER(MATCH(C95,'2a.Detailpunkte'!$D$4:$D$352,0)),"Ja","-")</f>
        <v>-</v>
      </c>
      <c r="G291" s="95" t="str">
        <f>IF(ISNUMBER(MATCH(D95,'1. Antritt_Prüfung'!$H$107:$H$307,0)),"Ja","-")</f>
        <v>-</v>
      </c>
      <c r="H291" s="95" t="str">
        <f>IF(ISNUMBER(MATCH(D95,'2a.Detailpunkte'!$D$4:$D$352,0)),"Ja","-")</f>
        <v>-</v>
      </c>
    </row>
    <row r="292" spans="5:8">
      <c r="E292" s="95" t="str">
        <f>IF(ISNUMBER(MATCH(C96,'1. Antritt_Prüfung'!$H$107:$H$307,0)),"Ja","-")</f>
        <v>-</v>
      </c>
      <c r="F292" s="95" t="str">
        <f>IF(ISNUMBER(MATCH(C96,'2a.Detailpunkte'!$D$4:$D$352,0)),"Ja","-")</f>
        <v>-</v>
      </c>
      <c r="G292" s="95" t="str">
        <f>IF(ISNUMBER(MATCH(D96,'1. Antritt_Prüfung'!$H$107:$H$307,0)),"Ja","-")</f>
        <v>-</v>
      </c>
      <c r="H292" s="95" t="str">
        <f>IF(ISNUMBER(MATCH(D96,'2a.Detailpunkte'!$D$4:$D$352,0)),"Ja","-")</f>
        <v>-</v>
      </c>
    </row>
    <row r="293" spans="5:8">
      <c r="E293" s="95" t="str">
        <f>IF(ISNUMBER(MATCH(C97,'1. Antritt_Prüfung'!$H$107:$H$307,0)),"Ja","-")</f>
        <v>-</v>
      </c>
      <c r="F293" s="95" t="str">
        <f>IF(ISNUMBER(MATCH(C97,'2a.Detailpunkte'!$D$4:$D$352,0)),"Ja","-")</f>
        <v>-</v>
      </c>
      <c r="G293" s="95" t="str">
        <f>IF(ISNUMBER(MATCH(D97,'1. Antritt_Prüfung'!$H$107:$H$307,0)),"Ja","-")</f>
        <v>-</v>
      </c>
      <c r="H293" s="95" t="str">
        <f>IF(ISNUMBER(MATCH(D97,'2a.Detailpunkte'!$D$4:$D$352,0)),"Ja","-")</f>
        <v>-</v>
      </c>
    </row>
    <row r="294" spans="5:8">
      <c r="E294" s="95" t="str">
        <f>IF(ISNUMBER(MATCH(C98,'1. Antritt_Prüfung'!$H$107:$H$307,0)),"Ja","-")</f>
        <v>-</v>
      </c>
      <c r="F294" s="95" t="str">
        <f>IF(ISNUMBER(MATCH(C98,'2a.Detailpunkte'!$D$4:$D$352,0)),"Ja","-")</f>
        <v>-</v>
      </c>
      <c r="G294" s="95" t="str">
        <f>IF(ISNUMBER(MATCH(D98,'1. Antritt_Prüfung'!$H$107:$H$307,0)),"Ja","-")</f>
        <v>-</v>
      </c>
      <c r="H294" s="95" t="str">
        <f>IF(ISNUMBER(MATCH(D98,'2a.Detailpunkte'!$D$4:$D$352,0)),"Ja","-")</f>
        <v>-</v>
      </c>
    </row>
    <row r="295" spans="5:8">
      <c r="E295" s="95" t="str">
        <f>IF(ISNUMBER(MATCH(C99,'1. Antritt_Prüfung'!$H$107:$H$307,0)),"Ja","-")</f>
        <v>-</v>
      </c>
      <c r="F295" s="95" t="str">
        <f>IF(ISNUMBER(MATCH(C99,'2a.Detailpunkte'!$D$4:$D$352,0)),"Ja","-")</f>
        <v>-</v>
      </c>
      <c r="G295" s="95" t="str">
        <f>IF(ISNUMBER(MATCH(D99,'1. Antritt_Prüfung'!$H$107:$H$307,0)),"Ja","-")</f>
        <v>-</v>
      </c>
      <c r="H295" s="95" t="str">
        <f>IF(ISNUMBER(MATCH(D99,'2a.Detailpunkte'!$D$4:$D$352,0)),"Ja","-")</f>
        <v>-</v>
      </c>
    </row>
    <row r="296" spans="5:8">
      <c r="E296" s="95" t="str">
        <f>IF(ISNUMBER(MATCH(C100,'1. Antritt_Prüfung'!$H$107:$H$307,0)),"Ja","-")</f>
        <v>-</v>
      </c>
      <c r="F296" s="95" t="str">
        <f>IF(ISNUMBER(MATCH(C100,'2a.Detailpunkte'!$D$4:$D$352,0)),"Ja","-")</f>
        <v>-</v>
      </c>
      <c r="G296" s="95" t="str">
        <f>IF(ISNUMBER(MATCH(D100,'1. Antritt_Prüfung'!$H$107:$H$307,0)),"Ja","-")</f>
        <v>-</v>
      </c>
      <c r="H296" s="95" t="str">
        <f>IF(ISNUMBER(MATCH(D100,'2a.Detailpunkte'!$D$4:$D$352,0)),"Ja","-")</f>
        <v>-</v>
      </c>
    </row>
    <row r="297" spans="5:8">
      <c r="E297" s="95" t="str">
        <f>IF(ISNUMBER(MATCH(C101,'1. Antritt_Prüfung'!$H$107:$H$307,0)),"Ja","-")</f>
        <v>-</v>
      </c>
      <c r="F297" s="95" t="str">
        <f>IF(ISNUMBER(MATCH(C101,'2a.Detailpunkte'!$D$4:$D$352,0)),"Ja","-")</f>
        <v>-</v>
      </c>
      <c r="G297" s="95" t="str">
        <f>IF(ISNUMBER(MATCH(D101,'1. Antritt_Prüfung'!$H$107:$H$307,0)),"Ja","-")</f>
        <v>-</v>
      </c>
      <c r="H297" s="95" t="str">
        <f>IF(ISNUMBER(MATCH(D101,'2a.Detailpunkte'!$D$4:$D$352,0)),"Ja","-")</f>
        <v>-</v>
      </c>
    </row>
    <row r="298" spans="5:8">
      <c r="E298" s="95" t="str">
        <f>IF(ISNUMBER(MATCH(C102,'1. Antritt_Prüfung'!$H$107:$H$307,0)),"Ja","-")</f>
        <v>-</v>
      </c>
      <c r="F298" s="95" t="str">
        <f>IF(ISNUMBER(MATCH(C102,'2a.Detailpunkte'!$D$4:$D$352,0)),"Ja","-")</f>
        <v>-</v>
      </c>
      <c r="G298" s="95" t="str">
        <f>IF(ISNUMBER(MATCH(D102,'1. Antritt_Prüfung'!$H$107:$H$307,0)),"Ja","-")</f>
        <v>-</v>
      </c>
      <c r="H298" s="95" t="str">
        <f>IF(ISNUMBER(MATCH(D102,'2a.Detailpunkte'!$D$4:$D$352,0)),"Ja","-")</f>
        <v>-</v>
      </c>
    </row>
    <row r="299" spans="5:8">
      <c r="E299" s="95" t="str">
        <f>IF(ISNUMBER(MATCH(C103,'1. Antritt_Prüfung'!$H$107:$H$307,0)),"Ja","-")</f>
        <v>-</v>
      </c>
      <c r="F299" s="95" t="str">
        <f>IF(ISNUMBER(MATCH(C103,'2a.Detailpunkte'!$D$4:$D$352,0)),"Ja","-")</f>
        <v>-</v>
      </c>
      <c r="G299" s="95" t="str">
        <f>IF(ISNUMBER(MATCH(D103,'1. Antritt_Prüfung'!$H$107:$H$307,0)),"Ja","-")</f>
        <v>-</v>
      </c>
      <c r="H299" s="95" t="str">
        <f>IF(ISNUMBER(MATCH(D103,'2a.Detailpunkte'!$D$4:$D$352,0)),"Ja","-")</f>
        <v>-</v>
      </c>
    </row>
    <row r="300" spans="5:8">
      <c r="E300" s="95" t="str">
        <f>IF(ISNUMBER(MATCH(C104,'1. Antritt_Prüfung'!$H$107:$H$307,0)),"Ja","-")</f>
        <v>-</v>
      </c>
      <c r="F300" s="95" t="str">
        <f>IF(ISNUMBER(MATCH(C104,'2a.Detailpunkte'!$D$4:$D$352,0)),"Ja","-")</f>
        <v>-</v>
      </c>
      <c r="G300" s="95" t="str">
        <f>IF(ISNUMBER(MATCH(D104,'1. Antritt_Prüfung'!$H$107:$H$307,0)),"Ja","-")</f>
        <v>-</v>
      </c>
      <c r="H300" s="95" t="str">
        <f>IF(ISNUMBER(MATCH(D104,'2a.Detailpunkte'!$D$4:$D$352,0)),"Ja","-")</f>
        <v>-</v>
      </c>
    </row>
    <row r="301" spans="5:8">
      <c r="E301" s="95" t="str">
        <f>IF(ISNUMBER(MATCH(C105,'1. Antritt_Prüfung'!$H$107:$H$307,0)),"Ja","-")</f>
        <v>-</v>
      </c>
      <c r="F301" s="95" t="str">
        <f>IF(ISNUMBER(MATCH(C105,'2a.Detailpunkte'!$D$4:$D$352,0)),"Ja","-")</f>
        <v>-</v>
      </c>
      <c r="G301" s="95" t="str">
        <f>IF(ISNUMBER(MATCH(D105,'1. Antritt_Prüfung'!$H$107:$H$307,0)),"Ja","-")</f>
        <v>-</v>
      </c>
      <c r="H301" s="95" t="str">
        <f>IF(ISNUMBER(MATCH(D105,'2a.Detailpunkte'!$D$4:$D$352,0)),"Ja","-")</f>
        <v>-</v>
      </c>
    </row>
    <row r="302" spans="5:8">
      <c r="E302" s="95" t="str">
        <f>IF(ISNUMBER(MATCH(C106,'1. Antritt_Prüfung'!$H$107:$H$307,0)),"Ja","-")</f>
        <v>-</v>
      </c>
      <c r="F302" s="95" t="str">
        <f>IF(ISNUMBER(MATCH(C106,'2a.Detailpunkte'!$D$4:$D$352,0)),"Ja","-")</f>
        <v>-</v>
      </c>
      <c r="G302" s="95" t="str">
        <f>IF(ISNUMBER(MATCH(D106,'1. Antritt_Prüfung'!$H$107:$H$307,0)),"Ja","-")</f>
        <v>-</v>
      </c>
      <c r="H302" s="95" t="str">
        <f>IF(ISNUMBER(MATCH(D106,'2a.Detailpunkte'!$D$4:$D$352,0)),"Ja","-")</f>
        <v>-</v>
      </c>
    </row>
    <row r="303" spans="5:8">
      <c r="E303" s="95" t="str">
        <f>IF(ISNUMBER(MATCH(C107,'1. Antritt_Prüfung'!$H$107:$H$307,0)),"Ja","-")</f>
        <v>-</v>
      </c>
      <c r="F303" s="95" t="str">
        <f>IF(ISNUMBER(MATCH(C107,'2a.Detailpunkte'!$D$4:$D$352,0)),"Ja","-")</f>
        <v>-</v>
      </c>
      <c r="G303" s="95" t="str">
        <f>IF(ISNUMBER(MATCH(D107,'1. Antritt_Prüfung'!$H$107:$H$307,0)),"Ja","-")</f>
        <v>-</v>
      </c>
      <c r="H303" s="95" t="str">
        <f>IF(ISNUMBER(MATCH(D107,'2a.Detailpunkte'!$D$4:$D$352,0)),"Ja","-")</f>
        <v>-</v>
      </c>
    </row>
    <row r="304" spans="5:8">
      <c r="E304" s="95" t="str">
        <f>IF(ISNUMBER(MATCH(C108,'1. Antritt_Prüfung'!$H$107:$H$307,0)),"Ja","-")</f>
        <v>-</v>
      </c>
      <c r="F304" s="95" t="str">
        <f>IF(ISNUMBER(MATCH(C108,'2a.Detailpunkte'!$D$4:$D$352,0)),"Ja","-")</f>
        <v>-</v>
      </c>
      <c r="G304" s="95" t="str">
        <f>IF(ISNUMBER(MATCH(D108,'1. Antritt_Prüfung'!$H$107:$H$307,0)),"Ja","-")</f>
        <v>-</v>
      </c>
      <c r="H304" s="95" t="str">
        <f>IF(ISNUMBER(MATCH(D108,'2a.Detailpunkte'!$D$4:$D$352,0)),"Ja","-")</f>
        <v>-</v>
      </c>
    </row>
    <row r="305" spans="5:8">
      <c r="E305" s="95" t="str">
        <f>IF(ISNUMBER(MATCH(C109,'1. Antritt_Prüfung'!$H$107:$H$307,0)),"Ja","-")</f>
        <v>-</v>
      </c>
      <c r="F305" s="95" t="str">
        <f>IF(ISNUMBER(MATCH(C109,'2a.Detailpunkte'!$D$4:$D$352,0)),"Ja","-")</f>
        <v>-</v>
      </c>
      <c r="G305" s="95" t="str">
        <f>IF(ISNUMBER(MATCH(D109,'1. Antritt_Prüfung'!$H$107:$H$307,0)),"Ja","-")</f>
        <v>-</v>
      </c>
      <c r="H305" s="95" t="str">
        <f>IF(ISNUMBER(MATCH(D109,'2a.Detailpunkte'!$D$4:$D$352,0)),"Ja","-")</f>
        <v>-</v>
      </c>
    </row>
    <row r="306" spans="5:8">
      <c r="E306" s="95" t="str">
        <f>IF(ISNUMBER(MATCH(C110,'1. Antritt_Prüfung'!$H$107:$H$307,0)),"Ja","-")</f>
        <v>-</v>
      </c>
      <c r="F306" s="95" t="str">
        <f>IF(ISNUMBER(MATCH(C110,'2a.Detailpunkte'!$D$4:$D$352,0)),"Ja","-")</f>
        <v>-</v>
      </c>
      <c r="G306" s="95" t="str">
        <f>IF(ISNUMBER(MATCH(D110,'1. Antritt_Prüfung'!$H$107:$H$307,0)),"Ja","-")</f>
        <v>-</v>
      </c>
      <c r="H306" s="95" t="str">
        <f>IF(ISNUMBER(MATCH(D110,'2a.Detailpunkte'!$D$4:$D$352,0)),"Ja","-")</f>
        <v>-</v>
      </c>
    </row>
    <row r="307" spans="5:8">
      <c r="E307" s="95" t="str">
        <f>IF(ISNUMBER(MATCH(C111,'1. Antritt_Prüfung'!$H$107:$H$307,0)),"Ja","-")</f>
        <v>-</v>
      </c>
      <c r="F307" s="95" t="str">
        <f>IF(ISNUMBER(MATCH(C111,'2a.Detailpunkte'!$D$4:$D$352,0)),"Ja","-")</f>
        <v>-</v>
      </c>
      <c r="G307" s="95" t="str">
        <f>IF(ISNUMBER(MATCH(D111,'1. Antritt_Prüfung'!$H$107:$H$307,0)),"Ja","-")</f>
        <v>-</v>
      </c>
      <c r="H307" s="95" t="str">
        <f>IF(ISNUMBER(MATCH(D111,'2a.Detailpunkte'!$D$4:$D$352,0)),"Ja","-")</f>
        <v>-</v>
      </c>
    </row>
    <row r="308" spans="5:8">
      <c r="E308" s="95" t="str">
        <f>IF(ISNUMBER(MATCH(C112,'1. Antritt_Prüfung'!$H$107:$H$307,0)),"Ja","-")</f>
        <v>-</v>
      </c>
      <c r="F308" s="95" t="str">
        <f>IF(ISNUMBER(MATCH(C112,'2a.Detailpunkte'!$D$4:$D$352,0)),"Ja","-")</f>
        <v>-</v>
      </c>
      <c r="G308" s="95" t="str">
        <f>IF(ISNUMBER(MATCH(D112,'1. Antritt_Prüfung'!$H$107:$H$307,0)),"Ja","-")</f>
        <v>-</v>
      </c>
      <c r="H308" s="95" t="str">
        <f>IF(ISNUMBER(MATCH(D112,'2a.Detailpunkte'!$D$4:$D$352,0)),"Ja","-")</f>
        <v>-</v>
      </c>
    </row>
    <row r="309" spans="5:8">
      <c r="E309" s="95" t="str">
        <f>IF(ISNUMBER(MATCH(C113,'1. Antritt_Prüfung'!$H$107:$H$307,0)),"Ja","-")</f>
        <v>-</v>
      </c>
      <c r="F309" s="95" t="str">
        <f>IF(ISNUMBER(MATCH(C113,'2a.Detailpunkte'!$D$4:$D$352,0)),"Ja","-")</f>
        <v>-</v>
      </c>
      <c r="G309" s="95" t="str">
        <f>IF(ISNUMBER(MATCH(D113,'1. Antritt_Prüfung'!$H$107:$H$307,0)),"Ja","-")</f>
        <v>-</v>
      </c>
      <c r="H309" s="95" t="str">
        <f>IF(ISNUMBER(MATCH(D113,'2a.Detailpunkte'!$D$4:$D$352,0)),"Ja","-")</f>
        <v>-</v>
      </c>
    </row>
    <row r="310" spans="5:8">
      <c r="E310" s="95" t="str">
        <f>IF(ISNUMBER(MATCH(C114,'1. Antritt_Prüfung'!$H$107:$H$307,0)),"Ja","-")</f>
        <v>-</v>
      </c>
      <c r="F310" s="95" t="str">
        <f>IF(ISNUMBER(MATCH(C114,'2a.Detailpunkte'!$D$4:$D$352,0)),"Ja","-")</f>
        <v>-</v>
      </c>
      <c r="G310" s="95" t="str">
        <f>IF(ISNUMBER(MATCH(D114,'1. Antritt_Prüfung'!$H$107:$H$307,0)),"Ja","-")</f>
        <v>-</v>
      </c>
      <c r="H310" s="95" t="str">
        <f>IF(ISNUMBER(MATCH(D114,'2a.Detailpunkte'!$D$4:$D$352,0)),"Ja","-")</f>
        <v>-</v>
      </c>
    </row>
    <row r="311" spans="5:8">
      <c r="E311" s="95" t="str">
        <f>IF(ISNUMBER(MATCH(C115,'1. Antritt_Prüfung'!$H$107:$H$307,0)),"Ja","-")</f>
        <v>-</v>
      </c>
      <c r="F311" s="95" t="str">
        <f>IF(ISNUMBER(MATCH(C115,'2a.Detailpunkte'!$D$4:$D$352,0)),"Ja","-")</f>
        <v>-</v>
      </c>
      <c r="G311" s="95" t="str">
        <f>IF(ISNUMBER(MATCH(D115,'1. Antritt_Prüfung'!$H$107:$H$307,0)),"Ja","-")</f>
        <v>-</v>
      </c>
      <c r="H311" s="95" t="str">
        <f>IF(ISNUMBER(MATCH(D115,'2a.Detailpunkte'!$D$4:$D$352,0)),"Ja","-")</f>
        <v>-</v>
      </c>
    </row>
    <row r="312" spans="5:8">
      <c r="E312" s="95" t="str">
        <f>IF(ISNUMBER(MATCH(C116,'1. Antritt_Prüfung'!$H$107:$H$307,0)),"Ja","-")</f>
        <v>-</v>
      </c>
      <c r="F312" s="95" t="str">
        <f>IF(ISNUMBER(MATCH(C116,'2a.Detailpunkte'!$D$4:$D$352,0)),"Ja","-")</f>
        <v>-</v>
      </c>
      <c r="G312" s="95" t="str">
        <f>IF(ISNUMBER(MATCH(D116,'1. Antritt_Prüfung'!$H$107:$H$307,0)),"Ja","-")</f>
        <v>-</v>
      </c>
      <c r="H312" s="95" t="str">
        <f>IF(ISNUMBER(MATCH(D116,'2a.Detailpunkte'!$D$4:$D$352,0)),"Ja","-")</f>
        <v>-</v>
      </c>
    </row>
    <row r="313" spans="5:8">
      <c r="E313" s="95" t="str">
        <f>IF(ISNUMBER(MATCH(C117,'1. Antritt_Prüfung'!$H$107:$H$307,0)),"Ja","-")</f>
        <v>-</v>
      </c>
      <c r="F313" s="95" t="str">
        <f>IF(ISNUMBER(MATCH(C117,'2a.Detailpunkte'!$D$4:$D$352,0)),"Ja","-")</f>
        <v>-</v>
      </c>
      <c r="G313" s="95" t="str">
        <f>IF(ISNUMBER(MATCH(D117,'1. Antritt_Prüfung'!$H$107:$H$307,0)),"Ja","-")</f>
        <v>-</v>
      </c>
      <c r="H313" s="95" t="str">
        <f>IF(ISNUMBER(MATCH(D117,'2a.Detailpunkte'!$D$4:$D$352,0)),"Ja","-")</f>
        <v>-</v>
      </c>
    </row>
    <row r="314" spans="5:8">
      <c r="E314" s="95" t="str">
        <f>IF(ISNUMBER(MATCH(C118,'1. Antritt_Prüfung'!$H$107:$H$307,0)),"Ja","-")</f>
        <v>-</v>
      </c>
      <c r="F314" s="95" t="str">
        <f>IF(ISNUMBER(MATCH(C118,'2a.Detailpunkte'!$D$4:$D$352,0)),"Ja","-")</f>
        <v>-</v>
      </c>
      <c r="G314" s="95" t="str">
        <f>IF(ISNUMBER(MATCH(D118,'1. Antritt_Prüfung'!$H$107:$H$307,0)),"Ja","-")</f>
        <v>-</v>
      </c>
      <c r="H314" s="95" t="str">
        <f>IF(ISNUMBER(MATCH(D118,'2a.Detailpunkte'!$D$4:$D$352,0)),"Ja","-")</f>
        <v>-</v>
      </c>
    </row>
    <row r="315" spans="5:8">
      <c r="E315" s="95" t="str">
        <f>IF(ISNUMBER(MATCH(C119,'1. Antritt_Prüfung'!$H$107:$H$307,0)),"Ja","-")</f>
        <v>-</v>
      </c>
      <c r="F315" s="95" t="str">
        <f>IF(ISNUMBER(MATCH(C119,'2a.Detailpunkte'!$D$4:$D$352,0)),"Ja","-")</f>
        <v>-</v>
      </c>
      <c r="G315" s="95" t="str">
        <f>IF(ISNUMBER(MATCH(D119,'1. Antritt_Prüfung'!$H$107:$H$307,0)),"Ja","-")</f>
        <v>-</v>
      </c>
      <c r="H315" s="95" t="str">
        <f>IF(ISNUMBER(MATCH(D119,'2a.Detailpunkte'!$D$4:$D$352,0)),"Ja","-")</f>
        <v>-</v>
      </c>
    </row>
    <row r="316" spans="5:8">
      <c r="E316" s="95" t="str">
        <f>IF(ISNUMBER(MATCH(C120,'1. Antritt_Prüfung'!$H$107:$H$307,0)),"Ja","-")</f>
        <v>-</v>
      </c>
      <c r="F316" s="95" t="str">
        <f>IF(ISNUMBER(MATCH(C120,'2a.Detailpunkte'!$D$4:$D$352,0)),"Ja","-")</f>
        <v>-</v>
      </c>
      <c r="G316" s="95" t="str">
        <f>IF(ISNUMBER(MATCH(D120,'1. Antritt_Prüfung'!$H$107:$H$307,0)),"Ja","-")</f>
        <v>-</v>
      </c>
      <c r="H316" s="95" t="str">
        <f>IF(ISNUMBER(MATCH(D120,'2a.Detailpunkte'!$D$4:$D$352,0)),"Ja","-")</f>
        <v>-</v>
      </c>
    </row>
    <row r="317" spans="5:8">
      <c r="E317" s="95" t="str">
        <f>IF(ISNUMBER(MATCH(C121,'1. Antritt_Prüfung'!$H$107:$H$307,0)),"Ja","-")</f>
        <v>-</v>
      </c>
      <c r="F317" s="95" t="str">
        <f>IF(ISNUMBER(MATCH(C121,'2a.Detailpunkte'!$D$4:$D$352,0)),"Ja","-")</f>
        <v>-</v>
      </c>
      <c r="G317" s="95" t="str">
        <f>IF(ISNUMBER(MATCH(D121,'1. Antritt_Prüfung'!$H$107:$H$307,0)),"Ja","-")</f>
        <v>-</v>
      </c>
      <c r="H317" s="95" t="str">
        <f>IF(ISNUMBER(MATCH(D121,'2a.Detailpunkte'!$D$4:$D$352,0)),"Ja","-")</f>
        <v>-</v>
      </c>
    </row>
    <row r="318" spans="5:8">
      <c r="E318" s="95" t="str">
        <f>IF(ISNUMBER(MATCH(C122,'1. Antritt_Prüfung'!$H$107:$H$307,0)),"Ja","-")</f>
        <v>-</v>
      </c>
      <c r="F318" s="95" t="str">
        <f>IF(ISNUMBER(MATCH(C122,'2a.Detailpunkte'!$D$4:$D$352,0)),"Ja","-")</f>
        <v>-</v>
      </c>
      <c r="G318" s="95" t="str">
        <f>IF(ISNUMBER(MATCH(D122,'1. Antritt_Prüfung'!$H$107:$H$307,0)),"Ja","-")</f>
        <v>-</v>
      </c>
      <c r="H318" s="95" t="str">
        <f>IF(ISNUMBER(MATCH(D122,'2a.Detailpunkte'!$D$4:$D$352,0)),"Ja","-")</f>
        <v>-</v>
      </c>
    </row>
    <row r="319" spans="5:8">
      <c r="E319" s="95" t="str">
        <f>IF(ISNUMBER(MATCH(C123,'1. Antritt_Prüfung'!$H$107:$H$307,0)),"Ja","-")</f>
        <v>-</v>
      </c>
      <c r="F319" s="95" t="str">
        <f>IF(ISNUMBER(MATCH(C123,'2a.Detailpunkte'!$D$4:$D$352,0)),"Ja","-")</f>
        <v>-</v>
      </c>
      <c r="G319" s="95" t="str">
        <f>IF(ISNUMBER(MATCH(D123,'1. Antritt_Prüfung'!$H$107:$H$307,0)),"Ja","-")</f>
        <v>-</v>
      </c>
      <c r="H319" s="95" t="str">
        <f>IF(ISNUMBER(MATCH(D123,'2a.Detailpunkte'!$D$4:$D$352,0)),"Ja","-")</f>
        <v>-</v>
      </c>
    </row>
    <row r="320" spans="5:8">
      <c r="E320" s="95" t="str">
        <f>IF(ISNUMBER(MATCH(C124,'1. Antritt_Prüfung'!$H$107:$H$307,0)),"Ja","-")</f>
        <v>-</v>
      </c>
      <c r="F320" s="95" t="str">
        <f>IF(ISNUMBER(MATCH(C124,'2a.Detailpunkte'!$D$4:$D$352,0)),"Ja","-")</f>
        <v>-</v>
      </c>
      <c r="G320" s="95" t="str">
        <f>IF(ISNUMBER(MATCH(D124,'1. Antritt_Prüfung'!$H$107:$H$307,0)),"Ja","-")</f>
        <v>-</v>
      </c>
      <c r="H320" s="95" t="str">
        <f>IF(ISNUMBER(MATCH(D124,'2a.Detailpunkte'!$D$4:$D$352,0)),"Ja","-")</f>
        <v>-</v>
      </c>
    </row>
    <row r="321" spans="5:8">
      <c r="E321" s="95" t="str">
        <f>IF(ISNUMBER(MATCH(C125,'1. Antritt_Prüfung'!$H$107:$H$307,0)),"Ja","-")</f>
        <v>-</v>
      </c>
      <c r="F321" s="95" t="str">
        <f>IF(ISNUMBER(MATCH(C125,'2a.Detailpunkte'!$D$4:$D$352,0)),"Ja","-")</f>
        <v>-</v>
      </c>
      <c r="G321" s="95" t="str">
        <f>IF(ISNUMBER(MATCH(D125,'1. Antritt_Prüfung'!$H$107:$H$307,0)),"Ja","-")</f>
        <v>-</v>
      </c>
      <c r="H321" s="95" t="str">
        <f>IF(ISNUMBER(MATCH(D125,'2a.Detailpunkte'!$D$4:$D$352,0)),"Ja","-")</f>
        <v>-</v>
      </c>
    </row>
    <row r="322" spans="5:8">
      <c r="E322" s="95" t="str">
        <f>IF(ISNUMBER(MATCH(C126,'1. Antritt_Prüfung'!$H$107:$H$307,0)),"Ja","-")</f>
        <v>-</v>
      </c>
      <c r="F322" s="95" t="str">
        <f>IF(ISNUMBER(MATCH(C126,'2a.Detailpunkte'!$D$4:$D$352,0)),"Ja","-")</f>
        <v>-</v>
      </c>
      <c r="G322" s="95" t="str">
        <f>IF(ISNUMBER(MATCH(D126,'1. Antritt_Prüfung'!$H$107:$H$307,0)),"Ja","-")</f>
        <v>-</v>
      </c>
      <c r="H322" s="95" t="str">
        <f>IF(ISNUMBER(MATCH(D126,'2a.Detailpunkte'!$D$4:$D$352,0)),"Ja","-")</f>
        <v>-</v>
      </c>
    </row>
    <row r="323" spans="5:8">
      <c r="E323" s="95" t="str">
        <f>IF(ISNUMBER(MATCH(C127,'1. Antritt_Prüfung'!$H$107:$H$307,0)),"Ja","-")</f>
        <v>-</v>
      </c>
      <c r="F323" s="95" t="str">
        <f>IF(ISNUMBER(MATCH(C127,'2a.Detailpunkte'!$D$4:$D$352,0)),"Ja","-")</f>
        <v>-</v>
      </c>
      <c r="G323" s="95" t="str">
        <f>IF(ISNUMBER(MATCH(D127,'1. Antritt_Prüfung'!$H$107:$H$307,0)),"Ja","-")</f>
        <v>-</v>
      </c>
      <c r="H323" s="95" t="str">
        <f>IF(ISNUMBER(MATCH(D127,'2a.Detailpunkte'!$D$4:$D$352,0)),"Ja","-")</f>
        <v>-</v>
      </c>
    </row>
    <row r="324" spans="5:8">
      <c r="E324" s="95" t="str">
        <f>IF(ISNUMBER(MATCH(C128,'1. Antritt_Prüfung'!$H$107:$H$307,0)),"Ja","-")</f>
        <v>-</v>
      </c>
      <c r="F324" s="95" t="str">
        <f>IF(ISNUMBER(MATCH(C128,'2a.Detailpunkte'!$D$4:$D$352,0)),"Ja","-")</f>
        <v>-</v>
      </c>
      <c r="G324" s="95" t="str">
        <f>IF(ISNUMBER(MATCH(D128,'1. Antritt_Prüfung'!$H$107:$H$307,0)),"Ja","-")</f>
        <v>-</v>
      </c>
      <c r="H324" s="95" t="str">
        <f>IF(ISNUMBER(MATCH(D128,'2a.Detailpunkte'!$D$4:$D$352,0)),"Ja","-")</f>
        <v>-</v>
      </c>
    </row>
    <row r="325" spans="5:8">
      <c r="E325" s="95" t="str">
        <f>IF(ISNUMBER(MATCH(C129,'1. Antritt_Prüfung'!$H$107:$H$307,0)),"Ja","-")</f>
        <v>-</v>
      </c>
      <c r="F325" s="95" t="str">
        <f>IF(ISNUMBER(MATCH(C129,'2a.Detailpunkte'!$D$4:$D$352,0)),"Ja","-")</f>
        <v>-</v>
      </c>
      <c r="G325" s="95" t="str">
        <f>IF(ISNUMBER(MATCH(D129,'1. Antritt_Prüfung'!$H$107:$H$307,0)),"Ja","-")</f>
        <v>-</v>
      </c>
      <c r="H325" s="95" t="str">
        <f>IF(ISNUMBER(MATCH(D129,'2a.Detailpunkte'!$D$4:$D$352,0)),"Ja","-")</f>
        <v>-</v>
      </c>
    </row>
    <row r="326" spans="5:8">
      <c r="E326" s="95" t="str">
        <f>IF(ISNUMBER(MATCH(C130,'1. Antritt_Prüfung'!$H$107:$H$307,0)),"Ja","-")</f>
        <v>-</v>
      </c>
      <c r="F326" s="95" t="str">
        <f>IF(ISNUMBER(MATCH(C130,'2a.Detailpunkte'!$D$4:$D$352,0)),"Ja","-")</f>
        <v>-</v>
      </c>
      <c r="G326" s="95" t="str">
        <f>IF(ISNUMBER(MATCH(D130,'1. Antritt_Prüfung'!$H$107:$H$307,0)),"Ja","-")</f>
        <v>-</v>
      </c>
      <c r="H326" s="95" t="str">
        <f>IF(ISNUMBER(MATCH(D130,'2a.Detailpunkte'!$D$4:$D$352,0)),"Ja","-")</f>
        <v>-</v>
      </c>
    </row>
    <row r="327" spans="5:8">
      <c r="E327" s="95" t="str">
        <f>IF(ISNUMBER(MATCH(C131,'1. Antritt_Prüfung'!$H$107:$H$307,0)),"Ja","-")</f>
        <v>-</v>
      </c>
      <c r="F327" s="95" t="str">
        <f>IF(ISNUMBER(MATCH(C131,'2a.Detailpunkte'!$D$4:$D$352,0)),"Ja","-")</f>
        <v>-</v>
      </c>
      <c r="G327" s="95" t="str">
        <f>IF(ISNUMBER(MATCH(D131,'1. Antritt_Prüfung'!$H$107:$H$307,0)),"Ja","-")</f>
        <v>-</v>
      </c>
      <c r="H327" s="95" t="str">
        <f>IF(ISNUMBER(MATCH(D131,'2a.Detailpunkte'!$D$4:$D$352,0)),"Ja","-")</f>
        <v>-</v>
      </c>
    </row>
    <row r="328" spans="5:8">
      <c r="E328" s="95" t="str">
        <f>IF(ISNUMBER(MATCH(C132,'1. Antritt_Prüfung'!$H$107:$H$307,0)),"Ja","-")</f>
        <v>-</v>
      </c>
      <c r="F328" s="95" t="str">
        <f>IF(ISNUMBER(MATCH(C132,'2a.Detailpunkte'!$D$4:$D$352,0)),"Ja","-")</f>
        <v>-</v>
      </c>
      <c r="G328" s="95" t="str">
        <f>IF(ISNUMBER(MATCH(D132,'1. Antritt_Prüfung'!$H$107:$H$307,0)),"Ja","-")</f>
        <v>-</v>
      </c>
      <c r="H328" s="95" t="str">
        <f>IF(ISNUMBER(MATCH(D132,'2a.Detailpunkte'!$D$4:$D$352,0)),"Ja","-")</f>
        <v>-</v>
      </c>
    </row>
    <row r="329" spans="5:8">
      <c r="E329" s="95" t="str">
        <f>IF(ISNUMBER(MATCH(C133,'1. Antritt_Prüfung'!$H$107:$H$307,0)),"Ja","-")</f>
        <v>-</v>
      </c>
      <c r="F329" s="95" t="str">
        <f>IF(ISNUMBER(MATCH(C133,'2a.Detailpunkte'!$D$4:$D$352,0)),"Ja","-")</f>
        <v>-</v>
      </c>
      <c r="G329" s="95" t="str">
        <f>IF(ISNUMBER(MATCH(D133,'1. Antritt_Prüfung'!$H$107:$H$307,0)),"Ja","-")</f>
        <v>-</v>
      </c>
      <c r="H329" s="95" t="str">
        <f>IF(ISNUMBER(MATCH(D133,'2a.Detailpunkte'!$D$4:$D$352,0)),"Ja","-")</f>
        <v>-</v>
      </c>
    </row>
    <row r="330" spans="5:8">
      <c r="E330" s="95" t="str">
        <f>IF(ISNUMBER(MATCH(C134,'1. Antritt_Prüfung'!$H$107:$H$307,0)),"Ja","-")</f>
        <v>-</v>
      </c>
      <c r="F330" s="95" t="str">
        <f>IF(ISNUMBER(MATCH(C134,'2a.Detailpunkte'!$D$4:$D$352,0)),"Ja","-")</f>
        <v>-</v>
      </c>
      <c r="G330" s="95" t="str">
        <f>IF(ISNUMBER(MATCH(D134,'1. Antritt_Prüfung'!$H$107:$H$307,0)),"Ja","-")</f>
        <v>-</v>
      </c>
      <c r="H330" s="95" t="str">
        <f>IF(ISNUMBER(MATCH(D134,'2a.Detailpunkte'!$D$4:$D$352,0)),"Ja","-")</f>
        <v>-</v>
      </c>
    </row>
    <row r="331" spans="5:8">
      <c r="E331" s="95" t="str">
        <f>IF(ISNUMBER(MATCH(C135,'1. Antritt_Prüfung'!$H$107:$H$307,0)),"Ja","-")</f>
        <v>-</v>
      </c>
      <c r="F331" s="95" t="str">
        <f>IF(ISNUMBER(MATCH(C135,'2a.Detailpunkte'!$D$4:$D$352,0)),"Ja","-")</f>
        <v>-</v>
      </c>
      <c r="G331" s="95" t="str">
        <f>IF(ISNUMBER(MATCH(D135,'1. Antritt_Prüfung'!$H$107:$H$307,0)),"Ja","-")</f>
        <v>-</v>
      </c>
      <c r="H331" s="95" t="str">
        <f>IF(ISNUMBER(MATCH(D135,'2a.Detailpunkte'!$D$4:$D$352,0)),"Ja","-")</f>
        <v>-</v>
      </c>
    </row>
    <row r="332" spans="5:8">
      <c r="E332" s="95" t="str">
        <f>IF(ISNUMBER(MATCH(C136,'1. Antritt_Prüfung'!$H$107:$H$307,0)),"Ja","-")</f>
        <v>-</v>
      </c>
      <c r="F332" s="95" t="str">
        <f>IF(ISNUMBER(MATCH(C136,'2a.Detailpunkte'!$D$4:$D$352,0)),"Ja","-")</f>
        <v>-</v>
      </c>
      <c r="G332" s="95" t="str">
        <f>IF(ISNUMBER(MATCH(D136,'1. Antritt_Prüfung'!$H$107:$H$307,0)),"Ja","-")</f>
        <v>-</v>
      </c>
      <c r="H332" s="95" t="str">
        <f>IF(ISNUMBER(MATCH(D136,'2a.Detailpunkte'!$D$4:$D$352,0)),"Ja","-")</f>
        <v>-</v>
      </c>
    </row>
    <row r="333" spans="5:8">
      <c r="E333" s="95" t="str">
        <f>IF(ISNUMBER(MATCH(C137,'1. Antritt_Prüfung'!$H$107:$H$307,0)),"Ja","-")</f>
        <v>-</v>
      </c>
      <c r="F333" s="95" t="str">
        <f>IF(ISNUMBER(MATCH(C137,'2a.Detailpunkte'!$D$4:$D$352,0)),"Ja","-")</f>
        <v>-</v>
      </c>
      <c r="G333" s="95" t="str">
        <f>IF(ISNUMBER(MATCH(D137,'1. Antritt_Prüfung'!$H$107:$H$307,0)),"Ja","-")</f>
        <v>-</v>
      </c>
      <c r="H333" s="95" t="str">
        <f>IF(ISNUMBER(MATCH(D137,'2a.Detailpunkte'!$D$4:$D$352,0)),"Ja","-")</f>
        <v>-</v>
      </c>
    </row>
    <row r="334" spans="5:8">
      <c r="E334" s="95" t="str">
        <f>IF(ISNUMBER(MATCH(C138,'1. Antritt_Prüfung'!$H$107:$H$307,0)),"Ja","-")</f>
        <v>-</v>
      </c>
      <c r="F334" s="95" t="str">
        <f>IF(ISNUMBER(MATCH(C138,'2a.Detailpunkte'!$D$4:$D$352,0)),"Ja","-")</f>
        <v>-</v>
      </c>
      <c r="G334" s="95" t="str">
        <f>IF(ISNUMBER(MATCH(D138,'1. Antritt_Prüfung'!$H$107:$H$307,0)),"Ja","-")</f>
        <v>-</v>
      </c>
      <c r="H334" s="95" t="str">
        <f>IF(ISNUMBER(MATCH(D138,'2a.Detailpunkte'!$D$4:$D$352,0)),"Ja","-")</f>
        <v>-</v>
      </c>
    </row>
    <row r="335" spans="5:8">
      <c r="E335" s="95" t="str">
        <f>IF(ISNUMBER(MATCH(C139,'1. Antritt_Prüfung'!$H$107:$H$307,0)),"Ja","-")</f>
        <v>-</v>
      </c>
      <c r="F335" s="95" t="str">
        <f>IF(ISNUMBER(MATCH(C139,'2a.Detailpunkte'!$D$4:$D$352,0)),"Ja","-")</f>
        <v>-</v>
      </c>
      <c r="G335" s="95" t="str">
        <f>IF(ISNUMBER(MATCH(D139,'1. Antritt_Prüfung'!$H$107:$H$307,0)),"Ja","-")</f>
        <v>-</v>
      </c>
      <c r="H335" s="95" t="str">
        <f>IF(ISNUMBER(MATCH(D139,'2a.Detailpunkte'!$D$4:$D$352,0)),"Ja","-")</f>
        <v>-</v>
      </c>
    </row>
    <row r="336" spans="5:8">
      <c r="E336" s="95" t="str">
        <f>IF(ISNUMBER(MATCH(C140,'1. Antritt_Prüfung'!$H$107:$H$307,0)),"Ja","-")</f>
        <v>-</v>
      </c>
      <c r="F336" s="95" t="str">
        <f>IF(ISNUMBER(MATCH(C140,'2a.Detailpunkte'!$D$4:$D$352,0)),"Ja","-")</f>
        <v>-</v>
      </c>
      <c r="G336" s="95" t="str">
        <f>IF(ISNUMBER(MATCH(D140,'1. Antritt_Prüfung'!$H$107:$H$307,0)),"Ja","-")</f>
        <v>-</v>
      </c>
      <c r="H336" s="95" t="str">
        <f>IF(ISNUMBER(MATCH(D140,'2a.Detailpunkte'!$D$4:$D$352,0)),"Ja","-")</f>
        <v>-</v>
      </c>
    </row>
    <row r="337" spans="5:8">
      <c r="E337" s="95" t="str">
        <f>IF(ISNUMBER(MATCH(C141,'1. Antritt_Prüfung'!$H$107:$H$307,0)),"Ja","-")</f>
        <v>-</v>
      </c>
      <c r="F337" s="95" t="str">
        <f>IF(ISNUMBER(MATCH(C141,'2a.Detailpunkte'!$D$4:$D$352,0)),"Ja","-")</f>
        <v>-</v>
      </c>
      <c r="G337" s="95" t="str">
        <f>IF(ISNUMBER(MATCH(D141,'1. Antritt_Prüfung'!$H$107:$H$307,0)),"Ja","-")</f>
        <v>-</v>
      </c>
      <c r="H337" s="95" t="str">
        <f>IF(ISNUMBER(MATCH(D141,'2a.Detailpunkte'!$D$4:$D$352,0)),"Ja","-")</f>
        <v>-</v>
      </c>
    </row>
    <row r="338" spans="5:8">
      <c r="E338" s="95" t="str">
        <f>IF(ISNUMBER(MATCH(C142,'1. Antritt_Prüfung'!$H$107:$H$307,0)),"Ja","-")</f>
        <v>-</v>
      </c>
      <c r="F338" s="95" t="str">
        <f>IF(ISNUMBER(MATCH(C142,'2a.Detailpunkte'!$D$4:$D$352,0)),"Ja","-")</f>
        <v>-</v>
      </c>
      <c r="G338" s="95" t="str">
        <f>IF(ISNUMBER(MATCH(D142,'1. Antritt_Prüfung'!$H$107:$H$307,0)),"Ja","-")</f>
        <v>-</v>
      </c>
      <c r="H338" s="95" t="str">
        <f>IF(ISNUMBER(MATCH(D142,'2a.Detailpunkte'!$D$4:$D$352,0)),"Ja","-")</f>
        <v>-</v>
      </c>
    </row>
    <row r="339" spans="5:8">
      <c r="E339" s="95" t="str">
        <f>IF(ISNUMBER(MATCH(C143,'1. Antritt_Prüfung'!$H$107:$H$307,0)),"Ja","-")</f>
        <v>-</v>
      </c>
      <c r="F339" s="95" t="str">
        <f>IF(ISNUMBER(MATCH(C143,'2a.Detailpunkte'!$D$4:$D$352,0)),"Ja","-")</f>
        <v>-</v>
      </c>
      <c r="G339" s="95" t="str">
        <f>IF(ISNUMBER(MATCH(D143,'1. Antritt_Prüfung'!$H$107:$H$307,0)),"Ja","-")</f>
        <v>-</v>
      </c>
      <c r="H339" s="95" t="str">
        <f>IF(ISNUMBER(MATCH(D143,'2a.Detailpunkte'!$D$4:$D$352,0)),"Ja","-")</f>
        <v>-</v>
      </c>
    </row>
    <row r="340" spans="5:8">
      <c r="E340" s="95" t="str">
        <f>IF(ISNUMBER(MATCH(C144,'1. Antritt_Prüfung'!$H$107:$H$307,0)),"Ja","-")</f>
        <v>-</v>
      </c>
      <c r="F340" s="95" t="str">
        <f>IF(ISNUMBER(MATCH(C144,'2a.Detailpunkte'!$D$4:$D$352,0)),"Ja","-")</f>
        <v>-</v>
      </c>
      <c r="G340" s="95" t="str">
        <f>IF(ISNUMBER(MATCH(D144,'1. Antritt_Prüfung'!$H$107:$H$307,0)),"Ja","-")</f>
        <v>-</v>
      </c>
      <c r="H340" s="95" t="str">
        <f>IF(ISNUMBER(MATCH(D144,'2a.Detailpunkte'!$D$4:$D$352,0)),"Ja","-")</f>
        <v>-</v>
      </c>
    </row>
    <row r="341" spans="5:8">
      <c r="E341" s="95" t="str">
        <f>IF(ISNUMBER(MATCH(C145,'1. Antritt_Prüfung'!$H$107:$H$307,0)),"Ja","-")</f>
        <v>-</v>
      </c>
      <c r="F341" s="95" t="str">
        <f>IF(ISNUMBER(MATCH(C145,'2a.Detailpunkte'!$D$4:$D$352,0)),"Ja","-")</f>
        <v>-</v>
      </c>
      <c r="G341" s="95" t="str">
        <f>IF(ISNUMBER(MATCH(D145,'1. Antritt_Prüfung'!$H$107:$H$307,0)),"Ja","-")</f>
        <v>-</v>
      </c>
      <c r="H341" s="95" t="str">
        <f>IF(ISNUMBER(MATCH(D145,'2a.Detailpunkte'!$D$4:$D$352,0)),"Ja","-")</f>
        <v>-</v>
      </c>
    </row>
    <row r="342" spans="5:8">
      <c r="E342" s="95" t="str">
        <f>IF(ISNUMBER(MATCH(C146,'1. Antritt_Prüfung'!$H$107:$H$307,0)),"Ja","-")</f>
        <v>-</v>
      </c>
      <c r="F342" s="95" t="str">
        <f>IF(ISNUMBER(MATCH(C146,'2a.Detailpunkte'!$D$4:$D$352,0)),"Ja","-")</f>
        <v>-</v>
      </c>
      <c r="G342" s="95" t="str">
        <f>IF(ISNUMBER(MATCH(D146,'1. Antritt_Prüfung'!$H$107:$H$307,0)),"Ja","-")</f>
        <v>-</v>
      </c>
      <c r="H342" s="95" t="str">
        <f>IF(ISNUMBER(MATCH(D146,'2a.Detailpunkte'!$D$4:$D$352,0)),"Ja","-")</f>
        <v>-</v>
      </c>
    </row>
    <row r="343" spans="5:8">
      <c r="E343" s="95" t="str">
        <f>IF(ISNUMBER(MATCH(C147,'1. Antritt_Prüfung'!$H$107:$H$307,0)),"Ja","-")</f>
        <v>-</v>
      </c>
      <c r="F343" s="95" t="str">
        <f>IF(ISNUMBER(MATCH(C147,'2a.Detailpunkte'!$D$4:$D$352,0)),"Ja","-")</f>
        <v>-</v>
      </c>
      <c r="G343" s="95" t="str">
        <f>IF(ISNUMBER(MATCH(D147,'1. Antritt_Prüfung'!$H$107:$H$307,0)),"Ja","-")</f>
        <v>-</v>
      </c>
      <c r="H343" s="95" t="str">
        <f>IF(ISNUMBER(MATCH(D147,'2a.Detailpunkte'!$D$4:$D$352,0)),"Ja","-")</f>
        <v>-</v>
      </c>
    </row>
    <row r="344" spans="5:8">
      <c r="E344" s="95" t="str">
        <f>IF(ISNUMBER(MATCH(C148,'1. Antritt_Prüfung'!$H$107:$H$307,0)),"Ja","-")</f>
        <v>-</v>
      </c>
      <c r="F344" s="95" t="str">
        <f>IF(ISNUMBER(MATCH(C148,'2a.Detailpunkte'!$D$4:$D$352,0)),"Ja","-")</f>
        <v>-</v>
      </c>
      <c r="G344" s="95" t="str">
        <f>IF(ISNUMBER(MATCH(D148,'1. Antritt_Prüfung'!$H$107:$H$307,0)),"Ja","-")</f>
        <v>-</v>
      </c>
      <c r="H344" s="95" t="str">
        <f>IF(ISNUMBER(MATCH(D148,'2a.Detailpunkte'!$D$4:$D$352,0)),"Ja","-")</f>
        <v>-</v>
      </c>
    </row>
    <row r="345" spans="5:8">
      <c r="E345" s="95" t="str">
        <f>IF(ISNUMBER(MATCH(C149,'1. Antritt_Prüfung'!$H$107:$H$307,0)),"Ja","-")</f>
        <v>-</v>
      </c>
      <c r="F345" s="95" t="str">
        <f>IF(ISNUMBER(MATCH(C149,'2a.Detailpunkte'!$D$4:$D$352,0)),"Ja","-")</f>
        <v>-</v>
      </c>
      <c r="G345" s="95" t="str">
        <f>IF(ISNUMBER(MATCH(D149,'1. Antritt_Prüfung'!$H$107:$H$307,0)),"Ja","-")</f>
        <v>-</v>
      </c>
      <c r="H345" s="95" t="str">
        <f>IF(ISNUMBER(MATCH(D149,'2a.Detailpunkte'!$D$4:$D$352,0)),"Ja","-")</f>
        <v>-</v>
      </c>
    </row>
    <row r="346" spans="5:8">
      <c r="E346" s="95" t="str">
        <f>IF(ISNUMBER(MATCH(C150,'1. Antritt_Prüfung'!$H$107:$H$307,0)),"Ja","-")</f>
        <v>-</v>
      </c>
      <c r="F346" s="95" t="str">
        <f>IF(ISNUMBER(MATCH(C150,'2a.Detailpunkte'!$D$4:$D$352,0)),"Ja","-")</f>
        <v>-</v>
      </c>
      <c r="G346" s="95" t="str">
        <f>IF(ISNUMBER(MATCH(D150,'1. Antritt_Prüfung'!$H$107:$H$307,0)),"Ja","-")</f>
        <v>-</v>
      </c>
      <c r="H346" s="95" t="str">
        <f>IF(ISNUMBER(MATCH(D150,'2a.Detailpunkte'!$D$4:$D$352,0)),"Ja","-")</f>
        <v>-</v>
      </c>
    </row>
    <row r="347" spans="5:8">
      <c r="E347" s="95" t="str">
        <f>IF(ISNUMBER(MATCH(C151,'1. Antritt_Prüfung'!$H$107:$H$307,0)),"Ja","-")</f>
        <v>-</v>
      </c>
      <c r="F347" s="95" t="str">
        <f>IF(ISNUMBER(MATCH(C151,'2a.Detailpunkte'!$D$4:$D$352,0)),"Ja","-")</f>
        <v>-</v>
      </c>
      <c r="G347" s="95" t="str">
        <f>IF(ISNUMBER(MATCH(D151,'1. Antritt_Prüfung'!$H$107:$H$307,0)),"Ja","-")</f>
        <v>-</v>
      </c>
      <c r="H347" s="95" t="str">
        <f>IF(ISNUMBER(MATCH(D151,'2a.Detailpunkte'!$D$4:$D$352,0)),"Ja","-")</f>
        <v>-</v>
      </c>
    </row>
    <row r="348" spans="5:8">
      <c r="E348" s="95" t="str">
        <f>IF(ISNUMBER(MATCH(C152,'1. Antritt_Prüfung'!$H$107:$H$307,0)),"Ja","-")</f>
        <v>-</v>
      </c>
      <c r="F348" s="95" t="str">
        <f>IF(ISNUMBER(MATCH(C152,'2a.Detailpunkte'!$D$4:$D$352,0)),"Ja","-")</f>
        <v>-</v>
      </c>
      <c r="G348" s="95" t="str">
        <f>IF(ISNUMBER(MATCH(D152,'1. Antritt_Prüfung'!$H$107:$H$307,0)),"Ja","-")</f>
        <v>-</v>
      </c>
      <c r="H348" s="95" t="str">
        <f>IF(ISNUMBER(MATCH(D152,'2a.Detailpunkte'!$D$4:$D$352,0)),"Ja","-")</f>
        <v>-</v>
      </c>
    </row>
    <row r="349" spans="5:8">
      <c r="E349" s="95" t="str">
        <f>IF(ISNUMBER(MATCH(C153,'1. Antritt_Prüfung'!$H$107:$H$307,0)),"Ja","-")</f>
        <v>-</v>
      </c>
      <c r="F349" s="95" t="str">
        <f>IF(ISNUMBER(MATCH(C153,'2a.Detailpunkte'!$D$4:$D$352,0)),"Ja","-")</f>
        <v>-</v>
      </c>
      <c r="G349" s="95" t="str">
        <f>IF(ISNUMBER(MATCH(D153,'1. Antritt_Prüfung'!$H$107:$H$307,0)),"Ja","-")</f>
        <v>-</v>
      </c>
      <c r="H349" s="95" t="str">
        <f>IF(ISNUMBER(MATCH(D153,'2a.Detailpunkte'!$D$4:$D$352,0)),"Ja","-")</f>
        <v>-</v>
      </c>
    </row>
    <row r="350" spans="5:8">
      <c r="E350" s="95" t="str">
        <f>IF(ISNUMBER(MATCH(C154,'1. Antritt_Prüfung'!$H$107:$H$307,0)),"Ja","-")</f>
        <v>-</v>
      </c>
      <c r="F350" s="95" t="str">
        <f>IF(ISNUMBER(MATCH(C154,'2a.Detailpunkte'!$D$4:$D$352,0)),"Ja","-")</f>
        <v>-</v>
      </c>
      <c r="G350" s="95" t="str">
        <f>IF(ISNUMBER(MATCH(D154,'1. Antritt_Prüfung'!$H$107:$H$307,0)),"Ja","-")</f>
        <v>-</v>
      </c>
      <c r="H350" s="95" t="str">
        <f>IF(ISNUMBER(MATCH(D154,'2a.Detailpunkte'!$D$4:$D$352,0)),"Ja","-")</f>
        <v>-</v>
      </c>
    </row>
    <row r="351" spans="5:8">
      <c r="E351" s="95" t="str">
        <f>IF(ISNUMBER(MATCH(C155,'1. Antritt_Prüfung'!$H$107:$H$307,0)),"Ja","-")</f>
        <v>-</v>
      </c>
      <c r="F351" s="95" t="str">
        <f>IF(ISNUMBER(MATCH(C155,'2a.Detailpunkte'!$D$4:$D$352,0)),"Ja","-")</f>
        <v>-</v>
      </c>
      <c r="G351" s="95" t="str">
        <f>IF(ISNUMBER(MATCH(D155,'1. Antritt_Prüfung'!$H$107:$H$307,0)),"Ja","-")</f>
        <v>-</v>
      </c>
      <c r="H351" s="95" t="str">
        <f>IF(ISNUMBER(MATCH(D155,'2a.Detailpunkte'!$D$4:$D$352,0)),"Ja","-")</f>
        <v>-</v>
      </c>
    </row>
    <row r="352" spans="5:8">
      <c r="E352" s="95" t="str">
        <f>IF(ISNUMBER(MATCH(C156,'1. Antritt_Prüfung'!$H$107:$H$307,0)),"Ja","-")</f>
        <v>-</v>
      </c>
      <c r="F352" s="95" t="str">
        <f>IF(ISNUMBER(MATCH(C156,'2a.Detailpunkte'!$D$4:$D$352,0)),"Ja","-")</f>
        <v>-</v>
      </c>
      <c r="G352" s="95" t="str">
        <f>IF(ISNUMBER(MATCH(D156,'1. Antritt_Prüfung'!$H$107:$H$307,0)),"Ja","-")</f>
        <v>-</v>
      </c>
      <c r="H352" s="95" t="str">
        <f>IF(ISNUMBER(MATCH(D156,'2a.Detailpunkte'!$D$4:$D$352,0)),"Ja","-")</f>
        <v>-</v>
      </c>
    </row>
    <row r="353" spans="5:8">
      <c r="E353" s="95" t="str">
        <f>IF(ISNUMBER(MATCH(C157,'1. Antritt_Prüfung'!$H$107:$H$307,0)),"Ja","-")</f>
        <v>-</v>
      </c>
      <c r="F353" s="95" t="str">
        <f>IF(ISNUMBER(MATCH(C157,'2a.Detailpunkte'!$D$4:$D$352,0)),"Ja","-")</f>
        <v>-</v>
      </c>
      <c r="G353" s="95" t="str">
        <f>IF(ISNUMBER(MATCH(D157,'1. Antritt_Prüfung'!$H$107:$H$307,0)),"Ja","-")</f>
        <v>-</v>
      </c>
      <c r="H353" s="95" t="str">
        <f>IF(ISNUMBER(MATCH(D157,'2a.Detailpunkte'!$D$4:$D$352,0)),"Ja","-")</f>
        <v>-</v>
      </c>
    </row>
    <row r="354" spans="5:8">
      <c r="E354" s="95" t="str">
        <f>IF(ISNUMBER(MATCH(C158,'1. Antritt_Prüfung'!$H$107:$H$307,0)),"Ja","-")</f>
        <v>-</v>
      </c>
      <c r="F354" s="95" t="str">
        <f>IF(ISNUMBER(MATCH(C158,'2a.Detailpunkte'!$D$4:$D$352,0)),"Ja","-")</f>
        <v>-</v>
      </c>
      <c r="G354" s="95" t="str">
        <f>IF(ISNUMBER(MATCH(D158,'1. Antritt_Prüfung'!$H$107:$H$307,0)),"Ja","-")</f>
        <v>-</v>
      </c>
      <c r="H354" s="95" t="str">
        <f>IF(ISNUMBER(MATCH(D158,'2a.Detailpunkte'!$D$4:$D$352,0)),"Ja","-")</f>
        <v>-</v>
      </c>
    </row>
    <row r="355" spans="5:8">
      <c r="E355" s="95" t="str">
        <f>IF(ISNUMBER(MATCH(C159,'1. Antritt_Prüfung'!$H$107:$H$307,0)),"Ja","-")</f>
        <v>-</v>
      </c>
      <c r="F355" s="95" t="str">
        <f>IF(ISNUMBER(MATCH(C159,'2a.Detailpunkte'!$D$4:$D$352,0)),"Ja","-")</f>
        <v>-</v>
      </c>
      <c r="G355" s="95" t="str">
        <f>IF(ISNUMBER(MATCH(D159,'1. Antritt_Prüfung'!$H$107:$H$307,0)),"Ja","-")</f>
        <v>-</v>
      </c>
      <c r="H355" s="95" t="str">
        <f>IF(ISNUMBER(MATCH(D159,'2a.Detailpunkte'!$D$4:$D$352,0)),"Ja","-")</f>
        <v>-</v>
      </c>
    </row>
    <row r="356" spans="5:8">
      <c r="E356" s="95" t="str">
        <f>IF(ISNUMBER(MATCH(C160,'1. Antritt_Prüfung'!$H$107:$H$307,0)),"Ja","-")</f>
        <v>-</v>
      </c>
      <c r="F356" s="95" t="str">
        <f>IF(ISNUMBER(MATCH(C160,'2a.Detailpunkte'!$D$4:$D$352,0)),"Ja","-")</f>
        <v>-</v>
      </c>
      <c r="G356" s="95" t="str">
        <f>IF(ISNUMBER(MATCH(D160,'1. Antritt_Prüfung'!$H$107:$H$307,0)),"Ja","-")</f>
        <v>-</v>
      </c>
      <c r="H356" s="95" t="str">
        <f>IF(ISNUMBER(MATCH(D160,'2a.Detailpunkte'!$D$4:$D$352,0)),"Ja","-")</f>
        <v>-</v>
      </c>
    </row>
  </sheetData>
  <mergeCells count="8">
    <mergeCell ref="A7:B7"/>
    <mergeCell ref="C7:D7"/>
    <mergeCell ref="A3:B3"/>
    <mergeCell ref="C3:D3"/>
    <mergeCell ref="A4:B4"/>
    <mergeCell ref="C4:D4"/>
    <mergeCell ref="A5:B6"/>
    <mergeCell ref="C5:D6"/>
  </mergeCells>
  <conditionalFormatting sqref="A41:C193">
    <cfRule type="expression" dxfId="6" priority="6">
      <formula>$F204=500</formula>
    </cfRule>
    <cfRule type="expression" dxfId="5" priority="7" stopIfTrue="1">
      <formula>$F204="NE"</formula>
    </cfRule>
  </conditionalFormatting>
  <conditionalFormatting sqref="C11:C40">
    <cfRule type="expression" dxfId="4" priority="4">
      <formula>$D11=500</formula>
    </cfRule>
    <cfRule type="expression" dxfId="3" priority="5" stopIfTrue="1">
      <formula>$D11="NE"</formula>
    </cfRule>
  </conditionalFormatting>
  <conditionalFormatting sqref="D11:D160">
    <cfRule type="containsText" dxfId="2" priority="1" operator="containsText" text="NE">
      <formula>NOT(ISERROR(SEARCH("NE",D11)))</formula>
    </cfRule>
  </conditionalFormatting>
  <conditionalFormatting sqref="F11:F356 H204:H356">
    <cfRule type="containsText" dxfId="1" priority="3" operator="containsText" text="NEIN">
      <formula>NOT(ISERROR(SEARCH("NEIN",F11)))</formula>
    </cfRule>
  </conditionalFormatting>
  <conditionalFormatting sqref="H9">
    <cfRule type="expression" dxfId="0" priority="2">
      <formula>"&lt;&gt;$E$3"</formula>
    </cfRule>
  </conditionalFormatting>
  <printOptions horizontalCentered="1" verticalCentered="1" headings="1"/>
  <pageMargins left="0.70866141732283472" right="0.70866141732283472" top="0.78740157480314965" bottom="0.78740157480314965" header="0.31496062992125984" footer="0.31496062992125984"/>
  <pageSetup paperSize="9" fitToHeight="0" orientation="portrait" r:id="rId1"/>
  <headerFooter>
    <oddHeader>&amp;F</oddHeader>
    <oddFooter>Seite &amp;P von &amp;N</oddFooter>
  </headerFooter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F5D5B2BF-95B0-4DC6-95FD-6227CFC41B30}">
  <ds:schemaRefs/>
</ds:datastoreItem>
</file>

<file path=customXml/itemProps2.xml><?xml version="1.0" encoding="utf-8"?>
<ds:datastoreItem xmlns:ds="http://schemas.openxmlformats.org/officeDocument/2006/customXml" ds:itemID="{F9D33413-6C5B-4528-AE87-CA1AC41B9A45}">
  <ds:schemaRefs/>
</ds:datastoreItem>
</file>

<file path=customXml/itemProps3.xml><?xml version="1.0" encoding="utf-8"?>
<ds:datastoreItem xmlns:ds="http://schemas.openxmlformats.org/officeDocument/2006/customXml" ds:itemID="{1B4F6C5F-4940-4086-8E42-1F0B6CD1EDB9}">
  <ds:schemaRefs/>
</ds:datastoreItem>
</file>

<file path=customXml/itemProps4.xml><?xml version="1.0" encoding="utf-8"?>
<ds:datastoreItem xmlns:ds="http://schemas.openxmlformats.org/officeDocument/2006/customXml" ds:itemID="{5BF75F30-0B86-4D84-9E7D-098C5B3BAFE2}">
  <ds:schemaRefs/>
</ds:datastoreItem>
</file>

<file path=customXml/itemProps5.xml><?xml version="1.0" encoding="utf-8"?>
<ds:datastoreItem xmlns:ds="http://schemas.openxmlformats.org/officeDocument/2006/customXml" ds:itemID="{DF6063F4-F24F-4C4C-8299-60AD9F9845A5}">
  <ds:schemaRefs/>
</ds:datastoreItem>
</file>

<file path=customXml/itemProps6.xml><?xml version="1.0" encoding="utf-8"?>
<ds:datastoreItem xmlns:ds="http://schemas.openxmlformats.org/officeDocument/2006/customXml" ds:itemID="{09A71597-2AEE-4C38-A9D4-218492D3C72B}">
  <ds:schemaRefs/>
</ds:datastoreItem>
</file>

<file path=customXml/itemProps7.xml><?xml version="1.0" encoding="utf-8"?>
<ds:datastoreItem xmlns:ds="http://schemas.openxmlformats.org/officeDocument/2006/customXml" ds:itemID="{41756243-350D-4366-B0E9-2C162B52C4DD}">
  <ds:schemaRefs/>
</ds:datastoreItem>
</file>

<file path=customXml/itemProps8.xml><?xml version="1.0" encoding="utf-8"?>
<ds:datastoreItem xmlns:ds="http://schemas.openxmlformats.org/officeDocument/2006/customXml" ds:itemID="{CDA90079-6077-41AE-B568-4973122A5F3C}">
  <ds:schemaRefs/>
</ds:datastoreItem>
</file>

<file path=customXml/itemProps9.xml><?xml version="1.0" encoding="utf-8"?>
<ds:datastoreItem xmlns:ds="http://schemas.openxmlformats.org/officeDocument/2006/customXml" ds:itemID="{304C8E89-5BEB-4961-B423-9281B8385634}">
  <ds:schemaRefs/>
</ds:datastoreItem>
</file>

<file path=customXml/itemProps10.xml><?xml version="1.0" encoding="utf-8"?>
<ds:datastoreItem xmlns:ds="http://schemas.openxmlformats.org/officeDocument/2006/customXml" ds:itemID="{837828DF-2614-47EA-99D2-D6D90E4BE96E}">
  <ds:schemaRefs/>
</ds:datastoreItem>
</file>

<file path=customXml/itemProps11.xml><?xml version="1.0" encoding="utf-8"?>
<ds:datastoreItem xmlns:ds="http://schemas.openxmlformats.org/officeDocument/2006/customXml" ds:itemID="{3F40B118-E4B4-44FD-BDBA-47FF1F47978B}">
  <ds:schemaRefs/>
</ds:datastoreItem>
</file>

<file path=customXml/itemProps12.xml><?xml version="1.0" encoding="utf-8"?>
<ds:datastoreItem xmlns:ds="http://schemas.openxmlformats.org/officeDocument/2006/customXml" ds:itemID="{BEDCBC8F-62DD-49AD-B643-EB839E7D134B}">
  <ds:schemaRefs/>
</ds:datastoreItem>
</file>

<file path=customXml/itemProps13.xml><?xml version="1.0" encoding="utf-8"?>
<ds:datastoreItem xmlns:ds="http://schemas.openxmlformats.org/officeDocument/2006/customXml" ds:itemID="{844EB29D-86DC-4460-B5AF-AA29988D6D7C}">
  <ds:schemaRefs/>
</ds:datastoreItem>
</file>

<file path=customXml/itemProps14.xml><?xml version="1.0" encoding="utf-8"?>
<ds:datastoreItem xmlns:ds="http://schemas.openxmlformats.org/officeDocument/2006/customXml" ds:itemID="{F77D0919-4306-4367-9DB7-9D188680FF01}">
  <ds:schemaRefs/>
</ds:datastoreItem>
</file>

<file path=customXml/itemProps15.xml><?xml version="1.0" encoding="utf-8"?>
<ds:datastoreItem xmlns:ds="http://schemas.openxmlformats.org/officeDocument/2006/customXml" ds:itemID="{A3985537-4E80-44F1-A40E-9DD55F1D0718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44CA0C18-EFED-4F73-B7DE-E7EE50BCDC92}">
  <ds:schemaRefs/>
</ds:datastoreItem>
</file>

<file path=customXml/itemProps17.xml><?xml version="1.0" encoding="utf-8"?>
<ds:datastoreItem xmlns:ds="http://schemas.openxmlformats.org/officeDocument/2006/customXml" ds:itemID="{68A7E8A4-E422-4A84-B6EC-9AB668375FCA}">
  <ds:schemaRefs/>
</ds:datastoreItem>
</file>

<file path=customXml/itemProps18.xml><?xml version="1.0" encoding="utf-8"?>
<ds:datastoreItem xmlns:ds="http://schemas.openxmlformats.org/officeDocument/2006/customXml" ds:itemID="{3175C14D-A469-4B57-96F6-17DB7DCF729A}">
  <ds:schemaRefs/>
</ds:datastoreItem>
</file>

<file path=customXml/itemProps19.xml><?xml version="1.0" encoding="utf-8"?>
<ds:datastoreItem xmlns:ds="http://schemas.openxmlformats.org/officeDocument/2006/customXml" ds:itemID="{AA210F0E-4DEF-4FAB-8DBC-2286F9F85A01}">
  <ds:schemaRefs/>
</ds:datastoreItem>
</file>

<file path=customXml/itemProps20.xml><?xml version="1.0" encoding="utf-8"?>
<ds:datastoreItem xmlns:ds="http://schemas.openxmlformats.org/officeDocument/2006/customXml" ds:itemID="{F8D9C115-FC9D-4AA4-A938-4F844D5F424B}">
  <ds:schemaRefs/>
</ds:datastoreItem>
</file>

<file path=customXml/itemProps21.xml><?xml version="1.0" encoding="utf-8"?>
<ds:datastoreItem xmlns:ds="http://schemas.openxmlformats.org/officeDocument/2006/customXml" ds:itemID="{141402E4-ED2A-442E-B897-0C569D31FA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10</vt:i4>
      </vt:variant>
    </vt:vector>
  </HeadingPairs>
  <TitlesOfParts>
    <vt:vector size="17" baseType="lpstr">
      <vt:lpstr>0. Definitionen</vt:lpstr>
      <vt:lpstr>1. Antritt_Prüfung</vt:lpstr>
      <vt:lpstr>2. Punkte_Prüfung</vt:lpstr>
      <vt:lpstr>2a.Detailpunkte</vt:lpstr>
      <vt:lpstr>3. Notenszenarien</vt:lpstr>
      <vt:lpstr>4. Noteneintrag</vt:lpstr>
      <vt:lpstr>5. Durchfaller</vt:lpstr>
      <vt:lpstr>'3. Notenszenarien'!Druckbereich</vt:lpstr>
      <vt:lpstr>'4. Noteneintrag'!Druckbereich</vt:lpstr>
      <vt:lpstr>'5. Durchfaller'!Druckbereich</vt:lpstr>
      <vt:lpstr>'4. Noteneintrag'!Drucktitel</vt:lpstr>
      <vt:lpstr>file_anmeldungen</vt:lpstr>
      <vt:lpstr>file_antritt</vt:lpstr>
      <vt:lpstr>file_the_punkte</vt:lpstr>
      <vt:lpstr>'5. Durchfaller'!letzte_aufg_teilgebiet1</vt:lpstr>
      <vt:lpstr>letzte_aufg_teilgebiet1</vt:lpstr>
      <vt:lpstr>zzMG_Chart2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Hoessl</dc:creator>
  <cp:lastModifiedBy>Wolfgang Hoessl</cp:lastModifiedBy>
  <cp:lastPrinted>2025-07-21T13:03:24Z</cp:lastPrinted>
  <dcterms:created xsi:type="dcterms:W3CDTF">2021-02-05T14:10:08Z</dcterms:created>
  <dcterms:modified xsi:type="dcterms:W3CDTF">2026-07-17T08:14:24Z</dcterms:modified>
</cp:coreProperties>
</file>