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tables/table4.xml" ContentType="application/vnd.openxmlformats-officedocument.spreadsheetml.table+xml"/>
  <Override PartName="/xl/tables/table5.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R:\Documents\Projects\Excel Cost Split\"/>
    </mc:Choice>
  </mc:AlternateContent>
  <xr:revisionPtr revIDLastSave="0" documentId="13_ncr:1_{9D2321B1-34D6-4D70-A0FB-3BCD75D06EBA}" xr6:coauthVersionLast="45" xr6:coauthVersionMax="45" xr10:uidLastSave="{00000000-0000-0000-0000-000000000000}"/>
  <bookViews>
    <workbookView xWindow="-120" yWindow="-120" windowWidth="29040" windowHeight="15840" xr2:uid="{056690C2-0874-4389-95AD-104B126355CD}"/>
  </bookViews>
  <sheets>
    <sheet name="Guide" sheetId="43" r:id="rId1"/>
    <sheet name="CardData" sheetId="9" r:id="rId2"/>
    <sheet name="Blank" sheetId="41" r:id="rId3"/>
    <sheet name="Sample" sheetId="4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3" i="41" l="1"/>
  <c r="L4" i="42"/>
  <c r="L5" i="42"/>
  <c r="L6" i="42"/>
  <c r="L7" i="42"/>
  <c r="L8" i="42"/>
  <c r="L9" i="42"/>
  <c r="L10" i="42"/>
  <c r="L11" i="42"/>
  <c r="L12" i="42"/>
  <c r="L13" i="42"/>
  <c r="L14" i="42"/>
  <c r="L15" i="42"/>
  <c r="L16" i="42"/>
  <c r="L3" i="42"/>
  <c r="I244" i="42" l="1"/>
  <c r="E243" i="42"/>
  <c r="E242" i="42"/>
  <c r="E241" i="42"/>
  <c r="E240" i="42"/>
  <c r="E239" i="42"/>
  <c r="E238" i="42"/>
  <c r="E237" i="42"/>
  <c r="E236" i="42"/>
  <c r="E235" i="42"/>
  <c r="E234" i="42"/>
  <c r="E233" i="42"/>
  <c r="E232" i="42"/>
  <c r="E231" i="42"/>
  <c r="E230" i="42"/>
  <c r="E229" i="42"/>
  <c r="E228" i="42"/>
  <c r="E227" i="42"/>
  <c r="E226" i="42"/>
  <c r="E225" i="42"/>
  <c r="E224" i="42"/>
  <c r="E223" i="42"/>
  <c r="E222" i="42"/>
  <c r="E221" i="42"/>
  <c r="E220" i="42"/>
  <c r="E219" i="42"/>
  <c r="E218" i="42"/>
  <c r="E217" i="42"/>
  <c r="E216" i="42"/>
  <c r="E215" i="42"/>
  <c r="E214" i="42"/>
  <c r="E213" i="42"/>
  <c r="E212" i="42"/>
  <c r="E211" i="42"/>
  <c r="E210" i="42"/>
  <c r="E209" i="42"/>
  <c r="E208" i="42"/>
  <c r="E207" i="42"/>
  <c r="E206" i="42"/>
  <c r="E205" i="42"/>
  <c r="E204" i="42"/>
  <c r="E203" i="42"/>
  <c r="E202" i="42"/>
  <c r="E201" i="42"/>
  <c r="E200" i="42"/>
  <c r="E199" i="42"/>
  <c r="E198" i="42"/>
  <c r="E197" i="42"/>
  <c r="E196" i="42"/>
  <c r="E195" i="42"/>
  <c r="E194" i="42"/>
  <c r="E193" i="42"/>
  <c r="E192" i="42"/>
  <c r="E191" i="42"/>
  <c r="E190" i="42"/>
  <c r="E189" i="42"/>
  <c r="E188" i="42"/>
  <c r="E187" i="42"/>
  <c r="E186" i="42"/>
  <c r="E185" i="42"/>
  <c r="E184" i="42"/>
  <c r="E183" i="42"/>
  <c r="E182" i="42"/>
  <c r="E181" i="42"/>
  <c r="E180" i="42"/>
  <c r="E179" i="42"/>
  <c r="E178" i="42"/>
  <c r="E177" i="42"/>
  <c r="E176" i="42"/>
  <c r="E175" i="42"/>
  <c r="E174" i="42"/>
  <c r="E173" i="42"/>
  <c r="E172" i="42"/>
  <c r="E171" i="42"/>
  <c r="E170" i="42"/>
  <c r="E169" i="42"/>
  <c r="E168" i="42"/>
  <c r="E167" i="42"/>
  <c r="E166" i="42"/>
  <c r="E165" i="42"/>
  <c r="E164" i="42"/>
  <c r="E163" i="42"/>
  <c r="E162" i="42"/>
  <c r="E161" i="42"/>
  <c r="E160" i="42"/>
  <c r="E159" i="42"/>
  <c r="E158" i="42"/>
  <c r="E157" i="42"/>
  <c r="E156" i="42"/>
  <c r="E155" i="42"/>
  <c r="E154" i="42"/>
  <c r="E153" i="42"/>
  <c r="E152" i="42"/>
  <c r="E151" i="42"/>
  <c r="E150" i="42"/>
  <c r="E149" i="42"/>
  <c r="E148" i="42"/>
  <c r="E147" i="42"/>
  <c r="E146" i="42"/>
  <c r="E145" i="42"/>
  <c r="E144" i="42"/>
  <c r="E143" i="42"/>
  <c r="E142" i="42"/>
  <c r="E141" i="42"/>
  <c r="E140" i="42"/>
  <c r="E139" i="42"/>
  <c r="E138" i="42"/>
  <c r="E137" i="42"/>
  <c r="E136" i="42"/>
  <c r="E135" i="42"/>
  <c r="E134" i="42"/>
  <c r="E133" i="42"/>
  <c r="E132" i="42"/>
  <c r="E131" i="42"/>
  <c r="E130" i="42"/>
  <c r="E129" i="42"/>
  <c r="E128" i="42"/>
  <c r="E127" i="42"/>
  <c r="E126" i="42"/>
  <c r="E125" i="42"/>
  <c r="E124" i="42"/>
  <c r="E123" i="42"/>
  <c r="E122" i="42"/>
  <c r="E121" i="42"/>
  <c r="E120" i="42"/>
  <c r="E119" i="42"/>
  <c r="E118" i="42"/>
  <c r="E117" i="42"/>
  <c r="E116" i="42"/>
  <c r="E115" i="42"/>
  <c r="E114" i="42"/>
  <c r="E113" i="42"/>
  <c r="E112" i="42"/>
  <c r="E111" i="42"/>
  <c r="E110" i="42"/>
  <c r="E109" i="42"/>
  <c r="E108" i="42"/>
  <c r="E107" i="42"/>
  <c r="E106" i="42"/>
  <c r="E105" i="42"/>
  <c r="E104" i="42"/>
  <c r="E103" i="42"/>
  <c r="E102" i="42"/>
  <c r="E101" i="42"/>
  <c r="E100" i="42"/>
  <c r="E99" i="42"/>
  <c r="E98" i="42"/>
  <c r="E97" i="42"/>
  <c r="E96" i="42"/>
  <c r="E95" i="42"/>
  <c r="E94" i="42"/>
  <c r="E93" i="42"/>
  <c r="E92" i="42"/>
  <c r="E91" i="42"/>
  <c r="E90" i="42"/>
  <c r="E89" i="42"/>
  <c r="E88" i="42"/>
  <c r="E87" i="42"/>
  <c r="E86" i="42"/>
  <c r="E85" i="42"/>
  <c r="E84" i="42"/>
  <c r="E83" i="42"/>
  <c r="E82" i="42"/>
  <c r="E81" i="42"/>
  <c r="E80" i="42"/>
  <c r="E79" i="42"/>
  <c r="E78" i="42"/>
  <c r="E77" i="42"/>
  <c r="E76" i="42"/>
  <c r="E75" i="42"/>
  <c r="E74" i="42"/>
  <c r="E73" i="42"/>
  <c r="E72" i="42"/>
  <c r="E71" i="42"/>
  <c r="E70" i="42"/>
  <c r="E69" i="42"/>
  <c r="E68" i="42"/>
  <c r="E67" i="42"/>
  <c r="E66" i="42"/>
  <c r="E65" i="42"/>
  <c r="E64" i="42"/>
  <c r="E63" i="42"/>
  <c r="E62" i="42"/>
  <c r="E61" i="42"/>
  <c r="E60" i="42"/>
  <c r="E59" i="42"/>
  <c r="E58" i="42"/>
  <c r="E57" i="42"/>
  <c r="E56" i="42"/>
  <c r="E55" i="42"/>
  <c r="E54" i="42"/>
  <c r="E53" i="42"/>
  <c r="E52" i="42"/>
  <c r="E51" i="42"/>
  <c r="E50" i="42"/>
  <c r="E49" i="42"/>
  <c r="E48" i="42"/>
  <c r="E47" i="42"/>
  <c r="E46" i="42"/>
  <c r="E45" i="42"/>
  <c r="E44" i="42"/>
  <c r="E43" i="42"/>
  <c r="E42" i="42"/>
  <c r="E41" i="42"/>
  <c r="E40" i="42"/>
  <c r="E39" i="42"/>
  <c r="J38" i="42"/>
  <c r="E38" i="42"/>
  <c r="E37" i="42"/>
  <c r="E36" i="42"/>
  <c r="E35" i="42"/>
  <c r="E34" i="42"/>
  <c r="E33" i="42"/>
  <c r="E32" i="42"/>
  <c r="E31" i="42"/>
  <c r="J30" i="42"/>
  <c r="E30" i="42"/>
  <c r="E29" i="42"/>
  <c r="E28" i="42"/>
  <c r="E27" i="42"/>
  <c r="E26" i="42"/>
  <c r="E25" i="42"/>
  <c r="E24" i="42"/>
  <c r="E23" i="42"/>
  <c r="J22" i="42"/>
  <c r="L22" i="42" s="1"/>
  <c r="E22" i="42"/>
  <c r="E21" i="42"/>
  <c r="E20" i="42"/>
  <c r="E19" i="42"/>
  <c r="Q18" i="42"/>
  <c r="E18" i="42"/>
  <c r="W17" i="42"/>
  <c r="Q17" i="42"/>
  <c r="E17" i="42"/>
  <c r="Q16" i="42"/>
  <c r="E16" i="42"/>
  <c r="Q15" i="42"/>
  <c r="E15" i="42"/>
  <c r="W14" i="42"/>
  <c r="W18" i="42" s="1"/>
  <c r="V14" i="42"/>
  <c r="U14" i="42"/>
  <c r="T14" i="42"/>
  <c r="T18" i="42" s="1"/>
  <c r="J14" i="42"/>
  <c r="E14" i="42"/>
  <c r="E13" i="42"/>
  <c r="J12" i="42"/>
  <c r="E12" i="42"/>
  <c r="J11" i="42"/>
  <c r="E11" i="42"/>
  <c r="E10" i="42"/>
  <c r="E9" i="42"/>
  <c r="R8" i="42"/>
  <c r="J8" i="42"/>
  <c r="E8" i="42"/>
  <c r="E7" i="42"/>
  <c r="J6" i="42"/>
  <c r="E6" i="42"/>
  <c r="E5" i="42"/>
  <c r="J4" i="42"/>
  <c r="E4" i="42"/>
  <c r="R3" i="42"/>
  <c r="J56" i="42" s="1"/>
  <c r="J3" i="42"/>
  <c r="E3" i="42"/>
  <c r="L2" i="42"/>
  <c r="J2" i="42"/>
  <c r="E2" i="42"/>
  <c r="W14" i="41"/>
  <c r="W18" i="41" s="1"/>
  <c r="V14" i="41"/>
  <c r="U14" i="41"/>
  <c r="T14" i="41"/>
  <c r="T15" i="41" s="1"/>
  <c r="I244" i="41"/>
  <c r="E243" i="41"/>
  <c r="E242" i="41"/>
  <c r="E241" i="41"/>
  <c r="E240" i="41"/>
  <c r="E239" i="41"/>
  <c r="E238" i="41"/>
  <c r="E237" i="41"/>
  <c r="E236" i="41"/>
  <c r="E235" i="41"/>
  <c r="E234" i="41"/>
  <c r="E233" i="41"/>
  <c r="E232" i="41"/>
  <c r="E231" i="41"/>
  <c r="E230" i="41"/>
  <c r="E229" i="41"/>
  <c r="E228" i="41"/>
  <c r="E227" i="41"/>
  <c r="E226" i="41"/>
  <c r="E225" i="41"/>
  <c r="E224" i="41"/>
  <c r="E223" i="41"/>
  <c r="E222" i="41"/>
  <c r="E221" i="41"/>
  <c r="E220" i="41"/>
  <c r="E219" i="41"/>
  <c r="E218" i="41"/>
  <c r="E217" i="41"/>
  <c r="E216" i="41"/>
  <c r="E215" i="41"/>
  <c r="E214" i="41"/>
  <c r="E213" i="41"/>
  <c r="E212" i="41"/>
  <c r="E211" i="41"/>
  <c r="E210" i="41"/>
  <c r="E209" i="41"/>
  <c r="E208" i="41"/>
  <c r="E207" i="41"/>
  <c r="E206" i="41"/>
  <c r="E205" i="41"/>
  <c r="E204" i="41"/>
  <c r="E203" i="41"/>
  <c r="E202" i="41"/>
  <c r="E201" i="41"/>
  <c r="E200" i="41"/>
  <c r="E199" i="41"/>
  <c r="E198" i="41"/>
  <c r="E197" i="41"/>
  <c r="E196" i="41"/>
  <c r="E195" i="41"/>
  <c r="E194" i="41"/>
  <c r="E193" i="41"/>
  <c r="E192" i="41"/>
  <c r="E191" i="41"/>
  <c r="E190" i="41"/>
  <c r="E189" i="41"/>
  <c r="E188" i="41"/>
  <c r="E187" i="41"/>
  <c r="E186" i="41"/>
  <c r="E185" i="41"/>
  <c r="E184" i="41"/>
  <c r="E183" i="41"/>
  <c r="E182" i="41"/>
  <c r="E181" i="41"/>
  <c r="E180" i="41"/>
  <c r="E179" i="41"/>
  <c r="E178" i="41"/>
  <c r="E177" i="41"/>
  <c r="E176" i="41"/>
  <c r="E175" i="41"/>
  <c r="E174" i="41"/>
  <c r="E173" i="41"/>
  <c r="E172" i="41"/>
  <c r="E171" i="41"/>
  <c r="E170" i="41"/>
  <c r="E169" i="41"/>
  <c r="E168" i="41"/>
  <c r="E167" i="41"/>
  <c r="E166" i="41"/>
  <c r="E165" i="41"/>
  <c r="E164" i="41"/>
  <c r="E163" i="41"/>
  <c r="E162" i="41"/>
  <c r="E161" i="41"/>
  <c r="E160" i="41"/>
  <c r="E159" i="41"/>
  <c r="E158" i="41"/>
  <c r="E157" i="41"/>
  <c r="E156" i="41"/>
  <c r="E155" i="41"/>
  <c r="E154" i="41"/>
  <c r="E153" i="41"/>
  <c r="E152" i="41"/>
  <c r="E151" i="41"/>
  <c r="E150" i="41"/>
  <c r="E149" i="41"/>
  <c r="E148" i="41"/>
  <c r="E147" i="41"/>
  <c r="E146" i="41"/>
  <c r="E145" i="41"/>
  <c r="E144" i="41"/>
  <c r="E143" i="41"/>
  <c r="E142" i="41"/>
  <c r="E141" i="41"/>
  <c r="E140" i="41"/>
  <c r="E139" i="41"/>
  <c r="E138" i="41"/>
  <c r="E137" i="41"/>
  <c r="E136" i="41"/>
  <c r="E135" i="41"/>
  <c r="E134" i="41"/>
  <c r="E133" i="41"/>
  <c r="E132" i="41"/>
  <c r="E131" i="41"/>
  <c r="E130" i="41"/>
  <c r="E129" i="41"/>
  <c r="E128" i="41"/>
  <c r="E127" i="41"/>
  <c r="E126" i="41"/>
  <c r="E125" i="41"/>
  <c r="E124" i="41"/>
  <c r="E123" i="41"/>
  <c r="E122" i="41"/>
  <c r="E121" i="41"/>
  <c r="E120" i="41"/>
  <c r="E119" i="41"/>
  <c r="E118" i="41"/>
  <c r="E117" i="41"/>
  <c r="E116" i="41"/>
  <c r="E115" i="41"/>
  <c r="E114" i="41"/>
  <c r="E113" i="41"/>
  <c r="E112" i="41"/>
  <c r="E111" i="41"/>
  <c r="E110" i="41"/>
  <c r="E109" i="41"/>
  <c r="E108" i="41"/>
  <c r="E107" i="41"/>
  <c r="E106" i="41"/>
  <c r="E105" i="41"/>
  <c r="E104" i="41"/>
  <c r="E103" i="41"/>
  <c r="E102" i="41"/>
  <c r="E101" i="41"/>
  <c r="E100" i="41"/>
  <c r="E99" i="41"/>
  <c r="E98" i="41"/>
  <c r="E97" i="41"/>
  <c r="E96" i="41"/>
  <c r="E95" i="41"/>
  <c r="E94" i="41"/>
  <c r="E93" i="41"/>
  <c r="E92" i="41"/>
  <c r="E91" i="41"/>
  <c r="E90" i="41"/>
  <c r="E89" i="41"/>
  <c r="E88" i="41"/>
  <c r="E87" i="41"/>
  <c r="E86" i="41"/>
  <c r="E85" i="41"/>
  <c r="E84" i="41"/>
  <c r="E83" i="41"/>
  <c r="E82" i="41"/>
  <c r="E81" i="41"/>
  <c r="E80" i="41"/>
  <c r="E79" i="41"/>
  <c r="E78" i="41"/>
  <c r="E77" i="41"/>
  <c r="E76" i="41"/>
  <c r="E75" i="41"/>
  <c r="E74" i="41"/>
  <c r="E73" i="41"/>
  <c r="E72" i="41"/>
  <c r="E71" i="41"/>
  <c r="E70" i="41"/>
  <c r="E69" i="41"/>
  <c r="E68" i="41"/>
  <c r="E67" i="41"/>
  <c r="E66" i="41"/>
  <c r="E65" i="41"/>
  <c r="E64" i="41"/>
  <c r="E63" i="41"/>
  <c r="E62" i="41"/>
  <c r="E61" i="41"/>
  <c r="E60" i="41"/>
  <c r="E59" i="41"/>
  <c r="E58" i="41"/>
  <c r="E57" i="41"/>
  <c r="E56" i="41"/>
  <c r="E55" i="41"/>
  <c r="E54" i="41"/>
  <c r="E53" i="41"/>
  <c r="E52" i="41"/>
  <c r="E51" i="41"/>
  <c r="E50" i="41"/>
  <c r="E49" i="41"/>
  <c r="E48" i="41"/>
  <c r="E47" i="41"/>
  <c r="E46" i="41"/>
  <c r="E45" i="41"/>
  <c r="E44" i="41"/>
  <c r="E43" i="41"/>
  <c r="E42" i="41"/>
  <c r="E41" i="41"/>
  <c r="E40" i="41"/>
  <c r="E39" i="41"/>
  <c r="E38" i="41"/>
  <c r="E37" i="41"/>
  <c r="E36" i="41"/>
  <c r="E35" i="41"/>
  <c r="E34" i="41"/>
  <c r="E33" i="41"/>
  <c r="E32" i="41"/>
  <c r="E31" i="41"/>
  <c r="E30" i="41"/>
  <c r="E29" i="41"/>
  <c r="E28" i="41"/>
  <c r="E27" i="41"/>
  <c r="E26" i="41"/>
  <c r="E25" i="41"/>
  <c r="E24" i="41"/>
  <c r="E23" i="41"/>
  <c r="E22" i="41"/>
  <c r="E21" i="41"/>
  <c r="E20" i="41"/>
  <c r="E19" i="41"/>
  <c r="V18" i="41"/>
  <c r="U18" i="41"/>
  <c r="T18" i="41"/>
  <c r="Q18" i="41"/>
  <c r="E18" i="41"/>
  <c r="W17" i="41"/>
  <c r="V17" i="41"/>
  <c r="U17" i="41"/>
  <c r="Q17" i="41"/>
  <c r="E17" i="41"/>
  <c r="W16" i="41"/>
  <c r="V16" i="41"/>
  <c r="U16" i="41"/>
  <c r="T16" i="41"/>
  <c r="Q16" i="41"/>
  <c r="E16" i="41"/>
  <c r="W15" i="41"/>
  <c r="V15" i="41"/>
  <c r="U15" i="41"/>
  <c r="Q15" i="41"/>
  <c r="E15" i="41"/>
  <c r="E14" i="41"/>
  <c r="E13" i="41"/>
  <c r="E12" i="41"/>
  <c r="E11" i="41"/>
  <c r="E10" i="41"/>
  <c r="E9" i="41"/>
  <c r="R8" i="41"/>
  <c r="E8" i="41"/>
  <c r="E7" i="41"/>
  <c r="E6" i="41"/>
  <c r="E5" i="41"/>
  <c r="E4" i="41"/>
  <c r="J3" i="41"/>
  <c r="E3" i="41"/>
  <c r="L2" i="41"/>
  <c r="J2" i="41"/>
  <c r="E2" i="41"/>
  <c r="T17" i="41" l="1"/>
  <c r="L56" i="42"/>
  <c r="M56" i="42" s="1"/>
  <c r="J46" i="42"/>
  <c r="J54" i="42"/>
  <c r="J115" i="42"/>
  <c r="M2" i="42"/>
  <c r="N2" i="42" s="1"/>
  <c r="W15" i="42"/>
  <c r="W16" i="42"/>
  <c r="J24" i="42"/>
  <c r="L30" i="42"/>
  <c r="M30" i="42" s="1"/>
  <c r="N30" i="42" s="1"/>
  <c r="O30" i="42" s="1"/>
  <c r="J32" i="42"/>
  <c r="L38" i="42"/>
  <c r="M38" i="42" s="1"/>
  <c r="N38" i="42" s="1"/>
  <c r="O38" i="42" s="1"/>
  <c r="J40" i="42"/>
  <c r="J48" i="42"/>
  <c r="M22" i="42"/>
  <c r="N22" i="42" s="1"/>
  <c r="O22" i="42" s="1"/>
  <c r="M6" i="42"/>
  <c r="J242" i="42"/>
  <c r="J240" i="42"/>
  <c r="J238" i="42"/>
  <c r="J236" i="42"/>
  <c r="J234" i="42"/>
  <c r="J232" i="42"/>
  <c r="J230" i="42"/>
  <c r="J228" i="42"/>
  <c r="J226" i="42"/>
  <c r="J224" i="42"/>
  <c r="J222" i="42"/>
  <c r="J220" i="42"/>
  <c r="J218" i="42"/>
  <c r="J216" i="42"/>
  <c r="J214" i="42"/>
  <c r="J212" i="42"/>
  <c r="J210" i="42"/>
  <c r="J208" i="42"/>
  <c r="J206" i="42"/>
  <c r="J204" i="42"/>
  <c r="J202" i="42"/>
  <c r="J200" i="42"/>
  <c r="J198" i="42"/>
  <c r="J196" i="42"/>
  <c r="J194" i="42"/>
  <c r="J192" i="42"/>
  <c r="J190" i="42"/>
  <c r="J188" i="42"/>
  <c r="J237" i="42"/>
  <c r="J229" i="42"/>
  <c r="J225" i="42"/>
  <c r="J217" i="42"/>
  <c r="J209" i="42"/>
  <c r="J201" i="42"/>
  <c r="J193" i="42"/>
  <c r="J239" i="42"/>
  <c r="J231" i="42"/>
  <c r="J223" i="42"/>
  <c r="J215" i="42"/>
  <c r="J207" i="42"/>
  <c r="J199" i="42"/>
  <c r="J191" i="42"/>
  <c r="J241" i="42"/>
  <c r="J233" i="42"/>
  <c r="J221" i="42"/>
  <c r="J213" i="42"/>
  <c r="J205" i="42"/>
  <c r="J197" i="42"/>
  <c r="J189" i="42"/>
  <c r="J186" i="42"/>
  <c r="J184" i="42"/>
  <c r="J182" i="42"/>
  <c r="J180" i="42"/>
  <c r="J178" i="42"/>
  <c r="J176" i="42"/>
  <c r="J174" i="42"/>
  <c r="J172" i="42"/>
  <c r="J170" i="42"/>
  <c r="J168" i="42"/>
  <c r="J166" i="42"/>
  <c r="J164" i="42"/>
  <c r="J162" i="42"/>
  <c r="J203" i="42"/>
  <c r="J185" i="42"/>
  <c r="J177" i="42"/>
  <c r="J169" i="42"/>
  <c r="J161" i="42"/>
  <c r="J159" i="42"/>
  <c r="J157" i="42"/>
  <c r="J155" i="42"/>
  <c r="J153" i="42"/>
  <c r="J151" i="42"/>
  <c r="J149" i="42"/>
  <c r="J147" i="42"/>
  <c r="J145" i="42"/>
  <c r="J143" i="42"/>
  <c r="J141" i="42"/>
  <c r="J139" i="42"/>
  <c r="J137" i="42"/>
  <c r="J135" i="42"/>
  <c r="J133" i="42"/>
  <c r="J131" i="42"/>
  <c r="J129" i="42"/>
  <c r="J127" i="42"/>
  <c r="J125" i="42"/>
  <c r="J243" i="42"/>
  <c r="J211" i="42"/>
  <c r="J187" i="42"/>
  <c r="J175" i="42"/>
  <c r="J167" i="42"/>
  <c r="J235" i="42"/>
  <c r="J219" i="42"/>
  <c r="J181" i="42"/>
  <c r="J173" i="42"/>
  <c r="J165" i="42"/>
  <c r="J160" i="42"/>
  <c r="J158" i="42"/>
  <c r="J156" i="42"/>
  <c r="J154" i="42"/>
  <c r="J152" i="42"/>
  <c r="J150" i="42"/>
  <c r="J148" i="42"/>
  <c r="J146" i="42"/>
  <c r="J144" i="42"/>
  <c r="J142" i="42"/>
  <c r="J140" i="42"/>
  <c r="J138" i="42"/>
  <c r="J136" i="42"/>
  <c r="J134" i="42"/>
  <c r="J132" i="42"/>
  <c r="J130" i="42"/>
  <c r="J128" i="42"/>
  <c r="J126" i="42"/>
  <c r="J124" i="42"/>
  <c r="J122" i="42"/>
  <c r="J120" i="42"/>
  <c r="J118" i="42"/>
  <c r="J116" i="42"/>
  <c r="J121" i="42"/>
  <c r="J114" i="42"/>
  <c r="J112" i="42"/>
  <c r="J110" i="42"/>
  <c r="J108" i="42"/>
  <c r="J106" i="42"/>
  <c r="J104" i="42"/>
  <c r="J102" i="42"/>
  <c r="J100" i="42"/>
  <c r="J98" i="42"/>
  <c r="J96" i="42"/>
  <c r="J94" i="42"/>
  <c r="J92" i="42"/>
  <c r="J90" i="42"/>
  <c r="J88" i="42"/>
  <c r="J86" i="42"/>
  <c r="J84" i="42"/>
  <c r="J82" i="42"/>
  <c r="J80" i="42"/>
  <c r="J78" i="42"/>
  <c r="J76" i="42"/>
  <c r="J74" i="42"/>
  <c r="J72" i="42"/>
  <c r="J70" i="42"/>
  <c r="J68" i="42"/>
  <c r="J66" i="42"/>
  <c r="J64" i="42"/>
  <c r="J62" i="42"/>
  <c r="J163" i="42"/>
  <c r="J119" i="42"/>
  <c r="J195" i="42"/>
  <c r="J183" i="42"/>
  <c r="J171" i="42"/>
  <c r="J117" i="42"/>
  <c r="J113" i="42"/>
  <c r="J111" i="42"/>
  <c r="J109" i="42"/>
  <c r="J107" i="42"/>
  <c r="J105" i="42"/>
  <c r="J103" i="42"/>
  <c r="J101" i="42"/>
  <c r="J99" i="42"/>
  <c r="J97" i="42"/>
  <c r="J95" i="42"/>
  <c r="J93" i="42"/>
  <c r="J91" i="42"/>
  <c r="J89" i="42"/>
  <c r="J87" i="42"/>
  <c r="J85" i="42"/>
  <c r="J83" i="42"/>
  <c r="J81" i="42"/>
  <c r="J79" i="42"/>
  <c r="J77" i="42"/>
  <c r="J75" i="42"/>
  <c r="J73" i="42"/>
  <c r="J71" i="42"/>
  <c r="J69" i="42"/>
  <c r="J67" i="42"/>
  <c r="J65" i="42"/>
  <c r="J63" i="42"/>
  <c r="J61" i="42"/>
  <c r="J59" i="42"/>
  <c r="J57" i="42"/>
  <c r="J55" i="42"/>
  <c r="J53" i="42"/>
  <c r="J51" i="42"/>
  <c r="J49" i="42"/>
  <c r="J47" i="42"/>
  <c r="J45" i="42"/>
  <c r="J43" i="42"/>
  <c r="J41" i="42"/>
  <c r="J39" i="42"/>
  <c r="J37" i="42"/>
  <c r="J35" i="42"/>
  <c r="J33" i="42"/>
  <c r="J31" i="42"/>
  <c r="J29" i="42"/>
  <c r="J27" i="42"/>
  <c r="J25" i="42"/>
  <c r="J23" i="42"/>
  <c r="J21" i="42"/>
  <c r="J19" i="42"/>
  <c r="J18" i="42"/>
  <c r="J5" i="42"/>
  <c r="J7" i="42"/>
  <c r="M11" i="42"/>
  <c r="M12" i="42"/>
  <c r="J26" i="42"/>
  <c r="J34" i="42"/>
  <c r="J42" i="42"/>
  <c r="J50" i="42"/>
  <c r="J58" i="42"/>
  <c r="J227" i="42"/>
  <c r="M4" i="42"/>
  <c r="M8" i="42"/>
  <c r="J10" i="42"/>
  <c r="M14" i="42"/>
  <c r="T15" i="42"/>
  <c r="T16" i="42"/>
  <c r="T17" i="42"/>
  <c r="J9" i="42"/>
  <c r="J13" i="42"/>
  <c r="U18" i="42"/>
  <c r="U17" i="42"/>
  <c r="J15" i="42"/>
  <c r="U15" i="42"/>
  <c r="J16" i="42"/>
  <c r="U16" i="42"/>
  <c r="J17" i="42"/>
  <c r="J20" i="42"/>
  <c r="J28" i="42"/>
  <c r="J36" i="42"/>
  <c r="J44" i="42"/>
  <c r="J52" i="42"/>
  <c r="J60" i="42"/>
  <c r="J123" i="42"/>
  <c r="J179" i="42"/>
  <c r="J242" i="41"/>
  <c r="J240" i="41"/>
  <c r="J238" i="41"/>
  <c r="J236" i="41"/>
  <c r="J234" i="41"/>
  <c r="J232" i="41"/>
  <c r="J230" i="41"/>
  <c r="J228" i="41"/>
  <c r="J226" i="41"/>
  <c r="J224" i="41"/>
  <c r="J222" i="41"/>
  <c r="J220" i="41"/>
  <c r="J218" i="41"/>
  <c r="J216" i="41"/>
  <c r="J214" i="41"/>
  <c r="J212" i="41"/>
  <c r="J210" i="41"/>
  <c r="J208" i="41"/>
  <c r="J206" i="41"/>
  <c r="J204" i="41"/>
  <c r="J202" i="41"/>
  <c r="J200" i="41"/>
  <c r="J198" i="41"/>
  <c r="J196" i="41"/>
  <c r="J194" i="41"/>
  <c r="J192" i="41"/>
  <c r="J190" i="41"/>
  <c r="J188" i="41"/>
  <c r="J243" i="41"/>
  <c r="J235" i="41"/>
  <c r="J227" i="41"/>
  <c r="J219" i="41"/>
  <c r="J237" i="41"/>
  <c r="J229" i="41"/>
  <c r="J217" i="41"/>
  <c r="J209" i="41"/>
  <c r="J201" i="41"/>
  <c r="J193" i="41"/>
  <c r="J187" i="41"/>
  <c r="J185" i="41"/>
  <c r="J183" i="41"/>
  <c r="J181" i="41"/>
  <c r="J179" i="41"/>
  <c r="J177" i="41"/>
  <c r="J175" i="41"/>
  <c r="J173" i="41"/>
  <c r="J171" i="41"/>
  <c r="J169" i="41"/>
  <c r="J167" i="41"/>
  <c r="J165" i="41"/>
  <c r="J163" i="41"/>
  <c r="J161" i="41"/>
  <c r="J159" i="41"/>
  <c r="J157" i="41"/>
  <c r="J155" i="41"/>
  <c r="J153" i="41"/>
  <c r="J151" i="41"/>
  <c r="J149" i="41"/>
  <c r="J147" i="41"/>
  <c r="J145" i="41"/>
  <c r="J143" i="41"/>
  <c r="J141" i="41"/>
  <c r="J139" i="41"/>
  <c r="J137" i="41"/>
  <c r="J135" i="41"/>
  <c r="J133" i="41"/>
  <c r="J131" i="41"/>
  <c r="J129" i="41"/>
  <c r="J127" i="41"/>
  <c r="J125" i="41"/>
  <c r="J123" i="41"/>
  <c r="J121" i="41"/>
  <c r="J119" i="41"/>
  <c r="J117" i="41"/>
  <c r="J115" i="41"/>
  <c r="J113" i="41"/>
  <c r="J111" i="41"/>
  <c r="J109" i="41"/>
  <c r="J107" i="41"/>
  <c r="J105" i="41"/>
  <c r="J239" i="41"/>
  <c r="J231" i="41"/>
  <c r="J223" i="41"/>
  <c r="J215" i="41"/>
  <c r="J207" i="41"/>
  <c r="J199" i="41"/>
  <c r="J191" i="41"/>
  <c r="J221" i="41"/>
  <c r="J203" i="41"/>
  <c r="J186" i="41"/>
  <c r="J178" i="41"/>
  <c r="J170" i="41"/>
  <c r="J162" i="41"/>
  <c r="J154" i="41"/>
  <c r="J144" i="41"/>
  <c r="J136" i="41"/>
  <c r="J128" i="41"/>
  <c r="J120" i="41"/>
  <c r="J112" i="41"/>
  <c r="J104" i="41"/>
  <c r="J102" i="41"/>
  <c r="J241" i="41"/>
  <c r="J213" i="41"/>
  <c r="J197" i="41"/>
  <c r="J180" i="41"/>
  <c r="J172" i="41"/>
  <c r="J164" i="41"/>
  <c r="J156" i="41"/>
  <c r="J142" i="41"/>
  <c r="J134" i="41"/>
  <c r="J126" i="41"/>
  <c r="J118" i="41"/>
  <c r="J110" i="41"/>
  <c r="J233" i="41"/>
  <c r="J211" i="41"/>
  <c r="J195" i="41"/>
  <c r="J182" i="41"/>
  <c r="J174" i="41"/>
  <c r="J166" i="41"/>
  <c r="J158" i="41"/>
  <c r="J150" i="41"/>
  <c r="J148" i="41"/>
  <c r="J140" i="41"/>
  <c r="J132" i="41"/>
  <c r="J124" i="41"/>
  <c r="J168" i="41"/>
  <c r="J130" i="41"/>
  <c r="J122" i="41"/>
  <c r="J106" i="41"/>
  <c r="J189" i="41"/>
  <c r="J160" i="41"/>
  <c r="J138" i="41"/>
  <c r="J116" i="41"/>
  <c r="J99" i="41"/>
  <c r="J97" i="41"/>
  <c r="J95" i="41"/>
  <c r="J93" i="41"/>
  <c r="J91" i="41"/>
  <c r="J89" i="41"/>
  <c r="J87" i="41"/>
  <c r="J85" i="41"/>
  <c r="J83" i="41"/>
  <c r="J81" i="41"/>
  <c r="J79" i="41"/>
  <c r="J77" i="41"/>
  <c r="J75" i="41"/>
  <c r="J73" i="41"/>
  <c r="J71" i="41"/>
  <c r="J69" i="41"/>
  <c r="J67" i="41"/>
  <c r="J65" i="41"/>
  <c r="J63" i="41"/>
  <c r="J61" i="41"/>
  <c r="J59" i="41"/>
  <c r="J57" i="41"/>
  <c r="J55" i="41"/>
  <c r="J53" i="41"/>
  <c r="J51" i="41"/>
  <c r="J49" i="41"/>
  <c r="J47" i="41"/>
  <c r="J45" i="41"/>
  <c r="J43" i="41"/>
  <c r="J41" i="41"/>
  <c r="J39" i="41"/>
  <c r="J37" i="41"/>
  <c r="J35" i="41"/>
  <c r="J33" i="41"/>
  <c r="J31" i="41"/>
  <c r="J29" i="41"/>
  <c r="J27" i="41"/>
  <c r="J25" i="41"/>
  <c r="J23" i="41"/>
  <c r="J21" i="41"/>
  <c r="J19" i="41"/>
  <c r="J18" i="41"/>
  <c r="J17" i="41"/>
  <c r="J16" i="41"/>
  <c r="J15" i="41"/>
  <c r="J13" i="41"/>
  <c r="J9" i="41"/>
  <c r="J225" i="41"/>
  <c r="J205" i="41"/>
  <c r="J184" i="41"/>
  <c r="J152" i="41"/>
  <c r="J146" i="41"/>
  <c r="J114" i="41"/>
  <c r="J103" i="41"/>
  <c r="J101" i="41"/>
  <c r="J6" i="41"/>
  <c r="J62" i="41"/>
  <c r="J70" i="41"/>
  <c r="J78" i="41"/>
  <c r="J86" i="41"/>
  <c r="J94" i="41"/>
  <c r="J176" i="41"/>
  <c r="M2" i="41"/>
  <c r="N2" i="41" s="1"/>
  <c r="L3" i="41"/>
  <c r="M3" i="41" s="1"/>
  <c r="N3" i="41" s="1"/>
  <c r="O3" i="41" s="1"/>
  <c r="J7" i="41"/>
  <c r="J10" i="41"/>
  <c r="J24" i="41"/>
  <c r="J28" i="41"/>
  <c r="J36" i="41"/>
  <c r="J44" i="41"/>
  <c r="J52" i="41"/>
  <c r="J60" i="41"/>
  <c r="J72" i="41"/>
  <c r="J80" i="41"/>
  <c r="J88" i="41"/>
  <c r="J96" i="41"/>
  <c r="J14" i="41"/>
  <c r="J26" i="41"/>
  <c r="J34" i="41"/>
  <c r="J42" i="41"/>
  <c r="J50" i="41"/>
  <c r="J58" i="41"/>
  <c r="J66" i="41"/>
  <c r="J74" i="41"/>
  <c r="J82" i="41"/>
  <c r="J90" i="41"/>
  <c r="J98" i="41"/>
  <c r="J12" i="41"/>
  <c r="J22" i="41"/>
  <c r="J30" i="41"/>
  <c r="J38" i="41"/>
  <c r="J46" i="41"/>
  <c r="J54" i="41"/>
  <c r="J4" i="41"/>
  <c r="J8" i="41"/>
  <c r="J11" i="41"/>
  <c r="J5" i="41"/>
  <c r="J20" i="41"/>
  <c r="J32" i="41"/>
  <c r="J40" i="41"/>
  <c r="J48" i="41"/>
  <c r="J56" i="41"/>
  <c r="J64" i="41"/>
  <c r="J68" i="41"/>
  <c r="J76" i="41"/>
  <c r="J84" i="41"/>
  <c r="J92" i="41"/>
  <c r="J100" i="41"/>
  <c r="J108" i="41"/>
  <c r="N12" i="42" l="1"/>
  <c r="O12" i="42" s="1"/>
  <c r="N4" i="42"/>
  <c r="O4" i="42" s="1"/>
  <c r="N8" i="42"/>
  <c r="O8" i="42" s="1"/>
  <c r="N6" i="42"/>
  <c r="O6" i="42" s="1"/>
  <c r="O2" i="42"/>
  <c r="L60" i="42"/>
  <c r="M60" i="42" s="1"/>
  <c r="N60" i="42" s="1"/>
  <c r="O60" i="42" s="1"/>
  <c r="L28" i="42"/>
  <c r="M28" i="42" s="1"/>
  <c r="M10" i="42"/>
  <c r="L42" i="42"/>
  <c r="M42" i="42" s="1"/>
  <c r="L26" i="42"/>
  <c r="L21" i="42"/>
  <c r="M21" i="42" s="1"/>
  <c r="N21" i="42" s="1"/>
  <c r="O21" i="42" s="1"/>
  <c r="M29" i="42"/>
  <c r="L29" i="42"/>
  <c r="L37" i="42"/>
  <c r="M37" i="42" s="1"/>
  <c r="L45" i="42"/>
  <c r="M45" i="42" s="1"/>
  <c r="N45" i="42" s="1"/>
  <c r="O45" i="42" s="1"/>
  <c r="L53" i="42"/>
  <c r="M53" i="42" s="1"/>
  <c r="N53" i="42" s="1"/>
  <c r="O53" i="42" s="1"/>
  <c r="L61" i="42"/>
  <c r="M61" i="42" s="1"/>
  <c r="N61" i="42" s="1"/>
  <c r="O61" i="42" s="1"/>
  <c r="L69" i="42"/>
  <c r="L77" i="42"/>
  <c r="M77" i="42" s="1"/>
  <c r="L85" i="42"/>
  <c r="M85" i="42" s="1"/>
  <c r="N85" i="42" s="1"/>
  <c r="O85" i="42" s="1"/>
  <c r="L93" i="42"/>
  <c r="M93" i="42" s="1"/>
  <c r="L101" i="42"/>
  <c r="L109" i="42"/>
  <c r="L171" i="42"/>
  <c r="M171" i="42" s="1"/>
  <c r="L163" i="42"/>
  <c r="M163" i="42" s="1"/>
  <c r="N163" i="42" s="1"/>
  <c r="O163" i="42" s="1"/>
  <c r="L68" i="42"/>
  <c r="L76" i="42"/>
  <c r="M76" i="42" s="1"/>
  <c r="L84" i="42"/>
  <c r="M84" i="42" s="1"/>
  <c r="M92" i="42"/>
  <c r="L92" i="42"/>
  <c r="L100" i="42"/>
  <c r="M100" i="42" s="1"/>
  <c r="L108" i="42"/>
  <c r="M108" i="42" s="1"/>
  <c r="N108" i="42" s="1"/>
  <c r="O108" i="42" s="1"/>
  <c r="L121" i="42"/>
  <c r="M121" i="42" s="1"/>
  <c r="L122" i="42"/>
  <c r="M122" i="42" s="1"/>
  <c r="M130" i="42"/>
  <c r="L130" i="42"/>
  <c r="N130" i="42" s="1"/>
  <c r="O130" i="42" s="1"/>
  <c r="L138" i="42"/>
  <c r="M146" i="42"/>
  <c r="L146" i="42"/>
  <c r="N146" i="42" s="1"/>
  <c r="O146" i="42" s="1"/>
  <c r="L154" i="42"/>
  <c r="M154" i="42" s="1"/>
  <c r="L165" i="42"/>
  <c r="L235" i="42"/>
  <c r="M235" i="42" s="1"/>
  <c r="N235" i="42" s="1"/>
  <c r="O235" i="42" s="1"/>
  <c r="L211" i="42"/>
  <c r="M211" i="42" s="1"/>
  <c r="L129" i="42"/>
  <c r="M129" i="42" s="1"/>
  <c r="N129" i="42" s="1"/>
  <c r="O129" i="42" s="1"/>
  <c r="L137" i="42"/>
  <c r="M137" i="42" s="1"/>
  <c r="M145" i="42"/>
  <c r="N145" i="42" s="1"/>
  <c r="O145" i="42" s="1"/>
  <c r="L145" i="42"/>
  <c r="L153" i="42"/>
  <c r="L161" i="42"/>
  <c r="M161" i="42" s="1"/>
  <c r="N161" i="42" s="1"/>
  <c r="O161" i="42" s="1"/>
  <c r="L203" i="42"/>
  <c r="L168" i="42"/>
  <c r="M168" i="42" s="1"/>
  <c r="N168" i="42" s="1"/>
  <c r="O168" i="42" s="1"/>
  <c r="L176" i="42"/>
  <c r="L184" i="42"/>
  <c r="L205" i="42"/>
  <c r="L241" i="42"/>
  <c r="M241" i="42" s="1"/>
  <c r="N241" i="42" s="1"/>
  <c r="O241" i="42" s="1"/>
  <c r="M215" i="42"/>
  <c r="N215" i="42" s="1"/>
  <c r="O215" i="42" s="1"/>
  <c r="L215" i="42"/>
  <c r="L193" i="42"/>
  <c r="M193" i="42" s="1"/>
  <c r="N193" i="42" s="1"/>
  <c r="O193" i="42" s="1"/>
  <c r="L225" i="42"/>
  <c r="L190" i="42"/>
  <c r="L198" i="42"/>
  <c r="M198" i="42" s="1"/>
  <c r="N198" i="42" s="1"/>
  <c r="O198" i="42" s="1"/>
  <c r="L206" i="42"/>
  <c r="M206" i="42" s="1"/>
  <c r="M214" i="42"/>
  <c r="L214" i="42"/>
  <c r="L222" i="42"/>
  <c r="L230" i="42"/>
  <c r="M230" i="42" s="1"/>
  <c r="L238" i="42"/>
  <c r="M238" i="42" s="1"/>
  <c r="N238" i="42" s="1"/>
  <c r="O238" i="42" s="1"/>
  <c r="L40" i="42"/>
  <c r="L24" i="42"/>
  <c r="M24" i="42" s="1"/>
  <c r="N24" i="42" s="1"/>
  <c r="O24" i="42" s="1"/>
  <c r="M54" i="42"/>
  <c r="L54" i="42"/>
  <c r="L52" i="42"/>
  <c r="M52" i="42" s="1"/>
  <c r="N52" i="42" s="1"/>
  <c r="O52" i="42" s="1"/>
  <c r="L20" i="42"/>
  <c r="M13" i="42"/>
  <c r="L227" i="42"/>
  <c r="M227" i="42" s="1"/>
  <c r="N227" i="42" s="1"/>
  <c r="O227" i="42" s="1"/>
  <c r="M5" i="42"/>
  <c r="N5" i="42" s="1"/>
  <c r="O5" i="42" s="1"/>
  <c r="L23" i="42"/>
  <c r="M23" i="42" s="1"/>
  <c r="M31" i="42"/>
  <c r="N31" i="42" s="1"/>
  <c r="O31" i="42" s="1"/>
  <c r="L31" i="42"/>
  <c r="L39" i="42"/>
  <c r="M39" i="42" s="1"/>
  <c r="N39" i="42" s="1"/>
  <c r="O39" i="42" s="1"/>
  <c r="L47" i="42"/>
  <c r="M47" i="42" s="1"/>
  <c r="L55" i="42"/>
  <c r="M55" i="42" s="1"/>
  <c r="M63" i="42"/>
  <c r="N63" i="42" s="1"/>
  <c r="O63" i="42" s="1"/>
  <c r="L63" i="42"/>
  <c r="L71" i="42"/>
  <c r="L79" i="42"/>
  <c r="M79" i="42" s="1"/>
  <c r="N79" i="42" s="1"/>
  <c r="O79" i="42" s="1"/>
  <c r="M87" i="42"/>
  <c r="L87" i="42"/>
  <c r="N87" i="42"/>
  <c r="O87" i="42" s="1"/>
  <c r="L95" i="42"/>
  <c r="M103" i="42"/>
  <c r="N103" i="42" s="1"/>
  <c r="O103" i="42" s="1"/>
  <c r="L103" i="42"/>
  <c r="L111" i="42"/>
  <c r="M111" i="42" s="1"/>
  <c r="L183" i="42"/>
  <c r="M183" i="42" s="1"/>
  <c r="L62" i="42"/>
  <c r="L70" i="42"/>
  <c r="M70" i="42" s="1"/>
  <c r="N70" i="42" s="1"/>
  <c r="O70" i="42" s="1"/>
  <c r="L78" i="42"/>
  <c r="M78" i="42" s="1"/>
  <c r="L86" i="42"/>
  <c r="M86" i="42" s="1"/>
  <c r="L94" i="42"/>
  <c r="M94" i="42" s="1"/>
  <c r="N94" i="42" s="1"/>
  <c r="O94" i="42" s="1"/>
  <c r="L102" i="42"/>
  <c r="M102" i="42" s="1"/>
  <c r="N102" i="42" s="1"/>
  <c r="O102" i="42" s="1"/>
  <c r="M110" i="42"/>
  <c r="L110" i="42"/>
  <c r="L116" i="42"/>
  <c r="M116" i="42" s="1"/>
  <c r="L124" i="42"/>
  <c r="M124" i="42" s="1"/>
  <c r="N124" i="42" s="1"/>
  <c r="O124" i="42" s="1"/>
  <c r="L132" i="42"/>
  <c r="M132" i="42" s="1"/>
  <c r="N132" i="42" s="1"/>
  <c r="O132" i="42" s="1"/>
  <c r="L140" i="42"/>
  <c r="M140" i="42" s="1"/>
  <c r="L148" i="42"/>
  <c r="L156" i="42"/>
  <c r="L173" i="42"/>
  <c r="L167" i="42"/>
  <c r="M167" i="42" s="1"/>
  <c r="L243" i="42"/>
  <c r="M243" i="42" s="1"/>
  <c r="L131" i="42"/>
  <c r="M131" i="42" s="1"/>
  <c r="N131" i="42" s="1"/>
  <c r="O131" i="42" s="1"/>
  <c r="L139" i="42"/>
  <c r="M139" i="42" s="1"/>
  <c r="N139" i="42" s="1"/>
  <c r="O139" i="42" s="1"/>
  <c r="L147" i="42"/>
  <c r="M147" i="42" s="1"/>
  <c r="L155" i="42"/>
  <c r="M155" i="42" s="1"/>
  <c r="M169" i="42"/>
  <c r="N169" i="42" s="1"/>
  <c r="O169" i="42" s="1"/>
  <c r="L169" i="42"/>
  <c r="L162" i="42"/>
  <c r="M162" i="42" s="1"/>
  <c r="N162" i="42" s="1"/>
  <c r="O162" i="42" s="1"/>
  <c r="L170" i="42"/>
  <c r="M170" i="42" s="1"/>
  <c r="L178" i="42"/>
  <c r="M178" i="42" s="1"/>
  <c r="L186" i="42"/>
  <c r="L213" i="42"/>
  <c r="M213" i="42" s="1"/>
  <c r="L191" i="42"/>
  <c r="M191" i="42" s="1"/>
  <c r="M223" i="42"/>
  <c r="L223" i="42"/>
  <c r="M201" i="42"/>
  <c r="N201" i="42" s="1"/>
  <c r="O201" i="42" s="1"/>
  <c r="L201" i="42"/>
  <c r="L229" i="42"/>
  <c r="M229" i="42" s="1"/>
  <c r="N229" i="42" s="1"/>
  <c r="O229" i="42" s="1"/>
  <c r="L192" i="42"/>
  <c r="L200" i="42"/>
  <c r="M200" i="42" s="1"/>
  <c r="L208" i="42"/>
  <c r="M208" i="42" s="1"/>
  <c r="N208" i="42" s="1"/>
  <c r="O208" i="42" s="1"/>
  <c r="L216" i="42"/>
  <c r="L224" i="42"/>
  <c r="N224" i="42" s="1"/>
  <c r="O224" i="42" s="1"/>
  <c r="M224" i="42"/>
  <c r="L232" i="42"/>
  <c r="M232" i="42" s="1"/>
  <c r="L240" i="42"/>
  <c r="M240" i="42" s="1"/>
  <c r="N240" i="42" s="1"/>
  <c r="O240" i="42" s="1"/>
  <c r="L46" i="42"/>
  <c r="M46" i="42" s="1"/>
  <c r="M3" i="42"/>
  <c r="N3" i="42" s="1"/>
  <c r="M179" i="42"/>
  <c r="L179" i="42"/>
  <c r="L17" i="42"/>
  <c r="M15" i="42"/>
  <c r="L58" i="42"/>
  <c r="L34" i="42"/>
  <c r="M34" i="42" s="1"/>
  <c r="N34" i="42" s="1"/>
  <c r="O34" i="42" s="1"/>
  <c r="L18" i="42"/>
  <c r="M18" i="42" s="1"/>
  <c r="L25" i="42"/>
  <c r="M25" i="42" s="1"/>
  <c r="N25" i="42" s="1"/>
  <c r="O25" i="42" s="1"/>
  <c r="L33" i="42"/>
  <c r="M41" i="42"/>
  <c r="N41" i="42" s="1"/>
  <c r="O41" i="42" s="1"/>
  <c r="L41" i="42"/>
  <c r="L49" i="42"/>
  <c r="M49" i="42" s="1"/>
  <c r="L57" i="42"/>
  <c r="M57" i="42" s="1"/>
  <c r="L65" i="42"/>
  <c r="M65" i="42" s="1"/>
  <c r="N65" i="42" s="1"/>
  <c r="O65" i="42" s="1"/>
  <c r="L73" i="42"/>
  <c r="M73" i="42" s="1"/>
  <c r="L81" i="42"/>
  <c r="M81" i="42" s="1"/>
  <c r="N81" i="42" s="1"/>
  <c r="O81" i="42" s="1"/>
  <c r="L89" i="42"/>
  <c r="M89" i="42" s="1"/>
  <c r="L97" i="42"/>
  <c r="L105" i="42"/>
  <c r="M105" i="42" s="1"/>
  <c r="N105" i="42" s="1"/>
  <c r="O105" i="42" s="1"/>
  <c r="L113" i="42"/>
  <c r="M113" i="42" s="1"/>
  <c r="L195" i="42"/>
  <c r="L64" i="42"/>
  <c r="M64" i="42" s="1"/>
  <c r="M72" i="42"/>
  <c r="L72" i="42"/>
  <c r="L80" i="42"/>
  <c r="M80" i="42" s="1"/>
  <c r="N80" i="42" s="1"/>
  <c r="O80" i="42" s="1"/>
  <c r="L88" i="42"/>
  <c r="M88" i="42" s="1"/>
  <c r="M96" i="42"/>
  <c r="N96" i="42" s="1"/>
  <c r="O96" i="42" s="1"/>
  <c r="L96" i="42"/>
  <c r="L104" i="42"/>
  <c r="M104" i="42" s="1"/>
  <c r="N104" i="42" s="1"/>
  <c r="O104" i="42" s="1"/>
  <c r="L112" i="42"/>
  <c r="M112" i="42" s="1"/>
  <c r="L118" i="42"/>
  <c r="L126" i="42"/>
  <c r="L134" i="42"/>
  <c r="M134" i="42" s="1"/>
  <c r="N134" i="42" s="1"/>
  <c r="O134" i="42" s="1"/>
  <c r="L142" i="42"/>
  <c r="M142" i="42" s="1"/>
  <c r="M150" i="42"/>
  <c r="L150" i="42"/>
  <c r="L158" i="42"/>
  <c r="L181" i="42"/>
  <c r="M181" i="42" s="1"/>
  <c r="N181" i="42" s="1"/>
  <c r="O181" i="42" s="1"/>
  <c r="L175" i="42"/>
  <c r="M175" i="42" s="1"/>
  <c r="L125" i="42"/>
  <c r="M133" i="42"/>
  <c r="N133" i="42" s="1"/>
  <c r="O133" i="42" s="1"/>
  <c r="L133" i="42"/>
  <c r="L141" i="42"/>
  <c r="M141" i="42" s="1"/>
  <c r="N141" i="42" s="1"/>
  <c r="O141" i="42" s="1"/>
  <c r="L149" i="42"/>
  <c r="M149" i="42" s="1"/>
  <c r="L157" i="42"/>
  <c r="M157" i="42" s="1"/>
  <c r="L177" i="42"/>
  <c r="M177" i="42" s="1"/>
  <c r="L164" i="42"/>
  <c r="M164" i="42" s="1"/>
  <c r="N164" i="42" s="1"/>
  <c r="O164" i="42" s="1"/>
  <c r="L172" i="42"/>
  <c r="M172" i="42" s="1"/>
  <c r="L180" i="42"/>
  <c r="M180" i="42" s="1"/>
  <c r="M189" i="42"/>
  <c r="N189" i="42" s="1"/>
  <c r="O189" i="42" s="1"/>
  <c r="L189" i="42"/>
  <c r="M221" i="42"/>
  <c r="L221" i="42"/>
  <c r="L199" i="42"/>
  <c r="M199" i="42" s="1"/>
  <c r="L231" i="42"/>
  <c r="M231" i="42" s="1"/>
  <c r="M209" i="42"/>
  <c r="N209" i="42" s="1"/>
  <c r="O209" i="42" s="1"/>
  <c r="L209" i="42"/>
  <c r="L237" i="42"/>
  <c r="M237" i="42" s="1"/>
  <c r="N237" i="42" s="1"/>
  <c r="O237" i="42" s="1"/>
  <c r="L194" i="42"/>
  <c r="M194" i="42" s="1"/>
  <c r="L202" i="42"/>
  <c r="M202" i="42" s="1"/>
  <c r="L210" i="42"/>
  <c r="M210" i="42" s="1"/>
  <c r="N210" i="42" s="1"/>
  <c r="O210" i="42" s="1"/>
  <c r="L218" i="42"/>
  <c r="M218" i="42" s="1"/>
  <c r="N218" i="42" s="1"/>
  <c r="O218" i="42" s="1"/>
  <c r="M226" i="42"/>
  <c r="L226" i="42"/>
  <c r="L234" i="42"/>
  <c r="L242" i="42"/>
  <c r="M242" i="42" s="1"/>
  <c r="N242" i="42" s="1"/>
  <c r="O242" i="42" s="1"/>
  <c r="L32" i="42"/>
  <c r="M32" i="42" s="1"/>
  <c r="N56" i="42"/>
  <c r="O56" i="42" s="1"/>
  <c r="L44" i="42"/>
  <c r="M44" i="42" s="1"/>
  <c r="L123" i="42"/>
  <c r="M123" i="42" s="1"/>
  <c r="N123" i="42" s="1"/>
  <c r="O123" i="42" s="1"/>
  <c r="L36" i="42"/>
  <c r="M9" i="42"/>
  <c r="N9" i="42" s="1"/>
  <c r="O9" i="42" s="1"/>
  <c r="N14" i="42"/>
  <c r="O14" i="42" s="1"/>
  <c r="R9" i="42"/>
  <c r="M50" i="42"/>
  <c r="N50" i="42" s="1"/>
  <c r="O50" i="42" s="1"/>
  <c r="L50" i="42"/>
  <c r="N11" i="42"/>
  <c r="O11" i="42" s="1"/>
  <c r="L19" i="42"/>
  <c r="M19" i="42" s="1"/>
  <c r="L27" i="42"/>
  <c r="L35" i="42"/>
  <c r="M35" i="42" s="1"/>
  <c r="L43" i="42"/>
  <c r="L51" i="42"/>
  <c r="L59" i="42"/>
  <c r="M59" i="42" s="1"/>
  <c r="N59" i="42" s="1"/>
  <c r="O59" i="42" s="1"/>
  <c r="L67" i="42"/>
  <c r="M67" i="42" s="1"/>
  <c r="L75" i="42"/>
  <c r="M75" i="42" s="1"/>
  <c r="N75" i="42" s="1"/>
  <c r="O75" i="42" s="1"/>
  <c r="L83" i="42"/>
  <c r="L91" i="42"/>
  <c r="L99" i="42"/>
  <c r="M99" i="42" s="1"/>
  <c r="L107" i="42"/>
  <c r="M107" i="42" s="1"/>
  <c r="L117" i="42"/>
  <c r="M117" i="42" s="1"/>
  <c r="L119" i="42"/>
  <c r="M66" i="42"/>
  <c r="L66" i="42"/>
  <c r="L74" i="42"/>
  <c r="M74" i="42" s="1"/>
  <c r="L82" i="42"/>
  <c r="M82" i="42" s="1"/>
  <c r="N82" i="42" s="1"/>
  <c r="O82" i="42" s="1"/>
  <c r="L90" i="42"/>
  <c r="M90" i="42" s="1"/>
  <c r="N90" i="42" s="1"/>
  <c r="O90" i="42" s="1"/>
  <c r="L98" i="42"/>
  <c r="L106" i="42"/>
  <c r="M106" i="42" s="1"/>
  <c r="L114" i="42"/>
  <c r="M114" i="42" s="1"/>
  <c r="N114" i="42" s="1"/>
  <c r="O114" i="42" s="1"/>
  <c r="L120" i="42"/>
  <c r="M120" i="42" s="1"/>
  <c r="N120" i="42" s="1"/>
  <c r="O120" i="42" s="1"/>
  <c r="L128" i="42"/>
  <c r="M128" i="42" s="1"/>
  <c r="L136" i="42"/>
  <c r="M136" i="42" s="1"/>
  <c r="L144" i="42"/>
  <c r="M144" i="42" s="1"/>
  <c r="N144" i="42" s="1"/>
  <c r="O144" i="42" s="1"/>
  <c r="L152" i="42"/>
  <c r="L160" i="42"/>
  <c r="L219" i="42"/>
  <c r="M219" i="42" s="1"/>
  <c r="N219" i="42" s="1"/>
  <c r="O219" i="42" s="1"/>
  <c r="L187" i="42"/>
  <c r="M187" i="42" s="1"/>
  <c r="N187" i="42" s="1"/>
  <c r="O187" i="42" s="1"/>
  <c r="L127" i="42"/>
  <c r="M127" i="42" s="1"/>
  <c r="N127" i="42" s="1"/>
  <c r="O127" i="42" s="1"/>
  <c r="L135" i="42"/>
  <c r="M143" i="42"/>
  <c r="L143" i="42"/>
  <c r="L151" i="42"/>
  <c r="M151" i="42" s="1"/>
  <c r="N151" i="42" s="1"/>
  <c r="O151" i="42" s="1"/>
  <c r="L159" i="42"/>
  <c r="M159" i="42" s="1"/>
  <c r="N159" i="42" s="1"/>
  <c r="O159" i="42" s="1"/>
  <c r="L185" i="42"/>
  <c r="L166" i="42"/>
  <c r="M166" i="42" s="1"/>
  <c r="L174" i="42"/>
  <c r="M174" i="42" s="1"/>
  <c r="N174" i="42" s="1"/>
  <c r="O174" i="42" s="1"/>
  <c r="L182" i="42"/>
  <c r="M182" i="42" s="1"/>
  <c r="N182" i="42" s="1"/>
  <c r="O182" i="42" s="1"/>
  <c r="L197" i="42"/>
  <c r="M197" i="42" s="1"/>
  <c r="L233" i="42"/>
  <c r="M207" i="42"/>
  <c r="N207" i="42" s="1"/>
  <c r="O207" i="42" s="1"/>
  <c r="L207" i="42"/>
  <c r="M239" i="42"/>
  <c r="N239" i="42" s="1"/>
  <c r="O239" i="42" s="1"/>
  <c r="L239" i="42"/>
  <c r="L217" i="42"/>
  <c r="M217" i="42" s="1"/>
  <c r="L188" i="42"/>
  <c r="M188" i="42" s="1"/>
  <c r="N188" i="42" s="1"/>
  <c r="O188" i="42" s="1"/>
  <c r="L196" i="42"/>
  <c r="M196" i="42" s="1"/>
  <c r="N196" i="42" s="1"/>
  <c r="O196" i="42" s="1"/>
  <c r="L204" i="42"/>
  <c r="M204" i="42" s="1"/>
  <c r="N204" i="42" s="1"/>
  <c r="O204" i="42" s="1"/>
  <c r="L212" i="42"/>
  <c r="L220" i="42"/>
  <c r="L228" i="42"/>
  <c r="L236" i="42"/>
  <c r="M236" i="42" s="1"/>
  <c r="N236" i="42" s="1"/>
  <c r="O236" i="42" s="1"/>
  <c r="L48" i="42"/>
  <c r="M48" i="42" s="1"/>
  <c r="L115" i="42"/>
  <c r="M115" i="42" s="1"/>
  <c r="L76" i="41"/>
  <c r="L5" i="41"/>
  <c r="L14" i="41"/>
  <c r="L7" i="41"/>
  <c r="M7" i="41"/>
  <c r="N7" i="41" s="1"/>
  <c r="O7" i="41" s="1"/>
  <c r="L114" i="41"/>
  <c r="M114" i="41" s="1"/>
  <c r="L19" i="41"/>
  <c r="L43" i="41"/>
  <c r="M43" i="41" s="1"/>
  <c r="N43" i="41" s="1"/>
  <c r="O43" i="41" s="1"/>
  <c r="L67" i="41"/>
  <c r="M67" i="41" s="1"/>
  <c r="N67" i="41" s="1"/>
  <c r="O67" i="41" s="1"/>
  <c r="L91" i="41"/>
  <c r="M91" i="41" s="1"/>
  <c r="L168" i="41"/>
  <c r="M168" i="41" s="1"/>
  <c r="L233" i="41"/>
  <c r="L241" i="41"/>
  <c r="M241" i="41" s="1"/>
  <c r="N241" i="41" s="1"/>
  <c r="O241" i="41" s="1"/>
  <c r="L186" i="41"/>
  <c r="L109" i="41"/>
  <c r="L133" i="41"/>
  <c r="L157" i="41"/>
  <c r="L181" i="41"/>
  <c r="L235" i="41"/>
  <c r="M235" i="41" s="1"/>
  <c r="L208" i="41"/>
  <c r="M208" i="41" s="1"/>
  <c r="N208" i="41" s="1"/>
  <c r="O208" i="41" s="1"/>
  <c r="L216" i="41"/>
  <c r="M216" i="41" s="1"/>
  <c r="N216" i="41" s="1"/>
  <c r="O216" i="41" s="1"/>
  <c r="L232" i="41"/>
  <c r="L40" i="41"/>
  <c r="M40" i="41" s="1"/>
  <c r="N40" i="41" s="1"/>
  <c r="O40" i="41" s="1"/>
  <c r="L6" i="41"/>
  <c r="M6" i="41" s="1"/>
  <c r="N6" i="41" s="1"/>
  <c r="O6" i="41" s="1"/>
  <c r="L225" i="41"/>
  <c r="M225" i="41" s="1"/>
  <c r="N225" i="41" s="1"/>
  <c r="O225" i="41" s="1"/>
  <c r="L21" i="41"/>
  <c r="L37" i="41"/>
  <c r="L53" i="41"/>
  <c r="M53" i="41" s="1"/>
  <c r="N53" i="41" s="1"/>
  <c r="O53" i="41" s="1"/>
  <c r="L69" i="41"/>
  <c r="M69" i="41" s="1"/>
  <c r="N69" i="41" s="1"/>
  <c r="O69" i="41" s="1"/>
  <c r="L77" i="41"/>
  <c r="L93" i="41"/>
  <c r="L116" i="41"/>
  <c r="M116" i="41" s="1"/>
  <c r="N116" i="41" s="1"/>
  <c r="O116" i="41" s="1"/>
  <c r="L106" i="41"/>
  <c r="M106" i="41" s="1"/>
  <c r="L124" i="41"/>
  <c r="M124" i="41" s="1"/>
  <c r="L150" i="41"/>
  <c r="M150" i="41" s="1"/>
  <c r="L182" i="41"/>
  <c r="L110" i="41"/>
  <c r="M110" i="41" s="1"/>
  <c r="N110" i="41" s="1"/>
  <c r="O110" i="41" s="1"/>
  <c r="L142" i="41"/>
  <c r="M142" i="41" s="1"/>
  <c r="N142" i="41" s="1"/>
  <c r="O142" i="41" s="1"/>
  <c r="L180" i="41"/>
  <c r="L102" i="41"/>
  <c r="M102" i="41" s="1"/>
  <c r="N102" i="41" s="1"/>
  <c r="O102" i="41" s="1"/>
  <c r="L128" i="41"/>
  <c r="M128" i="41" s="1"/>
  <c r="L162" i="41"/>
  <c r="M162" i="41" s="1"/>
  <c r="N162" i="41" s="1"/>
  <c r="O162" i="41" s="1"/>
  <c r="L203" i="41"/>
  <c r="M203" i="41" s="1"/>
  <c r="N203" i="41" s="1"/>
  <c r="O203" i="41" s="1"/>
  <c r="L207" i="41"/>
  <c r="L239" i="41"/>
  <c r="M239" i="41" s="1"/>
  <c r="N239" i="41" s="1"/>
  <c r="O239" i="41" s="1"/>
  <c r="L111" i="41"/>
  <c r="M111" i="41" s="1"/>
  <c r="L119" i="41"/>
  <c r="L127" i="41"/>
  <c r="M127" i="41" s="1"/>
  <c r="N127" i="41" s="1"/>
  <c r="O127" i="41" s="1"/>
  <c r="L135" i="41"/>
  <c r="M135" i="41" s="1"/>
  <c r="N135" i="41" s="1"/>
  <c r="O135" i="41" s="1"/>
  <c r="L143" i="41"/>
  <c r="M143" i="41"/>
  <c r="L151" i="41"/>
  <c r="L159" i="41"/>
  <c r="M159" i="41" s="1"/>
  <c r="N159" i="41" s="1"/>
  <c r="O159" i="41" s="1"/>
  <c r="L167" i="41"/>
  <c r="L175" i="41"/>
  <c r="L183" i="41"/>
  <c r="L201" i="41"/>
  <c r="M201" i="41" s="1"/>
  <c r="L237" i="41"/>
  <c r="M237" i="41" s="1"/>
  <c r="N237" i="41" s="1"/>
  <c r="O237" i="41" s="1"/>
  <c r="L243" i="41"/>
  <c r="M243" i="41" s="1"/>
  <c r="L194" i="41"/>
  <c r="M194" i="41" s="1"/>
  <c r="N194" i="41" s="1"/>
  <c r="O194" i="41" s="1"/>
  <c r="L202" i="41"/>
  <c r="M202" i="41" s="1"/>
  <c r="N202" i="41" s="1"/>
  <c r="O202" i="41" s="1"/>
  <c r="L210" i="41"/>
  <c r="L218" i="41"/>
  <c r="M218" i="41" s="1"/>
  <c r="L226" i="41"/>
  <c r="M226" i="41" s="1"/>
  <c r="N226" i="41" s="1"/>
  <c r="O226" i="41" s="1"/>
  <c r="L234" i="41"/>
  <c r="M234" i="41" s="1"/>
  <c r="N234" i="41" s="1"/>
  <c r="O234" i="41" s="1"/>
  <c r="L242" i="41"/>
  <c r="L48" i="41"/>
  <c r="L38" i="41"/>
  <c r="L50" i="41"/>
  <c r="M50" i="41" s="1"/>
  <c r="N50" i="41" s="1"/>
  <c r="O50" i="41" s="1"/>
  <c r="L36" i="41"/>
  <c r="L62" i="41"/>
  <c r="L15" i="41"/>
  <c r="M15" i="41" s="1"/>
  <c r="L35" i="41"/>
  <c r="M35" i="41" s="1"/>
  <c r="N35" i="41" s="1"/>
  <c r="O35" i="41" s="1"/>
  <c r="L59" i="41"/>
  <c r="M59" i="41" s="1"/>
  <c r="N59" i="41" s="1"/>
  <c r="O59" i="41" s="1"/>
  <c r="L83" i="41"/>
  <c r="M83" i="41" s="1"/>
  <c r="L189" i="41"/>
  <c r="M189" i="41" s="1"/>
  <c r="N189" i="41" s="1"/>
  <c r="O189" i="41" s="1"/>
  <c r="L174" i="41"/>
  <c r="L172" i="41"/>
  <c r="M172" i="41" s="1"/>
  <c r="N172" i="41" s="1"/>
  <c r="O172" i="41" s="1"/>
  <c r="L154" i="41"/>
  <c r="M154" i="41" s="1"/>
  <c r="N154" i="41" s="1"/>
  <c r="O154" i="41" s="1"/>
  <c r="L231" i="41"/>
  <c r="L125" i="41"/>
  <c r="L149" i="41"/>
  <c r="L173" i="41"/>
  <c r="L229" i="41"/>
  <c r="M229" i="41" s="1"/>
  <c r="L200" i="41"/>
  <c r="M200" i="41" s="1"/>
  <c r="N200" i="41" s="1"/>
  <c r="O200" i="41" s="1"/>
  <c r="L240" i="41"/>
  <c r="L68" i="41"/>
  <c r="L11" i="41"/>
  <c r="O2" i="41"/>
  <c r="L30" i="41"/>
  <c r="L74" i="41"/>
  <c r="M74" i="41" s="1"/>
  <c r="N74" i="41" s="1"/>
  <c r="O74" i="41" s="1"/>
  <c r="L96" i="41"/>
  <c r="M96" i="41" s="1"/>
  <c r="N96" i="41" s="1"/>
  <c r="O96" i="41" s="1"/>
  <c r="L60" i="41"/>
  <c r="L28" i="41"/>
  <c r="L86" i="41"/>
  <c r="M86" i="41" s="1"/>
  <c r="N86" i="41" s="1"/>
  <c r="O86" i="41" s="1"/>
  <c r="L146" i="41"/>
  <c r="M146" i="41" s="1"/>
  <c r="N146" i="41" s="1"/>
  <c r="O146" i="41" s="1"/>
  <c r="L16" i="41"/>
  <c r="L29" i="41"/>
  <c r="M29" i="41" s="1"/>
  <c r="L45" i="41"/>
  <c r="L61" i="41"/>
  <c r="M61" i="41" s="1"/>
  <c r="N61" i="41" s="1"/>
  <c r="O61" i="41" s="1"/>
  <c r="L85" i="41"/>
  <c r="M85" i="41" s="1"/>
  <c r="N85" i="41" s="1"/>
  <c r="O85" i="41" s="1"/>
  <c r="L92" i="41"/>
  <c r="L64" i="41"/>
  <c r="L32" i="41"/>
  <c r="M32" i="41" s="1"/>
  <c r="N32" i="41" s="1"/>
  <c r="O32" i="41" s="1"/>
  <c r="L8" i="41"/>
  <c r="M8" i="41" s="1"/>
  <c r="L54" i="41"/>
  <c r="L22" i="41"/>
  <c r="M22" i="41" s="1"/>
  <c r="N22" i="41" s="1"/>
  <c r="O22" i="41" s="1"/>
  <c r="M98" i="41"/>
  <c r="N98" i="41" s="1"/>
  <c r="O98" i="41" s="1"/>
  <c r="L98" i="41"/>
  <c r="L66" i="41"/>
  <c r="L34" i="41"/>
  <c r="L88" i="41"/>
  <c r="M88" i="41" s="1"/>
  <c r="N88" i="41" s="1"/>
  <c r="O88" i="41" s="1"/>
  <c r="L52" i="41"/>
  <c r="M52" i="41" s="1"/>
  <c r="N52" i="41" s="1"/>
  <c r="O52" i="41" s="1"/>
  <c r="L24" i="41"/>
  <c r="M24" i="41" s="1"/>
  <c r="L78" i="41"/>
  <c r="L101" i="41"/>
  <c r="M101" i="41" s="1"/>
  <c r="N101" i="41" s="1"/>
  <c r="O101" i="41" s="1"/>
  <c r="L152" i="41"/>
  <c r="L9" i="41"/>
  <c r="L17" i="41"/>
  <c r="M17" i="41" s="1"/>
  <c r="N17" i="41" s="1"/>
  <c r="O17" i="41" s="1"/>
  <c r="L23" i="41"/>
  <c r="M23" i="41" s="1"/>
  <c r="N23" i="41" s="1"/>
  <c r="O23" i="41" s="1"/>
  <c r="L31" i="41"/>
  <c r="M31" i="41" s="1"/>
  <c r="L39" i="41"/>
  <c r="M39" i="41" s="1"/>
  <c r="L47" i="41"/>
  <c r="M47" i="41" s="1"/>
  <c r="N47" i="41" s="1"/>
  <c r="O47" i="41" s="1"/>
  <c r="L55" i="41"/>
  <c r="L63" i="41"/>
  <c r="M63" i="41" s="1"/>
  <c r="N63" i="41" s="1"/>
  <c r="O63" i="41" s="1"/>
  <c r="L71" i="41"/>
  <c r="M71" i="41" s="1"/>
  <c r="N71" i="41" s="1"/>
  <c r="O71" i="41" s="1"/>
  <c r="L79" i="41"/>
  <c r="M79" i="41" s="1"/>
  <c r="L87" i="41"/>
  <c r="L95" i="41"/>
  <c r="M95" i="41" s="1"/>
  <c r="N95" i="41" s="1"/>
  <c r="O95" i="41" s="1"/>
  <c r="L138" i="41"/>
  <c r="M138" i="41" s="1"/>
  <c r="L122" i="41"/>
  <c r="M122" i="41" s="1"/>
  <c r="L132" i="41"/>
  <c r="M132" i="41" s="1"/>
  <c r="N132" i="41" s="1"/>
  <c r="O132" i="41" s="1"/>
  <c r="L158" i="41"/>
  <c r="L195" i="41"/>
  <c r="M195" i="41" s="1"/>
  <c r="L118" i="41"/>
  <c r="L156" i="41"/>
  <c r="M156" i="41" s="1"/>
  <c r="L197" i="41"/>
  <c r="L104" i="41"/>
  <c r="M104" i="41" s="1"/>
  <c r="L136" i="41"/>
  <c r="M136" i="41" s="1"/>
  <c r="L170" i="41"/>
  <c r="L221" i="41"/>
  <c r="M221" i="41" s="1"/>
  <c r="N221" i="41" s="1"/>
  <c r="O221" i="41" s="1"/>
  <c r="L215" i="41"/>
  <c r="M215" i="41" s="1"/>
  <c r="L105" i="41"/>
  <c r="L113" i="41"/>
  <c r="M113" i="41" s="1"/>
  <c r="N113" i="41" s="1"/>
  <c r="O113" i="41" s="1"/>
  <c r="L121" i="41"/>
  <c r="M121" i="41" s="1"/>
  <c r="N121" i="41" s="1"/>
  <c r="O121" i="41" s="1"/>
  <c r="L129" i="41"/>
  <c r="L137" i="41"/>
  <c r="L145" i="41"/>
  <c r="L153" i="41"/>
  <c r="M153" i="41" s="1"/>
  <c r="N153" i="41" s="1"/>
  <c r="O153" i="41" s="1"/>
  <c r="L161" i="41"/>
  <c r="L169" i="41"/>
  <c r="L177" i="41"/>
  <c r="L185" i="41"/>
  <c r="M185" i="41" s="1"/>
  <c r="N185" i="41" s="1"/>
  <c r="O185" i="41" s="1"/>
  <c r="L209" i="41"/>
  <c r="M209" i="41" s="1"/>
  <c r="N209" i="41" s="1"/>
  <c r="O209" i="41" s="1"/>
  <c r="L219" i="41"/>
  <c r="M219" i="41" s="1"/>
  <c r="L188" i="41"/>
  <c r="M188" i="41" s="1"/>
  <c r="N188" i="41" s="1"/>
  <c r="O188" i="41" s="1"/>
  <c r="L196" i="41"/>
  <c r="M196" i="41" s="1"/>
  <c r="N196" i="41" s="1"/>
  <c r="O196" i="41" s="1"/>
  <c r="L204" i="41"/>
  <c r="L212" i="41"/>
  <c r="L220" i="41"/>
  <c r="M220" i="41" s="1"/>
  <c r="N220" i="41" s="1"/>
  <c r="O220" i="41" s="1"/>
  <c r="L228" i="41"/>
  <c r="M228" i="41" s="1"/>
  <c r="L236" i="41"/>
  <c r="L108" i="41"/>
  <c r="M108" i="41" s="1"/>
  <c r="L82" i="41"/>
  <c r="L72" i="41"/>
  <c r="M72" i="41" s="1"/>
  <c r="N72" i="41" s="1"/>
  <c r="O72" i="41" s="1"/>
  <c r="L94" i="41"/>
  <c r="L205" i="41"/>
  <c r="M205" i="41" s="1"/>
  <c r="L27" i="41"/>
  <c r="L51" i="41"/>
  <c r="M51" i="41" s="1"/>
  <c r="N51" i="41" s="1"/>
  <c r="O51" i="41" s="1"/>
  <c r="L75" i="41"/>
  <c r="M75" i="41" s="1"/>
  <c r="N75" i="41" s="1"/>
  <c r="O75" i="41" s="1"/>
  <c r="L99" i="41"/>
  <c r="M99" i="41" s="1"/>
  <c r="L148" i="41"/>
  <c r="M148" i="41" s="1"/>
  <c r="N148" i="41" s="1"/>
  <c r="O148" i="41" s="1"/>
  <c r="L134" i="41"/>
  <c r="L120" i="41"/>
  <c r="M120" i="41" s="1"/>
  <c r="L199" i="41"/>
  <c r="M199" i="41" s="1"/>
  <c r="N199" i="41" s="1"/>
  <c r="O199" i="41" s="1"/>
  <c r="L117" i="41"/>
  <c r="L141" i="41"/>
  <c r="L165" i="41"/>
  <c r="L193" i="41"/>
  <c r="L192" i="41"/>
  <c r="L224" i="41"/>
  <c r="M224" i="41" s="1"/>
  <c r="N224" i="41" s="1"/>
  <c r="O224" i="41" s="1"/>
  <c r="L100" i="41"/>
  <c r="L42" i="41"/>
  <c r="L84" i="41"/>
  <c r="L56" i="41"/>
  <c r="M56" i="41" s="1"/>
  <c r="N56" i="41" s="1"/>
  <c r="O56" i="41" s="1"/>
  <c r="L20" i="41"/>
  <c r="M20" i="41" s="1"/>
  <c r="N20" i="41" s="1"/>
  <c r="O20" i="41" s="1"/>
  <c r="L4" i="41"/>
  <c r="M4" i="41" s="1"/>
  <c r="N4" i="41" s="1"/>
  <c r="L46" i="41"/>
  <c r="L12" i="41"/>
  <c r="M12" i="41" s="1"/>
  <c r="N12" i="41" s="1"/>
  <c r="O12" i="41" s="1"/>
  <c r="L90" i="41"/>
  <c r="M90" i="41" s="1"/>
  <c r="L58" i="41"/>
  <c r="L26" i="41"/>
  <c r="L80" i="41"/>
  <c r="M80" i="41" s="1"/>
  <c r="N80" i="41" s="1"/>
  <c r="O80" i="41" s="1"/>
  <c r="L44" i="41"/>
  <c r="L10" i="41"/>
  <c r="L176" i="41"/>
  <c r="M176" i="41" s="1"/>
  <c r="L70" i="41"/>
  <c r="M70" i="41" s="1"/>
  <c r="N70" i="41" s="1"/>
  <c r="O70" i="41" s="1"/>
  <c r="L103" i="41"/>
  <c r="M103" i="41" s="1"/>
  <c r="N103" i="41" s="1"/>
  <c r="O103" i="41" s="1"/>
  <c r="L184" i="41"/>
  <c r="L13" i="41"/>
  <c r="M13" i="41" s="1"/>
  <c r="N13" i="41" s="1"/>
  <c r="O13" i="41" s="1"/>
  <c r="L18" i="41"/>
  <c r="M18" i="41" s="1"/>
  <c r="N18" i="41" s="1"/>
  <c r="O18" i="41" s="1"/>
  <c r="L25" i="41"/>
  <c r="M25" i="41" s="1"/>
  <c r="L33" i="41"/>
  <c r="M33" i="41" s="1"/>
  <c r="N33" i="41" s="1"/>
  <c r="O33" i="41" s="1"/>
  <c r="L41" i="41"/>
  <c r="M41" i="41" s="1"/>
  <c r="L49" i="41"/>
  <c r="M49" i="41" s="1"/>
  <c r="L57" i="41"/>
  <c r="M57" i="41" s="1"/>
  <c r="N57" i="41" s="1"/>
  <c r="O57" i="41" s="1"/>
  <c r="L65" i="41"/>
  <c r="M65" i="41" s="1"/>
  <c r="N65" i="41" s="1"/>
  <c r="O65" i="41" s="1"/>
  <c r="L73" i="41"/>
  <c r="L81" i="41"/>
  <c r="M81" i="41" s="1"/>
  <c r="N81" i="41" s="1"/>
  <c r="O81" i="41" s="1"/>
  <c r="L89" i="41"/>
  <c r="M89" i="41" s="1"/>
  <c r="N89" i="41" s="1"/>
  <c r="O89" i="41" s="1"/>
  <c r="L97" i="41"/>
  <c r="M97" i="41" s="1"/>
  <c r="L160" i="41"/>
  <c r="L130" i="41"/>
  <c r="M130" i="41" s="1"/>
  <c r="N130" i="41" s="1"/>
  <c r="O130" i="41" s="1"/>
  <c r="L140" i="41"/>
  <c r="M140" i="41" s="1"/>
  <c r="L166" i="41"/>
  <c r="L211" i="41"/>
  <c r="M211" i="41" s="1"/>
  <c r="N211" i="41" s="1"/>
  <c r="O211" i="41" s="1"/>
  <c r="L126" i="41"/>
  <c r="L164" i="41"/>
  <c r="M164" i="41" s="1"/>
  <c r="N164" i="41" s="1"/>
  <c r="O164" i="41" s="1"/>
  <c r="L213" i="41"/>
  <c r="M213" i="41" s="1"/>
  <c r="L112" i="41"/>
  <c r="M112" i="41" s="1"/>
  <c r="L144" i="41"/>
  <c r="M144" i="41" s="1"/>
  <c r="L178" i="41"/>
  <c r="M178" i="41" s="1"/>
  <c r="N178" i="41" s="1"/>
  <c r="O178" i="41" s="1"/>
  <c r="L191" i="41"/>
  <c r="M191" i="41" s="1"/>
  <c r="L223" i="41"/>
  <c r="M223" i="41" s="1"/>
  <c r="L107" i="41"/>
  <c r="M107" i="41" s="1"/>
  <c r="N107" i="41" s="1"/>
  <c r="O107" i="41" s="1"/>
  <c r="L115" i="41"/>
  <c r="L123" i="41"/>
  <c r="L131" i="41"/>
  <c r="L139" i="41"/>
  <c r="M139" i="41" s="1"/>
  <c r="N139" i="41" s="1"/>
  <c r="O139" i="41" s="1"/>
  <c r="L147" i="41"/>
  <c r="L155" i="41"/>
  <c r="M155" i="41" s="1"/>
  <c r="N155" i="41" s="1"/>
  <c r="O155" i="41" s="1"/>
  <c r="L163" i="41"/>
  <c r="M163" i="41" s="1"/>
  <c r="N163" i="41" s="1"/>
  <c r="O163" i="41" s="1"/>
  <c r="L171" i="41"/>
  <c r="M171" i="41" s="1"/>
  <c r="L179" i="41"/>
  <c r="L187" i="41"/>
  <c r="M187" i="41" s="1"/>
  <c r="N187" i="41" s="1"/>
  <c r="O187" i="41" s="1"/>
  <c r="L217" i="41"/>
  <c r="M217" i="41" s="1"/>
  <c r="L227" i="41"/>
  <c r="L190" i="41"/>
  <c r="M190" i="41" s="1"/>
  <c r="N190" i="41" s="1"/>
  <c r="O190" i="41" s="1"/>
  <c r="L198" i="41"/>
  <c r="M198" i="41" s="1"/>
  <c r="N198" i="41" s="1"/>
  <c r="O198" i="41" s="1"/>
  <c r="L206" i="41"/>
  <c r="M206" i="41" s="1"/>
  <c r="L214" i="41"/>
  <c r="L222" i="41"/>
  <c r="L230" i="41"/>
  <c r="L238" i="41"/>
  <c r="M238" i="41" s="1"/>
  <c r="N238" i="41" s="1"/>
  <c r="O238" i="41" s="1"/>
  <c r="R9" i="41"/>
  <c r="N201" i="41" l="1"/>
  <c r="O201" i="41" s="1"/>
  <c r="N39" i="41"/>
  <c r="O39" i="41" s="1"/>
  <c r="M84" i="41"/>
  <c r="N84" i="41" s="1"/>
  <c r="O84" i="41" s="1"/>
  <c r="M82" i="41"/>
  <c r="N82" i="41" s="1"/>
  <c r="O82" i="41" s="1"/>
  <c r="M145" i="41"/>
  <c r="N145" i="41" s="1"/>
  <c r="O145" i="41" s="1"/>
  <c r="M197" i="41"/>
  <c r="N197" i="41" s="1"/>
  <c r="O197" i="41" s="1"/>
  <c r="M186" i="41"/>
  <c r="N186" i="41" s="1"/>
  <c r="O186" i="41" s="1"/>
  <c r="N144" i="41"/>
  <c r="O144" i="41" s="1"/>
  <c r="M46" i="41"/>
  <c r="N46" i="41" s="1"/>
  <c r="O46" i="41" s="1"/>
  <c r="M38" i="41"/>
  <c r="N38" i="41" s="1"/>
  <c r="O38" i="41" s="1"/>
  <c r="M151" i="41"/>
  <c r="N151" i="41" s="1"/>
  <c r="O151" i="41" s="1"/>
  <c r="M131" i="41"/>
  <c r="N131" i="41" s="1"/>
  <c r="O131" i="41" s="1"/>
  <c r="N191" i="41"/>
  <c r="O191" i="41" s="1"/>
  <c r="M166" i="41"/>
  <c r="N166" i="41" s="1"/>
  <c r="O166" i="41" s="1"/>
  <c r="N97" i="41"/>
  <c r="O97" i="41" s="1"/>
  <c r="M184" i="41"/>
  <c r="N184" i="41" s="1"/>
  <c r="O184" i="41" s="1"/>
  <c r="N176" i="41"/>
  <c r="O176" i="41" s="1"/>
  <c r="M26" i="41"/>
  <c r="N26" i="41" s="1"/>
  <c r="O26" i="41" s="1"/>
  <c r="M193" i="41"/>
  <c r="N193" i="41" s="1"/>
  <c r="O193" i="41" s="1"/>
  <c r="M117" i="41"/>
  <c r="N117" i="41" s="1"/>
  <c r="O117" i="41" s="1"/>
  <c r="M177" i="41"/>
  <c r="N177" i="41" s="1"/>
  <c r="O177" i="41" s="1"/>
  <c r="N156" i="41"/>
  <c r="O156" i="41" s="1"/>
  <c r="M118" i="41"/>
  <c r="N118" i="41" s="1"/>
  <c r="O118" i="41" s="1"/>
  <c r="N31" i="41"/>
  <c r="O31" i="41" s="1"/>
  <c r="N8" i="41"/>
  <c r="O8" i="41" s="1"/>
  <c r="M64" i="41"/>
  <c r="N64" i="41" s="1"/>
  <c r="O64" i="41" s="1"/>
  <c r="N29" i="41"/>
  <c r="O29" i="41" s="1"/>
  <c r="M231" i="41"/>
  <c r="N231" i="41" s="1"/>
  <c r="O231" i="41" s="1"/>
  <c r="N243" i="41"/>
  <c r="O243" i="41" s="1"/>
  <c r="M183" i="41"/>
  <c r="N183" i="41" s="1"/>
  <c r="O183" i="41" s="1"/>
  <c r="N111" i="41"/>
  <c r="O111" i="41" s="1"/>
  <c r="M180" i="41"/>
  <c r="N180" i="41" s="1"/>
  <c r="O180" i="41" s="1"/>
  <c r="M109" i="41"/>
  <c r="N109" i="41" s="1"/>
  <c r="O109" i="41" s="1"/>
  <c r="N206" i="41"/>
  <c r="O206" i="41" s="1"/>
  <c r="N99" i="41"/>
  <c r="O99" i="41" s="1"/>
  <c r="N83" i="41"/>
  <c r="O83" i="41" s="1"/>
  <c r="N218" i="41"/>
  <c r="O218" i="41" s="1"/>
  <c r="N91" i="41"/>
  <c r="O91" i="41" s="1"/>
  <c r="N112" i="41"/>
  <c r="O112" i="41" s="1"/>
  <c r="N217" i="41"/>
  <c r="O217" i="41" s="1"/>
  <c r="M179" i="41"/>
  <c r="N179" i="41" s="1"/>
  <c r="O179" i="41" s="1"/>
  <c r="N223" i="41"/>
  <c r="O223" i="41" s="1"/>
  <c r="M160" i="41"/>
  <c r="N160" i="41" s="1"/>
  <c r="O160" i="41" s="1"/>
  <c r="N49" i="41"/>
  <c r="O49" i="41" s="1"/>
  <c r="M10" i="41"/>
  <c r="N10" i="41" s="1"/>
  <c r="O10" i="41" s="1"/>
  <c r="M236" i="41"/>
  <c r="N236" i="41" s="1"/>
  <c r="O236" i="41" s="1"/>
  <c r="M170" i="41"/>
  <c r="N170" i="41" s="1"/>
  <c r="O170" i="41" s="1"/>
  <c r="N79" i="41"/>
  <c r="O79" i="41" s="1"/>
  <c r="M11" i="41"/>
  <c r="N11" i="41" s="1"/>
  <c r="O11" i="41" s="1"/>
  <c r="N229" i="41"/>
  <c r="O229" i="41" s="1"/>
  <c r="N143" i="41"/>
  <c r="O143" i="41" s="1"/>
  <c r="N150" i="41"/>
  <c r="O150" i="41" s="1"/>
  <c r="M77" i="41"/>
  <c r="N77" i="41" s="1"/>
  <c r="O77" i="41" s="1"/>
  <c r="N235" i="41"/>
  <c r="O235" i="41" s="1"/>
  <c r="N168" i="41"/>
  <c r="O168" i="41" s="1"/>
  <c r="N99" i="42"/>
  <c r="O99" i="42" s="1"/>
  <c r="N150" i="42"/>
  <c r="O150" i="42" s="1"/>
  <c r="M118" i="42"/>
  <c r="N118" i="42" s="1"/>
  <c r="O118" i="42" s="1"/>
  <c r="N89" i="42"/>
  <c r="O89" i="42" s="1"/>
  <c r="M101" i="42"/>
  <c r="N101" i="42" s="1"/>
  <c r="O101" i="42" s="1"/>
  <c r="N77" i="42"/>
  <c r="O77" i="42" s="1"/>
  <c r="N214" i="42"/>
  <c r="O214" i="42" s="1"/>
  <c r="M184" i="42"/>
  <c r="N184" i="42" s="1"/>
  <c r="O184" i="42" s="1"/>
  <c r="N57" i="42"/>
  <c r="O57" i="42" s="1"/>
  <c r="N66" i="42"/>
  <c r="O66" i="42" s="1"/>
  <c r="N223" i="42"/>
  <c r="O223" i="42" s="1"/>
  <c r="M160" i="42"/>
  <c r="N160" i="42" s="1"/>
  <c r="O160" i="42" s="1"/>
  <c r="N106" i="42"/>
  <c r="O106" i="42" s="1"/>
  <c r="N117" i="42"/>
  <c r="O117" i="42" s="1"/>
  <c r="M83" i="42"/>
  <c r="N83" i="42" s="1"/>
  <c r="O83" i="42" s="1"/>
  <c r="M36" i="42"/>
  <c r="N36" i="42" s="1"/>
  <c r="O36" i="42" s="1"/>
  <c r="N226" i="42"/>
  <c r="O226" i="42" s="1"/>
  <c r="N172" i="42"/>
  <c r="O172" i="42" s="1"/>
  <c r="N177" i="42"/>
  <c r="O177" i="42" s="1"/>
  <c r="N64" i="42"/>
  <c r="O64" i="42" s="1"/>
  <c r="N200" i="42"/>
  <c r="O200" i="42" s="1"/>
  <c r="N213" i="42"/>
  <c r="O213" i="42" s="1"/>
  <c r="N147" i="42"/>
  <c r="O147" i="42" s="1"/>
  <c r="M173" i="42"/>
  <c r="N173" i="42" s="1"/>
  <c r="O173" i="42" s="1"/>
  <c r="M148" i="42"/>
  <c r="N148" i="42" s="1"/>
  <c r="O148" i="42" s="1"/>
  <c r="N110" i="42"/>
  <c r="O110" i="42" s="1"/>
  <c r="M71" i="42"/>
  <c r="N71" i="42" s="1"/>
  <c r="O71" i="42" s="1"/>
  <c r="N54" i="42"/>
  <c r="O54" i="42" s="1"/>
  <c r="N92" i="42"/>
  <c r="O92" i="42" s="1"/>
  <c r="N76" i="42"/>
  <c r="O76" i="42" s="1"/>
  <c r="N171" i="42"/>
  <c r="O171" i="42" s="1"/>
  <c r="N149" i="42"/>
  <c r="O149" i="42" s="1"/>
  <c r="N73" i="42"/>
  <c r="O73" i="42" s="1"/>
  <c r="M43" i="42"/>
  <c r="N43" i="42" s="1"/>
  <c r="O43" i="42" s="1"/>
  <c r="N35" i="42"/>
  <c r="O35" i="42" s="1"/>
  <c r="N72" i="42"/>
  <c r="O72" i="42" s="1"/>
  <c r="N46" i="42"/>
  <c r="O46" i="42" s="1"/>
  <c r="N232" i="42"/>
  <c r="O232" i="42" s="1"/>
  <c r="M192" i="42"/>
  <c r="N192" i="42" s="1"/>
  <c r="O192" i="42" s="1"/>
  <c r="N170" i="42"/>
  <c r="O170" i="42" s="1"/>
  <c r="N47" i="42"/>
  <c r="O47" i="42" s="1"/>
  <c r="N143" i="42"/>
  <c r="O143" i="42" s="1"/>
  <c r="M27" i="42"/>
  <c r="N27" i="42" s="1"/>
  <c r="O27" i="42" s="1"/>
  <c r="M234" i="42"/>
  <c r="N234" i="42" s="1"/>
  <c r="O234" i="42" s="1"/>
  <c r="N194" i="42"/>
  <c r="O194" i="42" s="1"/>
  <c r="N221" i="42"/>
  <c r="O221" i="42" s="1"/>
  <c r="N112" i="42"/>
  <c r="O112" i="42" s="1"/>
  <c r="N179" i="42"/>
  <c r="O179" i="42" s="1"/>
  <c r="M186" i="42"/>
  <c r="N186" i="42" s="1"/>
  <c r="O186" i="42" s="1"/>
  <c r="N122" i="42"/>
  <c r="O122" i="42" s="1"/>
  <c r="N29" i="42"/>
  <c r="O29" i="42" s="1"/>
  <c r="M7" i="42"/>
  <c r="N7" i="42" s="1"/>
  <c r="O7" i="42" s="1"/>
  <c r="R10" i="42"/>
  <c r="M26" i="42"/>
  <c r="N26" i="42" s="1"/>
  <c r="O26" i="42" s="1"/>
  <c r="N13" i="42"/>
  <c r="O13" i="42" s="1"/>
  <c r="L244" i="42"/>
  <c r="M17" i="42"/>
  <c r="N17" i="42" s="1"/>
  <c r="O17" i="42" s="1"/>
  <c r="N10" i="42"/>
  <c r="O10" i="42" s="1"/>
  <c r="O3" i="42"/>
  <c r="N202" i="42"/>
  <c r="O202" i="42" s="1"/>
  <c r="N231" i="42"/>
  <c r="O231" i="42" s="1"/>
  <c r="N180" i="42"/>
  <c r="O180" i="42" s="1"/>
  <c r="N157" i="42"/>
  <c r="O157" i="42" s="1"/>
  <c r="M125" i="42"/>
  <c r="N125" i="42" s="1"/>
  <c r="O125" i="42" s="1"/>
  <c r="N88" i="42"/>
  <c r="O88" i="42" s="1"/>
  <c r="M195" i="42"/>
  <c r="N195" i="42" s="1"/>
  <c r="O195" i="42" s="1"/>
  <c r="N15" i="42"/>
  <c r="O15" i="42" s="1"/>
  <c r="M216" i="42"/>
  <c r="N216" i="42" s="1"/>
  <c r="O216" i="42" s="1"/>
  <c r="N178" i="42"/>
  <c r="O178" i="42" s="1"/>
  <c r="N155" i="42"/>
  <c r="O155" i="42" s="1"/>
  <c r="N243" i="42"/>
  <c r="O243" i="42" s="1"/>
  <c r="N116" i="42"/>
  <c r="O116" i="42" s="1"/>
  <c r="N86" i="42"/>
  <c r="O86" i="42" s="1"/>
  <c r="N183" i="42"/>
  <c r="O183" i="42" s="1"/>
  <c r="N55" i="42"/>
  <c r="O55" i="42" s="1"/>
  <c r="N23" i="42"/>
  <c r="O23" i="42" s="1"/>
  <c r="M20" i="42"/>
  <c r="N20" i="42" s="1"/>
  <c r="O20" i="42" s="1"/>
  <c r="M40" i="42"/>
  <c r="N40" i="42" s="1"/>
  <c r="O40" i="42" s="1"/>
  <c r="N230" i="42"/>
  <c r="O230" i="42" s="1"/>
  <c r="M225" i="42"/>
  <c r="N225" i="42" s="1"/>
  <c r="O225" i="42" s="1"/>
  <c r="M205" i="42"/>
  <c r="N205" i="42" s="1"/>
  <c r="O205" i="42" s="1"/>
  <c r="M176" i="42"/>
  <c r="N176" i="42" s="1"/>
  <c r="O176" i="42" s="1"/>
  <c r="M203" i="42"/>
  <c r="N203" i="42" s="1"/>
  <c r="O203" i="42" s="1"/>
  <c r="N137" i="42"/>
  <c r="O137" i="42" s="1"/>
  <c r="M165" i="42"/>
  <c r="N165" i="42" s="1"/>
  <c r="O165" i="42" s="1"/>
  <c r="N100" i="42"/>
  <c r="O100" i="42" s="1"/>
  <c r="M68" i="42"/>
  <c r="N68" i="42" s="1"/>
  <c r="O68" i="42" s="1"/>
  <c r="M69" i="42"/>
  <c r="N69" i="42" s="1"/>
  <c r="O69" i="42" s="1"/>
  <c r="N37" i="42"/>
  <c r="O37" i="42" s="1"/>
  <c r="M212" i="42"/>
  <c r="N212" i="42" s="1"/>
  <c r="O212" i="42" s="1"/>
  <c r="N217" i="42"/>
  <c r="O217" i="42" s="1"/>
  <c r="N197" i="42"/>
  <c r="O197" i="42" s="1"/>
  <c r="N166" i="42"/>
  <c r="O166" i="42" s="1"/>
  <c r="M185" i="42"/>
  <c r="N185" i="42" s="1"/>
  <c r="O185" i="42" s="1"/>
  <c r="M135" i="42"/>
  <c r="N135" i="42" s="1"/>
  <c r="O135" i="42" s="1"/>
  <c r="M152" i="42"/>
  <c r="N152" i="42" s="1"/>
  <c r="O152" i="42" s="1"/>
  <c r="N136" i="42"/>
  <c r="O136" i="42" s="1"/>
  <c r="N128" i="42"/>
  <c r="O128" i="42" s="1"/>
  <c r="M98" i="42"/>
  <c r="N98" i="42" s="1"/>
  <c r="O98" i="42" s="1"/>
  <c r="N74" i="42"/>
  <c r="O74" i="42" s="1"/>
  <c r="M119" i="42"/>
  <c r="N119" i="42" s="1"/>
  <c r="O119" i="42" s="1"/>
  <c r="N107" i="42"/>
  <c r="O107" i="42" s="1"/>
  <c r="M91" i="42"/>
  <c r="N91" i="42" s="1"/>
  <c r="O91" i="42" s="1"/>
  <c r="N67" i="42"/>
  <c r="O67" i="42" s="1"/>
  <c r="N44" i="42"/>
  <c r="O44" i="42" s="1"/>
  <c r="N32" i="42"/>
  <c r="O32" i="42" s="1"/>
  <c r="N199" i="42"/>
  <c r="O199" i="42" s="1"/>
  <c r="N175" i="42"/>
  <c r="O175" i="42" s="1"/>
  <c r="M158" i="42"/>
  <c r="N158" i="42" s="1"/>
  <c r="O158" i="42" s="1"/>
  <c r="N142" i="42"/>
  <c r="O142" i="42" s="1"/>
  <c r="M126" i="42"/>
  <c r="N126" i="42" s="1"/>
  <c r="O126" i="42" s="1"/>
  <c r="N113" i="42"/>
  <c r="O113" i="42" s="1"/>
  <c r="M97" i="42"/>
  <c r="N97" i="42" s="1"/>
  <c r="O97" i="42" s="1"/>
  <c r="N49" i="42"/>
  <c r="O49" i="42" s="1"/>
  <c r="M33" i="42"/>
  <c r="N33" i="42" s="1"/>
  <c r="O33" i="42" s="1"/>
  <c r="N18" i="42"/>
  <c r="O18" i="42" s="1"/>
  <c r="M58" i="42"/>
  <c r="N58" i="42" s="1"/>
  <c r="O58" i="42" s="1"/>
  <c r="N191" i="42"/>
  <c r="O191" i="42" s="1"/>
  <c r="N167" i="42"/>
  <c r="O167" i="42" s="1"/>
  <c r="M156" i="42"/>
  <c r="N156" i="42" s="1"/>
  <c r="O156" i="42" s="1"/>
  <c r="N140" i="42"/>
  <c r="O140" i="42" s="1"/>
  <c r="N78" i="42"/>
  <c r="O78" i="42" s="1"/>
  <c r="M62" i="42"/>
  <c r="N62" i="42" s="1"/>
  <c r="O62" i="42" s="1"/>
  <c r="N111" i="42"/>
  <c r="O111" i="42" s="1"/>
  <c r="M95" i="42"/>
  <c r="N95" i="42" s="1"/>
  <c r="O95" i="42" s="1"/>
  <c r="M222" i="42"/>
  <c r="N222" i="42" s="1"/>
  <c r="O222" i="42" s="1"/>
  <c r="N206" i="42"/>
  <c r="O206" i="42" s="1"/>
  <c r="M190" i="42"/>
  <c r="N190" i="42" s="1"/>
  <c r="O190" i="42" s="1"/>
  <c r="M153" i="42"/>
  <c r="N153" i="42" s="1"/>
  <c r="O153" i="42" s="1"/>
  <c r="N211" i="42"/>
  <c r="O211" i="42" s="1"/>
  <c r="N154" i="42"/>
  <c r="O154" i="42" s="1"/>
  <c r="M138" i="42"/>
  <c r="N138" i="42" s="1"/>
  <c r="O138" i="42" s="1"/>
  <c r="N121" i="42"/>
  <c r="O121" i="42" s="1"/>
  <c r="N84" i="42"/>
  <c r="O84" i="42" s="1"/>
  <c r="M109" i="42"/>
  <c r="N109" i="42" s="1"/>
  <c r="O109" i="42" s="1"/>
  <c r="N93" i="42"/>
  <c r="O93" i="42" s="1"/>
  <c r="N42" i="42"/>
  <c r="O42" i="42" s="1"/>
  <c r="M16" i="42"/>
  <c r="N16" i="42" s="1"/>
  <c r="O16" i="42" s="1"/>
  <c r="N28" i="42"/>
  <c r="O28" i="42" s="1"/>
  <c r="N115" i="42"/>
  <c r="O115" i="42" s="1"/>
  <c r="M220" i="42"/>
  <c r="N220" i="42" s="1"/>
  <c r="O220" i="42" s="1"/>
  <c r="N48" i="42"/>
  <c r="O48" i="42" s="1"/>
  <c r="M228" i="42"/>
  <c r="N228" i="42" s="1"/>
  <c r="O228" i="42" s="1"/>
  <c r="M233" i="42"/>
  <c r="N233" i="42" s="1"/>
  <c r="O233" i="42" s="1"/>
  <c r="M51" i="42"/>
  <c r="N51" i="42" s="1"/>
  <c r="O51" i="42" s="1"/>
  <c r="N19" i="42"/>
  <c r="O19" i="42" s="1"/>
  <c r="O4" i="41"/>
  <c r="M227" i="41"/>
  <c r="N227" i="41" s="1"/>
  <c r="O227" i="41" s="1"/>
  <c r="N171" i="41"/>
  <c r="O171" i="41" s="1"/>
  <c r="M147" i="41"/>
  <c r="N147" i="41" s="1"/>
  <c r="O147" i="41" s="1"/>
  <c r="M115" i="41"/>
  <c r="N115" i="41" s="1"/>
  <c r="O115" i="41" s="1"/>
  <c r="N140" i="41"/>
  <c r="O140" i="41" s="1"/>
  <c r="N25" i="41"/>
  <c r="O25" i="41" s="1"/>
  <c r="M44" i="41"/>
  <c r="N44" i="41" s="1"/>
  <c r="O44" i="41" s="1"/>
  <c r="M100" i="41"/>
  <c r="N100" i="41" s="1"/>
  <c r="O100" i="41" s="1"/>
  <c r="M165" i="41"/>
  <c r="N165" i="41" s="1"/>
  <c r="O165" i="41" s="1"/>
  <c r="M141" i="41"/>
  <c r="N141" i="41" s="1"/>
  <c r="O141" i="41" s="1"/>
  <c r="N120" i="41"/>
  <c r="O120" i="41" s="1"/>
  <c r="M134" i="41"/>
  <c r="N134" i="41" s="1"/>
  <c r="O134" i="41" s="1"/>
  <c r="M94" i="41"/>
  <c r="N94" i="41" s="1"/>
  <c r="O94" i="41" s="1"/>
  <c r="N228" i="41"/>
  <c r="O228" i="41" s="1"/>
  <c r="M204" i="41"/>
  <c r="N204" i="41" s="1"/>
  <c r="O204" i="41" s="1"/>
  <c r="M161" i="41"/>
  <c r="N161" i="41" s="1"/>
  <c r="O161" i="41" s="1"/>
  <c r="M129" i="41"/>
  <c r="N129" i="41" s="1"/>
  <c r="O129" i="41" s="1"/>
  <c r="N215" i="41"/>
  <c r="O215" i="41" s="1"/>
  <c r="N104" i="41"/>
  <c r="O104" i="41" s="1"/>
  <c r="N195" i="41"/>
  <c r="O195" i="41" s="1"/>
  <c r="M158" i="41"/>
  <c r="N158" i="41" s="1"/>
  <c r="O158" i="41" s="1"/>
  <c r="N138" i="41"/>
  <c r="O138" i="41" s="1"/>
  <c r="M9" i="41"/>
  <c r="N9" i="41" s="1"/>
  <c r="O9" i="41" s="1"/>
  <c r="M152" i="41"/>
  <c r="N152" i="41" s="1"/>
  <c r="O152" i="41" s="1"/>
  <c r="N24" i="41"/>
  <c r="O24" i="41" s="1"/>
  <c r="M66" i="41"/>
  <c r="N66" i="41" s="1"/>
  <c r="O66" i="41" s="1"/>
  <c r="M16" i="41"/>
  <c r="N16" i="41" s="1"/>
  <c r="O16" i="41" s="1"/>
  <c r="M60" i="41"/>
  <c r="N60" i="41" s="1"/>
  <c r="O60" i="41" s="1"/>
  <c r="M240" i="41"/>
  <c r="N240" i="41" s="1"/>
  <c r="O240" i="41" s="1"/>
  <c r="M149" i="41"/>
  <c r="N149" i="41" s="1"/>
  <c r="O149" i="41" s="1"/>
  <c r="M125" i="41"/>
  <c r="N125" i="41" s="1"/>
  <c r="O125" i="41" s="1"/>
  <c r="M174" i="41"/>
  <c r="N174" i="41" s="1"/>
  <c r="O174" i="41" s="1"/>
  <c r="M36" i="41"/>
  <c r="N36" i="41" s="1"/>
  <c r="O36" i="41" s="1"/>
  <c r="M242" i="41"/>
  <c r="N242" i="41" s="1"/>
  <c r="O242" i="41" s="1"/>
  <c r="M210" i="41"/>
  <c r="N210" i="41" s="1"/>
  <c r="O210" i="41" s="1"/>
  <c r="M167" i="41"/>
  <c r="N167" i="41" s="1"/>
  <c r="O167" i="41" s="1"/>
  <c r="M207" i="41"/>
  <c r="N207" i="41" s="1"/>
  <c r="O207" i="41" s="1"/>
  <c r="N128" i="41"/>
  <c r="O128" i="41" s="1"/>
  <c r="M182" i="41"/>
  <c r="N182" i="41" s="1"/>
  <c r="O182" i="41" s="1"/>
  <c r="N106" i="41"/>
  <c r="O106" i="41" s="1"/>
  <c r="M157" i="41"/>
  <c r="N157" i="41" s="1"/>
  <c r="O157" i="41" s="1"/>
  <c r="M133" i="41"/>
  <c r="N133" i="41" s="1"/>
  <c r="O133" i="41" s="1"/>
  <c r="M233" i="41"/>
  <c r="N233" i="41" s="1"/>
  <c r="O233" i="41" s="1"/>
  <c r="M14" i="41"/>
  <c r="N14" i="41" s="1"/>
  <c r="O14" i="41" s="1"/>
  <c r="M222" i="41"/>
  <c r="N222" i="41" s="1"/>
  <c r="O222" i="41" s="1"/>
  <c r="M214" i="41"/>
  <c r="N214" i="41" s="1"/>
  <c r="O214" i="41" s="1"/>
  <c r="M126" i="41"/>
  <c r="N126" i="41" s="1"/>
  <c r="O126" i="41" s="1"/>
  <c r="M230" i="41"/>
  <c r="N230" i="41" s="1"/>
  <c r="O230" i="41" s="1"/>
  <c r="M123" i="41"/>
  <c r="N123" i="41" s="1"/>
  <c r="O123" i="41" s="1"/>
  <c r="N213" i="41"/>
  <c r="O213" i="41" s="1"/>
  <c r="M73" i="41"/>
  <c r="N73" i="41" s="1"/>
  <c r="O73" i="41" s="1"/>
  <c r="N41" i="41"/>
  <c r="O41" i="41" s="1"/>
  <c r="M58" i="41"/>
  <c r="N58" i="41" s="1"/>
  <c r="O58" i="41" s="1"/>
  <c r="N90" i="41"/>
  <c r="O90" i="41" s="1"/>
  <c r="L244" i="41"/>
  <c r="R10" i="41"/>
  <c r="R11" i="41" s="1"/>
  <c r="R12" i="41" s="1"/>
  <c r="M42" i="41"/>
  <c r="N42" i="41" s="1"/>
  <c r="O42" i="41" s="1"/>
  <c r="M192" i="41"/>
  <c r="N192" i="41" s="1"/>
  <c r="O192" i="41" s="1"/>
  <c r="M27" i="41"/>
  <c r="N27" i="41" s="1"/>
  <c r="O27" i="41" s="1"/>
  <c r="N205" i="41"/>
  <c r="O205" i="41" s="1"/>
  <c r="N108" i="41"/>
  <c r="O108" i="41" s="1"/>
  <c r="M212" i="41"/>
  <c r="N212" i="41" s="1"/>
  <c r="O212" i="41" s="1"/>
  <c r="N219" i="41"/>
  <c r="O219" i="41" s="1"/>
  <c r="M169" i="41"/>
  <c r="N169" i="41" s="1"/>
  <c r="O169" i="41" s="1"/>
  <c r="M137" i="41"/>
  <c r="N137" i="41" s="1"/>
  <c r="O137" i="41" s="1"/>
  <c r="M105" i="41"/>
  <c r="N105" i="41" s="1"/>
  <c r="O105" i="41" s="1"/>
  <c r="N136" i="41"/>
  <c r="O136" i="41" s="1"/>
  <c r="N122" i="41"/>
  <c r="O122" i="41" s="1"/>
  <c r="M87" i="41"/>
  <c r="N87" i="41" s="1"/>
  <c r="O87" i="41" s="1"/>
  <c r="M55" i="41"/>
  <c r="N55" i="41" s="1"/>
  <c r="O55" i="41" s="1"/>
  <c r="M78" i="41"/>
  <c r="N78" i="41" s="1"/>
  <c r="O78" i="41" s="1"/>
  <c r="M34" i="41"/>
  <c r="N34" i="41" s="1"/>
  <c r="O34" i="41" s="1"/>
  <c r="M54" i="41"/>
  <c r="N54" i="41" s="1"/>
  <c r="O54" i="41" s="1"/>
  <c r="M92" i="41"/>
  <c r="N92" i="41" s="1"/>
  <c r="O92" i="41" s="1"/>
  <c r="M45" i="41"/>
  <c r="N45" i="41" s="1"/>
  <c r="O45" i="41" s="1"/>
  <c r="M28" i="41"/>
  <c r="N28" i="41" s="1"/>
  <c r="O28" i="41" s="1"/>
  <c r="M30" i="41"/>
  <c r="N30" i="41" s="1"/>
  <c r="O30" i="41" s="1"/>
  <c r="M68" i="41"/>
  <c r="N68" i="41" s="1"/>
  <c r="O68" i="41" s="1"/>
  <c r="M173" i="41"/>
  <c r="N173" i="41" s="1"/>
  <c r="O173" i="41" s="1"/>
  <c r="N15" i="41"/>
  <c r="O15" i="41" s="1"/>
  <c r="M62" i="41"/>
  <c r="N62" i="41" s="1"/>
  <c r="O62" i="41" s="1"/>
  <c r="M48" i="41"/>
  <c r="N48" i="41" s="1"/>
  <c r="O48" i="41" s="1"/>
  <c r="M175" i="41"/>
  <c r="N175" i="41" s="1"/>
  <c r="O175" i="41" s="1"/>
  <c r="M119" i="41"/>
  <c r="N119" i="41" s="1"/>
  <c r="O119" i="41" s="1"/>
  <c r="N124" i="41"/>
  <c r="O124" i="41" s="1"/>
  <c r="M93" i="41"/>
  <c r="N93" i="41" s="1"/>
  <c r="O93" i="41" s="1"/>
  <c r="M37" i="41"/>
  <c r="N37" i="41" s="1"/>
  <c r="O37" i="41" s="1"/>
  <c r="M21" i="41"/>
  <c r="N21" i="41" s="1"/>
  <c r="O21" i="41" s="1"/>
  <c r="M232" i="41"/>
  <c r="N232" i="41" s="1"/>
  <c r="O232" i="41" s="1"/>
  <c r="M181" i="41"/>
  <c r="N181" i="41" s="1"/>
  <c r="O181" i="41" s="1"/>
  <c r="M19" i="41"/>
  <c r="N19" i="41" s="1"/>
  <c r="O19" i="41" s="1"/>
  <c r="N114" i="41"/>
  <c r="O114" i="41" s="1"/>
  <c r="M5" i="41"/>
  <c r="N5" i="41" s="1"/>
  <c r="M76" i="41"/>
  <c r="N76" i="41" s="1"/>
  <c r="O76" i="41" s="1"/>
  <c r="V17" i="42" l="1"/>
  <c r="V15" i="42"/>
  <c r="V16" i="42"/>
  <c r="V18" i="42"/>
  <c r="R17" i="42"/>
  <c r="R16" i="42"/>
  <c r="R15" i="42"/>
  <c r="R18" i="42"/>
  <c r="R11" i="42"/>
  <c r="R12" i="42" s="1"/>
  <c r="N244" i="42"/>
  <c r="O5" i="41"/>
  <c r="N244" i="41"/>
  <c r="R15" i="41" l="1"/>
  <c r="R18" i="41"/>
  <c r="R16" i="41"/>
  <c r="R17" i="4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Wolfkin</author>
  </authors>
  <commentList>
    <comment ref="T3" authorId="0" shapeId="0" xr:uid="{3373B119-C96A-4EA2-A910-DD4C7461EAD2}">
      <text>
        <r>
          <rPr>
            <b/>
            <sz val="9"/>
            <color indexed="81"/>
            <rFont val="Tahoma"/>
            <charset val="1"/>
          </rPr>
          <t>Wolfkin:</t>
        </r>
        <r>
          <rPr>
            <sz val="9"/>
            <color indexed="81"/>
            <rFont val="Tahoma"/>
            <charset val="1"/>
          </rPr>
          <t xml:space="preserve">
If set to </t>
        </r>
        <r>
          <rPr>
            <i/>
            <sz val="9"/>
            <color indexed="81"/>
            <rFont val="Tahoma"/>
            <family val="2"/>
          </rPr>
          <t>TRUE</t>
        </r>
        <r>
          <rPr>
            <sz val="9"/>
            <color indexed="81"/>
            <rFont val="Tahoma"/>
            <charset val="1"/>
          </rPr>
          <t xml:space="preserve">, subtotal assumes 1 of every item regardless of entry.
If set to </t>
        </r>
        <r>
          <rPr>
            <i/>
            <sz val="9"/>
            <color indexed="81"/>
            <rFont val="Tahoma"/>
            <family val="2"/>
          </rPr>
          <t>FALSE</t>
        </r>
        <r>
          <rPr>
            <sz val="9"/>
            <color indexed="81"/>
            <rFont val="Tahoma"/>
            <family val="2"/>
          </rPr>
          <t xml:space="preserve"> manual numbers will be respected
Known Issues: Does not respect empty values</t>
        </r>
      </text>
    </comment>
    <comment ref="Q9" authorId="0" shapeId="0" xr:uid="{2F19A270-42A5-4273-80CA-793EAB86E2E2}">
      <text>
        <r>
          <rPr>
            <b/>
            <sz val="9"/>
            <color indexed="81"/>
            <rFont val="Tahoma"/>
            <family val="2"/>
          </rPr>
          <t>Wolfkin:</t>
        </r>
        <r>
          <rPr>
            <sz val="9"/>
            <color indexed="81"/>
            <rFont val="Tahoma"/>
            <family val="2"/>
          </rPr>
          <t xml:space="preserve">
10% of subtotal not including delivery or tax
</t>
        </r>
      </text>
    </comment>
    <comment ref="Q10" authorId="0" shapeId="0" xr:uid="{9EEACC70-174E-4C46-8B89-EE4F3CE8874B}">
      <text>
        <r>
          <rPr>
            <b/>
            <sz val="9"/>
            <color indexed="81"/>
            <rFont val="Tahoma"/>
            <family val="2"/>
          </rPr>
          <t>Wolfkin:</t>
        </r>
        <r>
          <rPr>
            <sz val="9"/>
            <color indexed="81"/>
            <rFont val="Tahoma"/>
            <family val="2"/>
          </rPr>
          <t xml:space="preserve">
Taxed: Subtotal, Service Fee, Delivery</t>
        </r>
      </text>
    </comment>
    <comment ref="Q11" authorId="0" shapeId="0" xr:uid="{F8EB2DAB-27D7-4FB1-AC8B-ABD89731CC12}">
      <text>
        <r>
          <rPr>
            <b/>
            <sz val="9"/>
            <color indexed="81"/>
            <rFont val="Tahoma"/>
            <family val="2"/>
          </rPr>
          <t>Wolfkin:</t>
        </r>
        <r>
          <rPr>
            <sz val="9"/>
            <color indexed="81"/>
            <rFont val="Tahoma"/>
            <family val="2"/>
          </rPr>
          <t xml:space="preserve">
Tip is applied to 
Subtotal, Service Fee, Delivery and Tax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Wolfkin</author>
  </authors>
  <commentList>
    <comment ref="T3" authorId="0" shapeId="0" xr:uid="{7C00F1FD-1754-4926-9472-6876D98D03A3}">
      <text>
        <r>
          <rPr>
            <b/>
            <sz val="9"/>
            <color indexed="81"/>
            <rFont val="Tahoma"/>
            <charset val="1"/>
          </rPr>
          <t>Wolfkin:</t>
        </r>
        <r>
          <rPr>
            <sz val="9"/>
            <color indexed="81"/>
            <rFont val="Tahoma"/>
            <charset val="1"/>
          </rPr>
          <t xml:space="preserve">
If set to </t>
        </r>
        <r>
          <rPr>
            <i/>
            <sz val="9"/>
            <color indexed="81"/>
            <rFont val="Tahoma"/>
            <family val="2"/>
          </rPr>
          <t>TRUE</t>
        </r>
        <r>
          <rPr>
            <sz val="9"/>
            <color indexed="81"/>
            <rFont val="Tahoma"/>
            <charset val="1"/>
          </rPr>
          <t xml:space="preserve">, subtotal assumes 1 of every item regardless of entry.
If set to </t>
        </r>
        <r>
          <rPr>
            <i/>
            <sz val="9"/>
            <color indexed="81"/>
            <rFont val="Tahoma"/>
            <family val="2"/>
          </rPr>
          <t>FALSE</t>
        </r>
        <r>
          <rPr>
            <sz val="9"/>
            <color indexed="81"/>
            <rFont val="Tahoma"/>
            <family val="2"/>
          </rPr>
          <t xml:space="preserve"> manual numbers will be respected
Known Issues: Does not respect empty values</t>
        </r>
      </text>
    </comment>
    <comment ref="Q9" authorId="0" shapeId="0" xr:uid="{98B72297-9603-4C8A-8EF4-8A1B26011190}">
      <text>
        <r>
          <rPr>
            <b/>
            <sz val="9"/>
            <color indexed="81"/>
            <rFont val="Tahoma"/>
            <family val="2"/>
          </rPr>
          <t>Wolfkin:</t>
        </r>
        <r>
          <rPr>
            <sz val="9"/>
            <color indexed="81"/>
            <rFont val="Tahoma"/>
            <family val="2"/>
          </rPr>
          <t xml:space="preserve">
10% of subtotal not including delivery or tax
</t>
        </r>
      </text>
    </comment>
    <comment ref="Q10" authorId="0" shapeId="0" xr:uid="{F4B235F3-F5DC-4FFC-9BFD-786F9F7ED327}">
      <text>
        <r>
          <rPr>
            <b/>
            <sz val="9"/>
            <color indexed="81"/>
            <rFont val="Tahoma"/>
            <family val="2"/>
          </rPr>
          <t>Wolfkin:</t>
        </r>
        <r>
          <rPr>
            <sz val="9"/>
            <color indexed="81"/>
            <rFont val="Tahoma"/>
            <family val="2"/>
          </rPr>
          <t xml:space="preserve">
Taxed: Subtotal, Service Fee, Delivery</t>
        </r>
      </text>
    </comment>
    <comment ref="Q11" authorId="0" shapeId="0" xr:uid="{6CBE4DBD-5231-44B8-A72D-0ADC1CBF86B2}">
      <text>
        <r>
          <rPr>
            <b/>
            <sz val="9"/>
            <color indexed="81"/>
            <rFont val="Tahoma"/>
            <family val="2"/>
          </rPr>
          <t>Wolfkin:</t>
        </r>
        <r>
          <rPr>
            <sz val="9"/>
            <color indexed="81"/>
            <rFont val="Tahoma"/>
            <family val="2"/>
          </rPr>
          <t xml:space="preserve">
Tip is applied to 
Subtotal, Service Fee, Delivery and Tax
</t>
        </r>
      </text>
    </comment>
  </commentList>
</comments>
</file>

<file path=xl/sharedStrings.xml><?xml version="1.0" encoding="utf-8"?>
<sst xmlns="http://schemas.openxmlformats.org/spreadsheetml/2006/main" count="162" uniqueCount="88">
  <si>
    <t>Service Fee</t>
  </si>
  <si>
    <t>Tax</t>
  </si>
  <si>
    <t>Tip</t>
  </si>
  <si>
    <t>Delivery</t>
  </si>
  <si>
    <t>Total Cost</t>
  </si>
  <si>
    <t>Item Cost</t>
  </si>
  <si>
    <t>Subtotal</t>
  </si>
  <si>
    <t>Totals</t>
  </si>
  <si>
    <t>#</t>
  </si>
  <si>
    <t>Total</t>
  </si>
  <si>
    <t>Item Name</t>
  </si>
  <si>
    <t>Fee</t>
  </si>
  <si>
    <t>Amount</t>
  </si>
  <si>
    <t>Taxable</t>
  </si>
  <si>
    <t>Auto Tax</t>
  </si>
  <si>
    <t>Individ Cost</t>
  </si>
  <si>
    <t>Auto Count</t>
  </si>
  <si>
    <t>Unit Price</t>
  </si>
  <si>
    <t>White Vinegar</t>
  </si>
  <si>
    <t>Paid by</t>
  </si>
  <si>
    <t>Pay to</t>
  </si>
  <si>
    <t>Last 4</t>
  </si>
  <si>
    <t>Card Number</t>
  </si>
  <si>
    <t>Owner</t>
  </si>
  <si>
    <t>Alice</t>
  </si>
  <si>
    <t>Bob</t>
  </si>
  <si>
    <t>Carol</t>
  </si>
  <si>
    <t>Brita Filter</t>
  </si>
  <si>
    <t>Garlic</t>
  </si>
  <si>
    <t>Q Tips</t>
  </si>
  <si>
    <t>Milk Chocolate Butter Cookies</t>
  </si>
  <si>
    <t>Fig Bars</t>
  </si>
  <si>
    <t>Nutrigrain</t>
  </si>
  <si>
    <t>Orange Juice</t>
  </si>
  <si>
    <t>Pineapple Juice</t>
  </si>
  <si>
    <t>Guava</t>
  </si>
  <si>
    <t>Almong Milk</t>
  </si>
  <si>
    <t>Swiffer Dry</t>
  </si>
  <si>
    <t>Swiffer Wet</t>
  </si>
  <si>
    <t>Grapeseed Oil</t>
  </si>
  <si>
    <t>Spaghetti</t>
  </si>
  <si>
    <t>Granola</t>
  </si>
  <si>
    <t>Cranberry Almond Crunch</t>
  </si>
  <si>
    <t>Marinara Sauce</t>
  </si>
  <si>
    <t>Paper Towels</t>
  </si>
  <si>
    <t>Olive Oil</t>
  </si>
  <si>
    <t>Peanut Butter Pretzels</t>
  </si>
  <si>
    <t>Bath Tissue</t>
  </si>
  <si>
    <t>Kirkland Signature Cranberry Juice</t>
  </si>
  <si>
    <t>Dave</t>
  </si>
  <si>
    <t>This sheet was designed to solve an UberEats problem. 3 of us order different things how do we split the costs fairly accounting for the various proportional feesls involved in UberEats</t>
  </si>
  <si>
    <t>Purpose:</t>
  </si>
  <si>
    <t>Author:</t>
  </si>
  <si>
    <t>Wolfkin</t>
  </si>
  <si>
    <t>Known Issues</t>
  </si>
  <si>
    <t>My math isn't 100% here. I'm not sure where UberEats rounds so I tend to be off by a penny or two which I consider a reasonable margin of error for now.</t>
  </si>
  <si>
    <t>Usage:</t>
  </si>
  <si>
    <t>Known Issues:</t>
  </si>
  <si>
    <t>Most of the usage should be pretty straight forward</t>
  </si>
  <si>
    <t>Version:</t>
  </si>
  <si>
    <t>t</t>
  </si>
  <si>
    <t xml:space="preserve">Input the last 4 digits of paymentcards on the 'CardData' Sheet. </t>
  </si>
  <si>
    <t>To Be Completed:</t>
  </si>
  <si>
    <t>A button to automate creating a new sheet</t>
  </si>
  <si>
    <t>A button to toggle [tax], [count], and [service fee]</t>
  </si>
  <si>
    <t>Clean up the table names</t>
  </si>
  <si>
    <t>better name management</t>
  </si>
  <si>
    <t>Easy Grocery Split</t>
  </si>
  <si>
    <t>Set all three flags to false</t>
  </si>
  <si>
    <t>Set tip to &lt;Blank&gt;</t>
  </si>
  <si>
    <t>Enter grocery items in [Item Name] column</t>
  </si>
  <si>
    <t>Enter grocery item prices in [Unit Price] column</t>
  </si>
  <si>
    <t>Enter quantity in [#] column</t>
  </si>
  <si>
    <t>Enter the last 4 digits of the credit card used in the [Last 4] column for every item</t>
  </si>
  <si>
    <t>In most regions food isn't taxed at the grocery level. You can add tax to any taxable items by  entering anything in the [Taxable] column</t>
  </si>
  <si>
    <t>You can assign a grocery item to be split by putting any character(s) in under the person's name for that item on the left side.</t>
  </si>
  <si>
    <t>Women's Camisole</t>
  </si>
  <si>
    <t>AutoCount is supposed to assume every item has one quantity but using it messes up another formula which is still looking for a quantity</t>
  </si>
  <si>
    <t>Easy UberEats Split</t>
  </si>
  <si>
    <t>Set [Service Fee] to True to engage 10% service fee</t>
  </si>
  <si>
    <t>Optional: Set [Auto Tax] to True for easier user</t>
  </si>
  <si>
    <t>Enter UberEats items name in [Item Name] column</t>
  </si>
  <si>
    <t>Enter UberEats item prices in [Unit Price] column</t>
  </si>
  <si>
    <t>Enter UberEats item quantity in [#] column</t>
  </si>
  <si>
    <t>You can assign an UberEats item to be split by putting any character(s) in under the person's name for that item on the left side.</t>
  </si>
  <si>
    <t>UberEats Promotions are not Accounted for. Based on the way their math works. They do all the calculations and THEN shave the promo off the top. Which leads to it's own headache of you may pay fees for delivery even if the delivery itself is free as an example. It's not terribly difficult to split the promot and add it as a negative value to the payment table but there's no current space assigned for it.</t>
  </si>
  <si>
    <t>To start a new order clone the &lt;Blank&gt; worksheet</t>
  </si>
  <si>
    <t>Input the tip percentage in the [Tip] cell (R5)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</si>
</sst>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00"/>
  </numFmts>
  <fonts count="22">
    <font>
      <sz val="11"/>
      <color theme="1"/>
      <name val="Calibri"/>
      <family val="2"/>
      <scheme val="minor"/>
    </font>
    <font>
      <sz val="11"/>
      <color theme="1"/>
      <name val="Calibri"/>
      <family val="2"/>
      <scheme val="minor"/>
    </font>
    <font>
      <b/>
      <sz val="12"/>
      <color theme="1"/>
      <name val="Calibri"/>
      <family val="2"/>
      <scheme val="minor"/>
    </font>
    <font>
      <sz val="11"/>
      <name val="Calibri"/>
      <family val="2"/>
      <scheme val="minor"/>
    </font>
    <font>
      <b/>
      <sz val="11"/>
      <color theme="1"/>
      <name val="Calibri"/>
      <family val="2"/>
      <scheme val="minor"/>
    </font>
    <font>
      <b/>
      <sz val="11"/>
      <color theme="0"/>
      <name val="Calibri"/>
      <family val="2"/>
      <scheme val="minor"/>
    </font>
    <font>
      <sz val="9"/>
      <color indexed="81"/>
      <name val="Tahoma"/>
      <charset val="1"/>
    </font>
    <font>
      <b/>
      <sz val="9"/>
      <color indexed="81"/>
      <name val="Tahoma"/>
      <charset val="1"/>
    </font>
    <font>
      <i/>
      <sz val="9"/>
      <color indexed="81"/>
      <name val="Tahoma"/>
      <family val="2"/>
    </font>
    <font>
      <sz val="9"/>
      <color indexed="81"/>
      <name val="Tahoma"/>
      <family val="2"/>
    </font>
    <font>
      <sz val="11"/>
      <color theme="0"/>
      <name val="Calibri"/>
      <family val="2"/>
      <scheme val="minor"/>
    </font>
    <font>
      <b/>
      <sz val="9"/>
      <color indexed="81"/>
      <name val="Tahoma"/>
      <family val="2"/>
    </font>
    <font>
      <sz val="11"/>
      <color rgb="FF3F3F76"/>
      <name val="Calibri"/>
      <family val="2"/>
      <scheme val="minor"/>
    </font>
    <font>
      <sz val="12"/>
      <color rgb="FF000000"/>
      <name val="Arial"/>
      <family val="2"/>
    </font>
    <font>
      <sz val="11"/>
      <color rgb="FF000000"/>
      <name val="Arial"/>
      <family val="2"/>
    </font>
    <font>
      <sz val="11"/>
      <color rgb="FF707070"/>
      <name val="Arial"/>
      <family val="2"/>
    </font>
    <font>
      <sz val="12"/>
      <color theme="1"/>
      <name val="Uber Move Text"/>
    </font>
    <font>
      <sz val="11"/>
      <color rgb="FF1F1F1F"/>
      <name val="Arial"/>
      <family val="2"/>
    </font>
    <font>
      <u/>
      <sz val="11"/>
      <color theme="10"/>
      <name val="Calibri"/>
      <family val="2"/>
      <scheme val="minor"/>
    </font>
    <font>
      <sz val="10"/>
      <color theme="1"/>
      <name val="Arial Unicode MS"/>
    </font>
    <font>
      <sz val="20"/>
      <color theme="1"/>
      <name val="Calibri"/>
      <family val="2"/>
      <scheme val="minor"/>
    </font>
    <font>
      <sz val="11"/>
      <color theme="1"/>
      <name val="Wingdings"/>
      <charset val="2"/>
    </font>
  </fonts>
  <fills count="11">
    <fill>
      <patternFill patternType="none"/>
    </fill>
    <fill>
      <patternFill patternType="gray125"/>
    </fill>
    <fill>
      <patternFill patternType="solid">
        <fgColor theme="9"/>
        <bgColor theme="9"/>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bgColor theme="5"/>
      </patternFill>
    </fill>
    <fill>
      <patternFill patternType="solid">
        <fgColor theme="1" tint="4.9989318521683403E-2"/>
        <bgColor theme="4" tint="0.59999389629810485"/>
      </patternFill>
    </fill>
    <fill>
      <patternFill patternType="solid">
        <fgColor rgb="FFFFCC99"/>
      </patternFill>
    </fill>
  </fills>
  <borders count="17">
    <border>
      <left/>
      <right/>
      <top/>
      <bottom/>
      <diagonal/>
    </border>
    <border>
      <left/>
      <right style="thin">
        <color theme="9" tint="-0.499984740745262"/>
      </right>
      <top style="medium">
        <color theme="1"/>
      </top>
      <bottom style="medium">
        <color theme="1"/>
      </bottom>
      <diagonal/>
    </border>
    <border>
      <left style="thin">
        <color theme="9" tint="-0.499984740745262"/>
      </left>
      <right style="thin">
        <color theme="9" tint="-0.499984740745262"/>
      </right>
      <top/>
      <bottom/>
      <diagonal/>
    </border>
    <border>
      <left/>
      <right style="thick">
        <color theme="9" tint="-0.499984740745262"/>
      </right>
      <top/>
      <bottom/>
      <diagonal/>
    </border>
    <border>
      <left style="thick">
        <color theme="9" tint="-0.499984740745262"/>
      </left>
      <right style="thick">
        <color theme="9" tint="-0.499984740745262"/>
      </right>
      <top/>
      <bottom/>
      <diagonal/>
    </border>
    <border>
      <left style="thick">
        <color theme="9" tint="-0.499984740745262"/>
      </left>
      <right/>
      <top/>
      <bottom/>
      <diagonal/>
    </border>
    <border>
      <left/>
      <right/>
      <top/>
      <bottom style="double">
        <color indexed="64"/>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medium">
        <color rgb="FFE0E0E0"/>
      </left>
      <right style="medium">
        <color rgb="FFE0E0E0"/>
      </right>
      <top style="medium">
        <color rgb="FFE0E0E0"/>
      </top>
      <bottom style="medium">
        <color rgb="FFE0E0E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0" fontId="12" fillId="10" borderId="8" applyNumberFormat="0" applyAlignment="0" applyProtection="0"/>
    <xf numFmtId="0" fontId="18" fillId="0" borderId="0" applyNumberFormat="0" applyFill="0" applyBorder="0" applyAlignment="0" applyProtection="0"/>
  </cellStyleXfs>
  <cellXfs count="75">
    <xf numFmtId="0" fontId="0" fillId="0" borderId="0" xfId="0"/>
    <xf numFmtId="0" fontId="0" fillId="0" borderId="0" xfId="0" applyAlignment="1">
      <alignment horizontal="right"/>
    </xf>
    <xf numFmtId="44" fontId="0" fillId="0" borderId="0" xfId="1" applyFont="1"/>
    <xf numFmtId="44" fontId="0" fillId="0" borderId="0" xfId="0" applyNumberFormat="1"/>
    <xf numFmtId="0" fontId="3" fillId="0" borderId="0" xfId="0" applyFont="1"/>
    <xf numFmtId="44" fontId="0" fillId="0" borderId="0" xfId="1" applyNumberFormat="1" applyFont="1"/>
    <xf numFmtId="0" fontId="0" fillId="0" borderId="0" xfId="0" applyAlignment="1">
      <alignment horizontal="left" indent="1"/>
    </xf>
    <xf numFmtId="0" fontId="3" fillId="0" borderId="0" xfId="0" applyNumberFormat="1" applyFont="1" applyFill="1"/>
    <xf numFmtId="0" fontId="0" fillId="0" borderId="0" xfId="0" applyNumberFormat="1"/>
    <xf numFmtId="44" fontId="0" fillId="0" borderId="0" xfId="0" applyNumberFormat="1" applyFont="1"/>
    <xf numFmtId="44" fontId="2" fillId="2" borderId="1" xfId="1" applyFont="1" applyFill="1" applyBorder="1" applyAlignment="1">
      <alignment horizontal="center" textRotation="255"/>
    </xf>
    <xf numFmtId="0" fontId="2" fillId="0" borderId="2" xfId="0" applyFont="1" applyBorder="1" applyAlignment="1">
      <alignment horizontal="center" textRotation="255"/>
    </xf>
    <xf numFmtId="0" fontId="4" fillId="0" borderId="2" xfId="0" applyFont="1" applyBorder="1" applyAlignment="1">
      <alignment horizontal="center" textRotation="255" wrapText="1"/>
    </xf>
    <xf numFmtId="0" fontId="2" fillId="0" borderId="2" xfId="0" applyFont="1" applyBorder="1" applyAlignment="1">
      <alignment horizontal="center"/>
    </xf>
    <xf numFmtId="44" fontId="2" fillId="0" borderId="2" xfId="1" applyFont="1" applyBorder="1" applyAlignment="1">
      <alignment horizontal="center"/>
    </xf>
    <xf numFmtId="0" fontId="5" fillId="5" borderId="0" xfId="0" applyFont="1" applyFill="1" applyAlignment="1">
      <alignment horizontal="center"/>
    </xf>
    <xf numFmtId="0" fontId="0" fillId="4" borderId="0" xfId="0" applyFill="1" applyAlignment="1">
      <alignment horizontal="left"/>
    </xf>
    <xf numFmtId="0" fontId="0" fillId="3" borderId="0" xfId="0" applyFill="1" applyAlignment="1">
      <alignment horizontal="left"/>
    </xf>
    <xf numFmtId="9" fontId="0" fillId="6" borderId="0" xfId="2" applyFont="1" applyFill="1"/>
    <xf numFmtId="9" fontId="0" fillId="7" borderId="0" xfId="2" applyFont="1" applyFill="1"/>
    <xf numFmtId="0" fontId="4" fillId="7" borderId="0" xfId="0" applyFont="1" applyFill="1"/>
    <xf numFmtId="44" fontId="4" fillId="7" borderId="0" xfId="0" applyNumberFormat="1" applyFont="1" applyFill="1"/>
    <xf numFmtId="0" fontId="0" fillId="0" borderId="0" xfId="1" applyNumberFormat="1" applyFont="1"/>
    <xf numFmtId="44" fontId="4" fillId="0" borderId="0" xfId="0" applyNumberFormat="1" applyFont="1"/>
    <xf numFmtId="44" fontId="3" fillId="0" borderId="3" xfId="1" applyNumberFormat="1" applyFont="1" applyFill="1" applyBorder="1"/>
    <xf numFmtId="0" fontId="3" fillId="0" borderId="4" xfId="0" applyFont="1" applyBorder="1"/>
    <xf numFmtId="0" fontId="3" fillId="0" borderId="5" xfId="0" applyFont="1" applyBorder="1"/>
    <xf numFmtId="0" fontId="2" fillId="0" borderId="2" xfId="0" applyNumberFormat="1" applyFont="1" applyBorder="1" applyAlignment="1">
      <alignment horizontal="center"/>
    </xf>
    <xf numFmtId="0" fontId="0" fillId="7" borderId="0" xfId="0" applyFont="1" applyFill="1"/>
    <xf numFmtId="44" fontId="0" fillId="7" borderId="0" xfId="0" applyNumberFormat="1" applyFont="1" applyFill="1"/>
    <xf numFmtId="0" fontId="0" fillId="6" borderId="0" xfId="0" applyFont="1" applyFill="1"/>
    <xf numFmtId="44" fontId="0" fillId="6" borderId="0" xfId="0" applyNumberFormat="1" applyFont="1" applyFill="1"/>
    <xf numFmtId="0" fontId="0" fillId="6" borderId="6" xfId="0" applyFont="1" applyFill="1" applyBorder="1"/>
    <xf numFmtId="0" fontId="10" fillId="8" borderId="0" xfId="0" applyFont="1" applyFill="1"/>
    <xf numFmtId="0" fontId="3" fillId="0" borderId="0" xfId="0" applyFont="1" applyBorder="1"/>
    <xf numFmtId="44" fontId="0" fillId="3" borderId="0" xfId="1" applyNumberFormat="1" applyFont="1" applyFill="1"/>
    <xf numFmtId="164" fontId="0" fillId="0" borderId="0" xfId="0" applyNumberFormat="1" applyAlignment="1">
      <alignment horizontal="right"/>
    </xf>
    <xf numFmtId="0" fontId="0" fillId="0" borderId="0" xfId="0" applyAlignment="1"/>
    <xf numFmtId="44" fontId="10" fillId="9" borderId="0" xfId="1" applyNumberFormat="1" applyFont="1" applyFill="1"/>
    <xf numFmtId="0" fontId="4" fillId="0" borderId="0" xfId="0" applyFont="1"/>
    <xf numFmtId="0" fontId="13" fillId="0" borderId="0" xfId="0" applyFont="1" applyAlignment="1">
      <alignment horizontal="left" vertical="top" readingOrder="1"/>
    </xf>
    <xf numFmtId="0" fontId="13" fillId="0" borderId="0" xfId="0" applyFont="1" applyAlignment="1">
      <alignment horizontal="right" vertical="top" readingOrder="1"/>
    </xf>
    <xf numFmtId="0" fontId="0" fillId="0" borderId="0" xfId="0" applyAlignment="1">
      <alignment horizontal="left" vertical="center" readingOrder="1"/>
    </xf>
    <xf numFmtId="0" fontId="14" fillId="0" borderId="0" xfId="0" applyFont="1" applyAlignment="1">
      <alignment horizontal="left" vertical="center" readingOrder="1"/>
    </xf>
    <xf numFmtId="0" fontId="15" fillId="0" borderId="0" xfId="0" applyFont="1" applyAlignment="1">
      <alignment horizontal="left" vertical="top" readingOrder="1"/>
    </xf>
    <xf numFmtId="0" fontId="16" fillId="0" borderId="0" xfId="0" applyFont="1" applyAlignment="1"/>
    <xf numFmtId="0" fontId="17" fillId="0" borderId="9" xfId="0" applyFont="1" applyBorder="1" applyAlignment="1">
      <alignment horizontal="center" vertical="center"/>
    </xf>
    <xf numFmtId="0" fontId="12" fillId="10" borderId="8" xfId="3"/>
    <xf numFmtId="9" fontId="12" fillId="10" borderId="8" xfId="3" applyNumberFormat="1"/>
    <xf numFmtId="44" fontId="0" fillId="0" borderId="0" xfId="1" applyFont="1" applyAlignment="1">
      <alignment horizontal="left" vertical="center" readingOrder="1"/>
    </xf>
    <xf numFmtId="44" fontId="16" fillId="0" borderId="0" xfId="1" applyFont="1" applyAlignment="1"/>
    <xf numFmtId="44" fontId="17" fillId="0" borderId="9" xfId="0" applyNumberFormat="1" applyFont="1" applyBorder="1" applyAlignment="1">
      <alignment horizontal="center" vertical="center"/>
    </xf>
    <xf numFmtId="44" fontId="13" fillId="0" borderId="0" xfId="1" applyFont="1" applyAlignment="1">
      <alignment horizontal="right" vertical="top" readingOrder="1"/>
    </xf>
    <xf numFmtId="44" fontId="0" fillId="0" borderId="0" xfId="1" applyFont="1" applyAlignment="1"/>
    <xf numFmtId="44" fontId="0" fillId="6" borderId="6" xfId="1" applyFont="1" applyFill="1" applyBorder="1"/>
    <xf numFmtId="44" fontId="10" fillId="8" borderId="0" xfId="0" applyNumberFormat="1" applyFont="1" applyFill="1"/>
    <xf numFmtId="0" fontId="19" fillId="0" borderId="0" xfId="0" applyFont="1" applyAlignment="1">
      <alignment vertical="center"/>
    </xf>
    <xf numFmtId="0" fontId="20" fillId="0" borderId="0" xfId="0" applyFont="1"/>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0" xfId="0" applyBorder="1" applyAlignment="1">
      <alignment horizontal="left" vertical="top" wrapText="1"/>
    </xf>
    <xf numFmtId="0" fontId="0" fillId="0" borderId="7"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6" xfId="0" applyBorder="1" applyAlignment="1">
      <alignment horizontal="centerContinuous"/>
    </xf>
    <xf numFmtId="2" fontId="0" fillId="0" borderId="6" xfId="0" applyNumberFormat="1" applyBorder="1" applyAlignment="1">
      <alignment horizontal="centerContinuous"/>
    </xf>
    <xf numFmtId="0" fontId="21" fillId="0" borderId="0" xfId="0" applyFont="1" applyAlignment="1">
      <alignment horizontal="right"/>
    </xf>
    <xf numFmtId="0" fontId="0" fillId="0" borderId="0" xfId="0" applyBorder="1" applyAlignment="1">
      <alignment horizontal="left" vertical="top" wrapText="1"/>
    </xf>
    <xf numFmtId="0" fontId="0" fillId="0" borderId="0" xfId="0" applyBorder="1" applyAlignment="1">
      <alignment horizontal="left" vertical="top"/>
    </xf>
    <xf numFmtId="44" fontId="3" fillId="0" borderId="3" xfId="1" applyFont="1" applyFill="1" applyBorder="1"/>
    <xf numFmtId="0" fontId="21" fillId="0" borderId="0" xfId="0" applyFont="1" applyAlignment="1">
      <alignment horizontal="right" vertical="top"/>
    </xf>
    <xf numFmtId="0" fontId="18" fillId="0" borderId="6" xfId="4" applyBorder="1" applyAlignment="1">
      <alignment horizontal="centerContinuous"/>
    </xf>
  </cellXfs>
  <cellStyles count="5">
    <cellStyle name="Currency" xfId="1" builtinId="4"/>
    <cellStyle name="Hyperlink" xfId="4" builtinId="8"/>
    <cellStyle name="Input" xfId="3" builtinId="20"/>
    <cellStyle name="Normal" xfId="0" builtinId="0"/>
    <cellStyle name="Percent" xfId="2" builtinId="5"/>
  </cellStyles>
  <dxfs count="72">
    <dxf>
      <font>
        <color auto="1"/>
      </font>
      <numFmt numFmtId="165" formatCode=";;;"/>
      <fill>
        <patternFill>
          <bgColor theme="9" tint="0.39994506668294322"/>
        </patternFill>
      </fill>
    </dxf>
    <dxf>
      <font>
        <color auto="1"/>
      </font>
      <fill>
        <patternFill>
          <bgColor theme="0" tint="-0.499984740745262"/>
        </patternFill>
      </fill>
    </dxf>
    <dxf>
      <font>
        <color auto="1"/>
      </font>
      <fill>
        <patternFill>
          <bgColor theme="0" tint="-0.499984740745262"/>
        </patternFill>
      </fill>
    </dxf>
    <dxf>
      <numFmt numFmtId="165" formatCode=";;;"/>
      <fill>
        <patternFill>
          <bgColor theme="9" tint="0.39994506668294322"/>
        </patternFill>
      </fill>
    </dxf>
    <dxf>
      <font>
        <color auto="1"/>
      </font>
      <numFmt numFmtId="165" formatCode=";;;"/>
      <fill>
        <patternFill>
          <bgColor theme="9" tint="0.39994506668294322"/>
        </patternFill>
      </fill>
    </dxf>
    <dxf>
      <font>
        <color auto="1"/>
      </font>
      <fill>
        <patternFill>
          <bgColor theme="0" tint="-0.499984740745262"/>
        </patternFill>
      </fill>
    </dxf>
    <dxf>
      <numFmt numFmtId="165" formatCode=";;;"/>
      <fill>
        <patternFill>
          <bgColor theme="9" tint="0.39994506668294322"/>
        </patternFill>
      </fill>
    </dxf>
    <dxf>
      <font>
        <color auto="1"/>
      </font>
      <numFmt numFmtId="165" formatCode=";;;"/>
      <fill>
        <patternFill>
          <bgColor theme="9" tint="0.39994506668294322"/>
        </patternFill>
      </fill>
    </dxf>
    <dxf>
      <font>
        <color auto="1"/>
      </font>
      <fill>
        <patternFill>
          <bgColor theme="0" tint="-0.499984740745262"/>
        </patternFill>
      </fill>
    </dxf>
    <dxf>
      <numFmt numFmtId="165" formatCode=";;;"/>
      <fill>
        <patternFill>
          <bgColor theme="9" tint="0.39994506668294322"/>
        </patternFill>
      </fill>
    </dxf>
    <dxf>
      <numFmt numFmtId="34" formatCode="_(&quot;$&quot;* #,##0.00_);_(&quot;$&quot;* \(#,##0.00\);_(&quot;$&quot;* &quot;-&quot;??_);_(@_)"/>
    </dxf>
    <dxf>
      <font>
        <b/>
        <i val="0"/>
        <strike val="0"/>
        <condense val="0"/>
        <extend val="0"/>
        <outline val="0"/>
        <shadow val="0"/>
        <u val="none"/>
        <vertAlign val="baseline"/>
        <sz val="11"/>
        <color theme="1"/>
        <name val="Calibri"/>
        <family val="2"/>
        <scheme val="minor"/>
      </font>
      <numFmt numFmtId="34" formatCode="_(&quot;$&quot;* #,##0.00_);_(&quot;$&quot;* \(#,##0.00\);_(&quot;$&quot;* &quot;-&quot;??_);_(@_)"/>
    </dxf>
    <dxf>
      <numFmt numFmtId="0" formatCode="General"/>
    </dxf>
    <dxf>
      <numFmt numFmtId="34" formatCode="_(&quot;$&quot;* #,##0.00_);_(&quot;$&quot;* \(#,##0.00\);_(&quot;$&quot;* &quot;-&quot;??_);_(@_)"/>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34" formatCode="_(&quot;$&quot;* #,##0.00_);_(&quot;$&quot;* \(#,##0.00\);_(&quot;$&quot;* &quot;-&quot;??_);_(@_)"/>
    </dxf>
    <dxf>
      <numFmt numFmtId="0" formatCode="General"/>
    </dxf>
    <dxf>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numFmt numFmtId="34" formatCode="_(&quot;$&quot;* #,##0.00_);_(&quot;$&quot;* \(#,##0.00\);_(&quot;$&quot;* &quot;-&quot;??_);_(@_)"/>
    </dxf>
    <dxf>
      <font>
        <b/>
        <i val="0"/>
        <strike val="0"/>
        <condense val="0"/>
        <extend val="0"/>
        <outline val="0"/>
        <shadow val="0"/>
        <u val="none"/>
        <vertAlign val="baseline"/>
        <sz val="11"/>
        <color theme="1"/>
        <name val="Calibri"/>
        <family val="2"/>
        <scheme val="minor"/>
      </font>
      <numFmt numFmtId="34" formatCode="_(&quot;$&quot;* #,##0.00_);_(&quot;$&quot;* \(#,##0.00\);_(&quot;$&quot;* &quot;-&quot;??_);_(@_)"/>
    </dxf>
    <dxf>
      <numFmt numFmtId="0" formatCode="General"/>
    </dxf>
    <dxf>
      <numFmt numFmtId="34" formatCode="_(&quot;$&quot;* #,##0.00_);_(&quot;$&quot;* \(#,##0.00\);_(&quot;$&quot;* &quot;-&quot;??_);_(@_)"/>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34" formatCode="_(&quot;$&quot;* #,##0.00_);_(&quot;$&quot;* \(#,##0.00\);_(&quot;$&quot;* &quot;-&quot;??_);_(@_)"/>
    </dxf>
    <dxf>
      <numFmt numFmtId="0" formatCode="General"/>
    </dxf>
    <dxf>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0" formatCode="General"/>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0" formatCode="General"/>
    </dxf>
    <dxf>
      <numFmt numFmtId="164" formatCode="0000"/>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0" formatCode="General"/>
    </dxf>
    <dxf>
      <font>
        <strike val="0"/>
        <outline val="0"/>
        <shadow val="0"/>
        <u val="none"/>
        <vertAlign val="baseline"/>
        <sz val="11"/>
        <color auto="1"/>
        <name val="Calibri"/>
        <family val="2"/>
        <scheme val="minor"/>
      </font>
      <border diagonalUp="0" diagonalDown="0">
        <left style="thick">
          <color theme="9" tint="-0.499984740745262"/>
        </left>
        <right/>
        <top/>
        <bottom/>
        <vertical style="thick">
          <color theme="9" tint="-0.499984740745262"/>
        </vertical>
        <horizontal/>
      </border>
    </dxf>
    <dxf>
      <font>
        <strike val="0"/>
        <outline val="0"/>
        <shadow val="0"/>
        <u val="none"/>
        <vertAlign val="baseline"/>
        <sz val="11"/>
        <color auto="1"/>
        <name val="Calibri"/>
        <family val="2"/>
        <scheme val="minor"/>
      </font>
      <border diagonalUp="0" diagonalDown="0">
        <left style="thick">
          <color theme="9" tint="-0.499984740745262"/>
        </left>
        <right style="thick">
          <color theme="9" tint="-0.499984740745262"/>
        </right>
        <top/>
        <bottom/>
        <vertical style="thick">
          <color theme="9" tint="-0.499984740745262"/>
        </vertical>
        <horizontal/>
      </border>
    </dxf>
    <dxf>
      <font>
        <strike val="0"/>
        <outline val="0"/>
        <shadow val="0"/>
        <u val="none"/>
        <vertAlign val="baseline"/>
        <sz val="11"/>
        <color auto="1"/>
        <name val="Calibri"/>
        <family val="2"/>
        <scheme val="minor"/>
      </font>
      <border diagonalUp="0" diagonalDown="0">
        <left style="thick">
          <color theme="9" tint="-0.499984740745262"/>
        </left>
        <right style="thick">
          <color theme="9" tint="-0.499984740745262"/>
        </right>
        <top/>
        <bottom/>
        <vertical style="thick">
          <color theme="9" tint="-0.499984740745262"/>
        </vertical>
        <horizontal/>
      </border>
    </dxf>
    <dxf>
      <font>
        <strike val="0"/>
        <outline val="0"/>
        <shadow val="0"/>
        <u val="none"/>
        <vertAlign val="baseline"/>
        <sz val="11"/>
        <color auto="1"/>
        <name val="Calibri"/>
        <family val="2"/>
        <scheme val="minor"/>
      </font>
      <numFmt numFmtId="34" formatCode="_(&quot;$&quot;* #,##0.00_);_(&quot;$&quot;* \(#,##0.00\);_(&quot;$&quot;* &quot;-&quot;??_);_(@_)"/>
      <fill>
        <patternFill patternType="none">
          <fgColor indexed="64"/>
          <bgColor auto="1"/>
        </patternFill>
      </fill>
      <border diagonalUp="0" diagonalDown="0">
        <left/>
        <right style="thick">
          <color theme="9" tint="-0.499984740745262"/>
        </right>
        <top/>
        <bottom/>
        <vertical style="thick">
          <color theme="9" tint="-0.499984740745262"/>
        </vertical>
        <horizontal/>
      </border>
    </dxf>
    <dxf>
      <font>
        <b val="0"/>
        <i val="0"/>
        <strike val="0"/>
        <condense val="0"/>
        <extend val="0"/>
        <outline val="0"/>
        <shadow val="0"/>
        <u val="none"/>
        <vertAlign val="baseline"/>
        <sz val="11"/>
        <color theme="1"/>
        <name val="Calibri"/>
        <family val="2"/>
        <scheme val="minor"/>
      </font>
    </dxf>
    <dxf>
      <alignment horizontal="left" vertical="bottom" textRotation="0" wrapText="0" indent="1" justifyLastLine="0" shrinkToFit="0" readingOrder="0"/>
    </dxf>
    <dxf>
      <font>
        <b/>
        <i val="0"/>
        <strike val="0"/>
        <condense val="0"/>
        <extend val="0"/>
        <outline val="0"/>
        <shadow val="0"/>
        <u val="none"/>
        <vertAlign val="baseline"/>
        <sz val="12"/>
        <color theme="1"/>
        <name val="Calibri"/>
        <family val="2"/>
        <scheme val="minor"/>
      </font>
      <alignment horizontal="center" vertical="bottom" wrapText="0" indent="0" justifyLastLine="0" shrinkToFit="0" readingOrder="0"/>
    </dxf>
    <dxf>
      <font>
        <b val="0"/>
        <i val="0"/>
        <strike val="0"/>
        <condense val="0"/>
        <extend val="0"/>
        <outline val="0"/>
        <shadow val="0"/>
        <u val="none"/>
        <vertAlign val="baseline"/>
        <sz val="11"/>
        <color theme="1"/>
        <name val="Calibri"/>
        <family val="2"/>
        <scheme val="minor"/>
      </font>
    </dxf>
    <dxf>
      <alignment horizontal="left" vertical="bottom" textRotation="0" wrapText="0" indent="1" justifyLastLine="0" shrinkToFit="0" readingOrder="0"/>
    </dxf>
    <dxf>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0" formatCode="General"/>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0" formatCode="General"/>
    </dxf>
    <dxf>
      <numFmt numFmtId="164" formatCode="0000"/>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0" formatCode="General"/>
    </dxf>
    <dxf>
      <font>
        <strike val="0"/>
        <outline val="0"/>
        <shadow val="0"/>
        <u val="none"/>
        <vertAlign val="baseline"/>
        <sz val="11"/>
        <color auto="1"/>
        <name val="Calibri"/>
        <family val="2"/>
        <scheme val="minor"/>
      </font>
      <border diagonalUp="0" diagonalDown="0">
        <left style="thick">
          <color theme="9" tint="-0.499984740745262"/>
        </left>
        <right/>
        <top/>
        <bottom/>
        <vertical style="thick">
          <color theme="9" tint="-0.499984740745262"/>
        </vertical>
        <horizontal/>
      </border>
    </dxf>
    <dxf>
      <font>
        <strike val="0"/>
        <outline val="0"/>
        <shadow val="0"/>
        <u val="none"/>
        <vertAlign val="baseline"/>
        <sz val="11"/>
        <color auto="1"/>
        <name val="Calibri"/>
        <family val="2"/>
        <scheme val="minor"/>
      </font>
      <border diagonalUp="0" diagonalDown="0">
        <left style="thick">
          <color theme="9" tint="-0.499984740745262"/>
        </left>
        <right style="thick">
          <color theme="9" tint="-0.499984740745262"/>
        </right>
        <top/>
        <bottom/>
        <vertical style="thick">
          <color theme="9" tint="-0.499984740745262"/>
        </vertical>
        <horizontal/>
      </border>
    </dxf>
    <dxf>
      <font>
        <strike val="0"/>
        <outline val="0"/>
        <shadow val="0"/>
        <u val="none"/>
        <vertAlign val="baseline"/>
        <sz val="11"/>
        <color auto="1"/>
        <name val="Calibri"/>
        <family val="2"/>
        <scheme val="minor"/>
      </font>
      <border diagonalUp="0" diagonalDown="0">
        <left style="thick">
          <color theme="9" tint="-0.499984740745262"/>
        </left>
        <right style="thick">
          <color theme="9" tint="-0.499984740745262"/>
        </right>
        <top/>
        <bottom/>
        <vertical style="thick">
          <color theme="9" tint="-0.499984740745262"/>
        </vertical>
        <horizontal/>
      </border>
    </dxf>
    <dxf>
      <font>
        <strike val="0"/>
        <outline val="0"/>
        <shadow val="0"/>
        <u val="none"/>
        <vertAlign val="baseline"/>
        <sz val="11"/>
        <color auto="1"/>
        <name val="Calibri"/>
        <family val="2"/>
        <scheme val="minor"/>
      </font>
      <numFmt numFmtId="34" formatCode="_(&quot;$&quot;* #,##0.00_);_(&quot;$&quot;* \(#,##0.00\);_(&quot;$&quot;* &quot;-&quot;??_);_(@_)"/>
      <fill>
        <patternFill patternType="none">
          <fgColor indexed="64"/>
          <bgColor auto="1"/>
        </patternFill>
      </fill>
      <border diagonalUp="0" diagonalDown="0">
        <left/>
        <right style="thick">
          <color theme="9" tint="-0.499984740745262"/>
        </right>
        <top/>
        <bottom/>
        <vertical style="thick">
          <color theme="9" tint="-0.499984740745262"/>
        </vertical>
        <horizontal/>
      </border>
    </dxf>
    <dxf>
      <font>
        <b/>
        <i val="0"/>
        <strike val="0"/>
        <condense val="0"/>
        <extend val="0"/>
        <outline val="0"/>
        <shadow val="0"/>
        <u val="none"/>
        <vertAlign val="baseline"/>
        <sz val="12"/>
        <color theme="1"/>
        <name val="Calibri"/>
        <family val="2"/>
        <scheme val="minor"/>
      </font>
      <alignment horizontal="center" vertical="bottom"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DB65CD4-9A30-4DB8-BD4D-3E7F7F42D0F2}" name="CardTab" displayName="CardTab" ref="A1:B8" totalsRowShown="0">
  <autoFilter ref="A1:B8" xr:uid="{882ABF9D-8216-45CC-BC72-B438ABE7AE0F}"/>
  <tableColumns count="2">
    <tableColumn id="1" xr3:uid="{2A368674-4051-4CBA-97BE-358E2FCFF0E3}" name="Card Number"/>
    <tableColumn id="2" xr3:uid="{2FC22A45-3548-47B9-B82F-14181917EE4F}" name="Owne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E0A99465-7F45-4BB1-A955-FACB6144CAAA}" name="_202006_RCSS5791117192175" displayName="_202006_RCSS5791117192175" ref="A1:O244" totalsRowCount="1" headerRowDxfId="71" headerRowCellStyle="Currency">
  <autoFilter ref="A1:O243" xr:uid="{166ECD4C-DC0A-4023-8E9A-A60F080D11D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2" xr3:uid="{3122E99C-D481-4A2D-8068-766D5B0DA6A7}" name="Alice" totalsRowLabel="Total" dataDxfId="70" totalsRowDxfId="23" dataCellStyle="Currency"/>
    <tableColumn id="1" xr3:uid="{75D27C63-105F-43DE-BEB4-D9EEFED9E5D2}" name="Bob" dataDxfId="69" totalsRowDxfId="22"/>
    <tableColumn id="2" xr3:uid="{24E069EC-DCF7-4928-BADA-5560428FB244}" name="Carol" dataDxfId="68" totalsRowDxfId="21"/>
    <tableColumn id="3" xr3:uid="{5FCC77F7-FCFA-44CA-B904-AF35D17D225B}" name="Dave" dataDxfId="67" totalsRowDxfId="20"/>
    <tableColumn id="16" xr3:uid="{934277A1-ADFD-4377-A63D-CA0EF09076BA}" name="Paid by" dataDxfId="66" totalsRowDxfId="19">
      <calculatedColumnFormula>IFERROR(INDEX(CardTab[Owner],MATCH(_202006_RCSS5791117192175[[#This Row],[Last 4]],CardTab[Card Number],0)),"")</calculatedColumnFormula>
    </tableColumn>
    <tableColumn id="4" xr3:uid="{76C57AC1-752D-4456-9087-79C9A93A5624}" name="Last 4" dataDxfId="65" totalsRowDxfId="18"/>
    <tableColumn id="5" xr3:uid="{78F363FD-1A5A-4E46-BF1B-083554337B19}" name="Item Name"/>
    <tableColumn id="13" xr3:uid="{640DAC4C-21F0-4899-9F48-0E136194E4DA}" name="#" dataDxfId="64" totalsRowDxfId="17"/>
    <tableColumn id="6" xr3:uid="{63BA2E8C-F301-47FC-8142-62FBF783E8EB}" name="Unit Price" totalsRowFunction="custom" dataDxfId="63" totalsRowDxfId="16" dataCellStyle="Currency">
      <totalsRowFormula>SUMPRODUCT(_202006_RCSS5791117192175[Unit Price],_202006_RCSS5791117192175['#])</totalsRowFormula>
    </tableColumn>
    <tableColumn id="7" xr3:uid="{D0A3BD48-5638-456C-899A-B6BDF0F09D81}" name="Service Fee" dataDxfId="62" totalsRowDxfId="15" dataCellStyle="Currency">
      <calculatedColumnFormula>IFERROR(IF(_202006_RCSS5791117192175[[#This Row],[Item Name]]="Delivery",0,SUMPRODUCT($R$3,_202006_RCSS5791117192175[[#This Row],[Unit Price]],_202006_RCSS5791117192175[[#This Row],['#]])),"")</calculatedColumnFormula>
    </tableColumn>
    <tableColumn id="11" xr3:uid="{98B24B5B-F673-4A04-BB37-4BF98F0E1B89}" name="Taxable" dataDxfId="61" totalsRowDxfId="14" dataCellStyle="Currency"/>
    <tableColumn id="8" xr3:uid="{46FAD469-7CC3-4BB8-898A-30E48B4370FA}" name="Tax" totalsRowFunction="sum" dataDxfId="60" totalsRowDxfId="13" dataCellStyle="Currency">
      <calculatedColumnFormula>IFERROR(IF(OR(AND(NOT(ISBLANK(_202006_RCSS5791117192175[[#This Row],['#]])),NOT(ISBLANK(_202006_RCSS5791117192175[[#This Row],[Taxable]]))),$U$2),$R$4*(_202006_RCSS5791117192175[[#This Row],[Unit Price]]*_202006_RCSS5791117192175[[#This Row],['#]]+_202006_RCSS5791117192175[[#This Row],[Service Fee]]),""),"")</calculatedColumnFormula>
    </tableColumn>
    <tableColumn id="9" xr3:uid="{655B4633-7D24-44BF-8194-5835B857CFD9}" name="Tip" dataDxfId="59" totalsRowDxfId="12" dataCellStyle="Currency">
      <calculatedColumnFormula>IFERROR($R$5*SUM((_202006_RCSS5791117192175[[#This Row],['#]]*_202006_RCSS5791117192175[[#This Row],[Unit Price]]),_202006_RCSS5791117192175[[#This Row],[Service Fee]],_202006_RCSS5791117192175[[#This Row],[Tax]]),"")</calculatedColumnFormula>
    </tableColumn>
    <tableColumn id="14" xr3:uid="{56DDB04D-F759-43FE-B9BD-58628BCE11EF}" name="Item Cost" totalsRowFunction="sum" dataDxfId="58" totalsRowDxfId="11" dataCellStyle="Currency">
      <calculatedColumnFormula>IFERROR(SUM(_202006_RCSS5791117192175[[#This Row],[Unit Price]]*_202006_RCSS5791117192175[[#This Row],['#]],_202006_RCSS5791117192175[[#This Row],[Service Fee]],_202006_RCSS5791117192175[[#This Row],[Tax]],_202006_RCSS5791117192175[[#This Row],[Tip]]),"")</calculatedColumnFormula>
    </tableColumn>
    <tableColumn id="10" xr3:uid="{FA15FF40-6022-45FE-9245-56171DBF979B}" name="Individ Cost" dataDxfId="57" totalsRowDxfId="10" dataCellStyle="Currency">
      <calculatedColumnFormula>IFERROR(_202006_RCSS5791117192175[[#This Row],[Item Cost]]/COUNTA(_202006_RCSS5791117192175[[#This Row],[Alice]:[Dave]]),"")</calculatedColumnFormula>
    </tableColumn>
  </tableColumns>
  <tableStyleInfo name="TableStyleMedium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D42A07EC-4C57-4A03-B59B-2019566EFEB8}" name="_202006_RCSS_Totals68101218202276" displayName="_202006_RCSS_Totals68101218202276" ref="Q14:R18" totalsRowShown="0">
  <autoFilter ref="Q14:R18" xr:uid="{1205F841-55E6-469D-8AC4-C8CED3C1DFA1}">
    <filterColumn colId="0" hiddenButton="1"/>
    <filterColumn colId="1" hiddenButton="1"/>
  </autoFilter>
  <tableColumns count="2">
    <tableColumn id="1" xr3:uid="{596E43E5-06F6-4A9D-9B5D-5D05106FA7BA}" name="Totals" dataDxfId="56"/>
    <tableColumn id="2" xr3:uid="{F46946E2-D39D-4C21-8B5A-231C8F8544FD}" name="Total Cost" dataDxfId="55" dataCellStyle="Currency"/>
  </tableColumns>
  <tableStyleInfo name="TableStyleDark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AB68CC25-BFB6-4E60-9B62-D5CFE3977122}" name="_202006_RCSS579111719217577" displayName="_202006_RCSS579111719217577" ref="A1:O244" totalsRowCount="1" headerRowDxfId="54" headerRowCellStyle="Currency">
  <autoFilter ref="A1:O243" xr:uid="{166ECD4C-DC0A-4023-8E9A-A60F080D11D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2" xr3:uid="{E226C9AB-EC2F-4FE8-A738-EF53052BD230}" name="Alice" totalsRowLabel="Total" dataDxfId="51" totalsRowDxfId="37" dataCellStyle="Currency"/>
    <tableColumn id="1" xr3:uid="{6913058E-9799-4D9F-BFD5-98FA090147D2}" name="Bob" dataDxfId="50" totalsRowDxfId="36"/>
    <tableColumn id="2" xr3:uid="{D9B6BBF2-C4F3-412A-92B3-41232AD9093A}" name="Carol" dataDxfId="49" totalsRowDxfId="35"/>
    <tableColumn id="3" xr3:uid="{B2B0FB56-433E-45FA-8F2D-1C08C8EB4381}" name="Dave" dataDxfId="48" totalsRowDxfId="34"/>
    <tableColumn id="16" xr3:uid="{4372CC99-4B6E-4862-B9E4-D5E9B6946189}" name="Paid by" dataDxfId="47" totalsRowDxfId="33">
      <calculatedColumnFormula>IFERROR(INDEX(CardTab[Owner],MATCH(_202006_RCSS579111719217577[[#This Row],[Last 4]],CardTab[Card Number],0)),"")</calculatedColumnFormula>
    </tableColumn>
    <tableColumn id="4" xr3:uid="{D01A7904-5E8E-4615-A490-1A1B64AE90AF}" name="Last 4" dataDxfId="46" totalsRowDxfId="32"/>
    <tableColumn id="5" xr3:uid="{583F8488-5239-48C3-BAF3-C34B1CFFDBA4}" name="Item Name"/>
    <tableColumn id="13" xr3:uid="{FA97C68F-A857-4724-B2A5-CBDDC9019167}" name="#" dataDxfId="45" totalsRowDxfId="31"/>
    <tableColumn id="6" xr3:uid="{B37DC5D3-D220-4E32-9379-107A0BBF1AE7}" name="Unit Price" totalsRowFunction="custom" dataDxfId="44" totalsRowDxfId="30" dataCellStyle="Currency">
      <totalsRowFormula>SUMPRODUCT(_202006_RCSS579111719217577[Unit Price],_202006_RCSS579111719217577['#])</totalsRowFormula>
    </tableColumn>
    <tableColumn id="7" xr3:uid="{B3EEA262-3D21-4F06-AAE0-C84DC1391AD9}" name="Service Fee" dataDxfId="43" totalsRowDxfId="29" dataCellStyle="Currency">
      <calculatedColumnFormula>IFERROR(IF(_202006_RCSS579111719217577[[#This Row],[Item Name]]="Delivery",0,SUMPRODUCT($R$3,_202006_RCSS579111719217577[[#This Row],[Unit Price]],_202006_RCSS579111719217577[[#This Row],['#]])),"")</calculatedColumnFormula>
    </tableColumn>
    <tableColumn id="11" xr3:uid="{16D7D459-C8EE-4022-9FFB-B94C8249EB0F}" name="Taxable" dataDxfId="42" totalsRowDxfId="28" dataCellStyle="Currency"/>
    <tableColumn id="8" xr3:uid="{FE7EE0E7-9F5D-48C6-A9C3-A81BEDB206B6}" name="Tax" totalsRowFunction="sum" dataDxfId="41" totalsRowDxfId="27" dataCellStyle="Currency">
      <calculatedColumnFormula>IFERROR(IF(OR(AND(NOT(ISBLANK(_202006_RCSS579111719217577[[#This Row],['#]])),NOT(ISBLANK(_202006_RCSS579111719217577[[#This Row],[Taxable]]))),$U$2),$R$4*(_202006_RCSS579111719217577[[#This Row],[Unit Price]]*_202006_RCSS579111719217577[[#This Row],['#]]+_202006_RCSS579111719217577[[#This Row],[Service Fee]]),""),"")</calculatedColumnFormula>
    </tableColumn>
    <tableColumn id="9" xr3:uid="{3DEC57AA-DE03-4B15-A803-55382ADEB279}" name="Tip" dataDxfId="40" totalsRowDxfId="26" dataCellStyle="Currency">
      <calculatedColumnFormula>IFERROR($R$5*SUM((_202006_RCSS579111719217577[[#This Row],['#]]*_202006_RCSS579111719217577[[#This Row],[Unit Price]]),_202006_RCSS579111719217577[[#This Row],[Service Fee]],_202006_RCSS579111719217577[[#This Row],[Tax]]),"")</calculatedColumnFormula>
    </tableColumn>
    <tableColumn id="14" xr3:uid="{33CA0C25-493B-44BD-94EC-376BDAF9170B}" name="Item Cost" totalsRowFunction="sum" dataDxfId="39" totalsRowDxfId="25" dataCellStyle="Currency">
      <calculatedColumnFormula>IFERROR(SUM(_202006_RCSS579111719217577[[#This Row],[Unit Price]]*_202006_RCSS579111719217577[[#This Row],['#]],_202006_RCSS579111719217577[[#This Row],[Service Fee]],_202006_RCSS579111719217577[[#This Row],[Tax]],_202006_RCSS579111719217577[[#This Row],[Tip]]),"")</calculatedColumnFormula>
    </tableColumn>
    <tableColumn id="10" xr3:uid="{F8FECB66-AEE3-4BD7-A3D2-2FF41B5EDA12}" name="Individ Cost" dataDxfId="38" totalsRowDxfId="24" dataCellStyle="Currency">
      <calculatedColumnFormula>IFERROR(_202006_RCSS579111719217577[[#This Row],[Item Cost]]/COUNTA(_202006_RCSS579111719217577[[#This Row],[Alice]:[Dave]]),"")</calculatedColumnFormula>
    </tableColumn>
  </tableColumns>
  <tableStyleInfo name="TableStyleMedium2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xr:uid="{B040F0FF-E628-4EE0-AD37-34006F55458D}" name="_202006_RCSS_Totals6810121820227678" displayName="_202006_RCSS_Totals6810121820227678" ref="Q14:R18" totalsRowShown="0">
  <autoFilter ref="Q14:R18" xr:uid="{1205F841-55E6-469D-8AC4-C8CED3C1DFA1}">
    <filterColumn colId="0" hiddenButton="1"/>
    <filterColumn colId="1" hiddenButton="1"/>
  </autoFilter>
  <tableColumns count="2">
    <tableColumn id="1" xr3:uid="{4C666285-02C0-472B-B71F-07C68A198BDA}" name="Totals" dataDxfId="53"/>
    <tableColumn id="2" xr3:uid="{FB862EDA-BF40-429C-A95D-636FC6FD4918}" name="Total Cost" dataDxfId="52" dataCellStyle="Currency"/>
  </tableColumns>
  <tableStyleInfo name="TableStyleDark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wolfkin"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5" Type="http://schemas.openxmlformats.org/officeDocument/2006/relationships/comments" Target="../comments2.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E0D62-95F2-4FD2-A0FF-6826CE0AAFC9}">
  <dimension ref="B1:Q61"/>
  <sheetViews>
    <sheetView showGridLines="0" tabSelected="1" workbookViewId="0"/>
  </sheetViews>
  <sheetFormatPr defaultColWidth="0" defaultRowHeight="15" zeroHeight="1"/>
  <cols>
    <col min="1" max="17" width="9.140625" customWidth="1"/>
    <col min="18" max="16384" width="9.140625" hidden="1"/>
  </cols>
  <sheetData>
    <row r="1" spans="2:13"/>
    <row r="2" spans="2:13"/>
    <row r="3" spans="2:13" ht="26.25">
      <c r="B3" s="57" t="s">
        <v>52</v>
      </c>
      <c r="F3" s="57" t="s">
        <v>59</v>
      </c>
    </row>
    <row r="4" spans="2:13" ht="15.75" thickBot="1">
      <c r="B4" s="74" t="s">
        <v>53</v>
      </c>
      <c r="C4" s="74"/>
      <c r="F4" s="68">
        <v>1</v>
      </c>
      <c r="G4" s="67"/>
    </row>
    <row r="5" spans="2:13" ht="15.75" thickTop="1"/>
    <row r="6" spans="2:13" ht="26.25">
      <c r="B6" s="57" t="s">
        <v>51</v>
      </c>
    </row>
    <row r="7" spans="2:13">
      <c r="B7" s="58" t="s">
        <v>50</v>
      </c>
      <c r="C7" s="59"/>
      <c r="D7" s="59"/>
      <c r="E7" s="59"/>
      <c r="F7" s="59"/>
      <c r="G7" s="59"/>
      <c r="H7" s="59"/>
      <c r="I7" s="59"/>
      <c r="J7" s="59"/>
      <c r="K7" s="59"/>
      <c r="L7" s="59"/>
      <c r="M7" s="60"/>
    </row>
    <row r="8" spans="2:13">
      <c r="B8" s="61"/>
      <c r="C8" s="62"/>
      <c r="D8" s="62"/>
      <c r="E8" s="62"/>
      <c r="F8" s="62"/>
      <c r="G8" s="62"/>
      <c r="H8" s="62"/>
      <c r="I8" s="62"/>
      <c r="J8" s="62"/>
      <c r="K8" s="62"/>
      <c r="L8" s="62"/>
      <c r="M8" s="63"/>
    </row>
    <row r="9" spans="2:13">
      <c r="B9" s="61"/>
      <c r="C9" s="62"/>
      <c r="D9" s="62"/>
      <c r="E9" s="62"/>
      <c r="F9" s="62"/>
      <c r="G9" s="62"/>
      <c r="H9" s="62"/>
      <c r="I9" s="62"/>
      <c r="J9" s="62"/>
      <c r="K9" s="62"/>
      <c r="L9" s="62"/>
      <c r="M9" s="63"/>
    </row>
    <row r="10" spans="2:13">
      <c r="B10" s="64"/>
      <c r="C10" s="65"/>
      <c r="D10" s="65"/>
      <c r="E10" s="65"/>
      <c r="F10" s="65"/>
      <c r="G10" s="65"/>
      <c r="H10" s="65"/>
      <c r="I10" s="65"/>
      <c r="J10" s="65"/>
      <c r="K10" s="65"/>
      <c r="L10" s="65"/>
      <c r="M10" s="66"/>
    </row>
    <row r="11" spans="2:13">
      <c r="B11" s="70"/>
      <c r="C11" s="70"/>
      <c r="D11" s="70"/>
      <c r="E11" s="70"/>
      <c r="F11" s="70"/>
      <c r="G11" s="70"/>
      <c r="H11" s="70"/>
      <c r="I11" s="70"/>
      <c r="J11" s="70"/>
      <c r="K11" s="70"/>
      <c r="L11" s="70"/>
      <c r="M11" s="70"/>
    </row>
    <row r="12" spans="2:13" ht="26.25">
      <c r="B12" s="57" t="s">
        <v>57</v>
      </c>
    </row>
    <row r="13" spans="2:13" ht="15" customHeight="1">
      <c r="B13" s="58" t="s">
        <v>55</v>
      </c>
      <c r="C13" s="59"/>
      <c r="D13" s="59"/>
      <c r="E13" s="59"/>
      <c r="F13" s="59"/>
      <c r="G13" s="59"/>
      <c r="H13" s="59"/>
      <c r="I13" s="59"/>
      <c r="J13" s="59"/>
      <c r="K13" s="59"/>
      <c r="L13" s="59"/>
      <c r="M13" s="60"/>
    </row>
    <row r="14" spans="2:13" ht="15" customHeight="1">
      <c r="B14" s="61"/>
      <c r="C14" s="62"/>
      <c r="D14" s="62"/>
      <c r="E14" s="62"/>
      <c r="F14" s="62"/>
      <c r="G14" s="62"/>
      <c r="H14" s="62"/>
      <c r="I14" s="62"/>
      <c r="J14" s="62"/>
      <c r="K14" s="62"/>
      <c r="L14" s="62"/>
      <c r="M14" s="63"/>
    </row>
    <row r="15" spans="2:13" ht="15" customHeight="1">
      <c r="B15" s="61"/>
      <c r="C15" s="62"/>
      <c r="D15" s="62"/>
      <c r="E15" s="62"/>
      <c r="F15" s="62"/>
      <c r="G15" s="62"/>
      <c r="H15" s="62"/>
      <c r="I15" s="62"/>
      <c r="J15" s="62"/>
      <c r="K15" s="62"/>
      <c r="L15" s="62"/>
      <c r="M15" s="63"/>
    </row>
    <row r="16" spans="2:13">
      <c r="B16" s="64"/>
      <c r="C16" s="65"/>
      <c r="D16" s="65"/>
      <c r="E16" s="65"/>
      <c r="F16" s="65"/>
      <c r="G16" s="65"/>
      <c r="H16" s="65"/>
      <c r="I16" s="65"/>
      <c r="J16" s="65"/>
      <c r="K16" s="65"/>
      <c r="L16" s="65"/>
      <c r="M16" s="66"/>
    </row>
    <row r="17" spans="2:17">
      <c r="B17" s="70"/>
      <c r="C17" s="70"/>
      <c r="D17" s="70"/>
      <c r="E17" s="70"/>
      <c r="F17" s="70"/>
      <c r="G17" s="70"/>
      <c r="H17" s="70"/>
      <c r="I17" s="70"/>
      <c r="J17" s="70"/>
      <c r="K17" s="70"/>
      <c r="L17" s="70"/>
      <c r="M17" s="70"/>
    </row>
    <row r="18" spans="2:17" ht="26.25">
      <c r="B18" s="57" t="s">
        <v>62</v>
      </c>
      <c r="C18" s="70"/>
      <c r="D18" s="70"/>
      <c r="E18" s="70"/>
      <c r="F18" s="70"/>
      <c r="G18" s="70"/>
      <c r="H18" s="70"/>
      <c r="I18" s="70"/>
      <c r="J18" s="70"/>
      <c r="K18" s="70"/>
      <c r="L18" s="70"/>
      <c r="M18" s="70"/>
    </row>
    <row r="19" spans="2:17">
      <c r="B19" s="69" t="s">
        <v>60</v>
      </c>
      <c r="C19" s="71" t="s">
        <v>63</v>
      </c>
      <c r="D19" s="71"/>
      <c r="E19" s="71"/>
      <c r="F19" s="71"/>
      <c r="G19" s="71"/>
      <c r="H19" s="71"/>
      <c r="I19" s="71"/>
      <c r="J19" s="71"/>
      <c r="K19" s="71"/>
      <c r="L19" s="71"/>
      <c r="M19" s="71"/>
      <c r="N19" s="37"/>
      <c r="O19" s="37"/>
      <c r="P19" s="37"/>
    </row>
    <row r="20" spans="2:17">
      <c r="B20" s="69" t="s">
        <v>60</v>
      </c>
      <c r="C20" s="71" t="s">
        <v>64</v>
      </c>
      <c r="D20" s="71"/>
      <c r="E20" s="71"/>
      <c r="F20" s="71"/>
      <c r="G20" s="71"/>
      <c r="H20" s="71"/>
      <c r="I20" s="71"/>
      <c r="J20" s="71"/>
      <c r="K20" s="71"/>
      <c r="L20" s="71"/>
      <c r="M20" s="71"/>
      <c r="N20" s="37"/>
      <c r="O20" s="37"/>
      <c r="P20" s="37"/>
    </row>
    <row r="21" spans="2:17">
      <c r="B21" s="69" t="s">
        <v>60</v>
      </c>
      <c r="C21" s="71" t="s">
        <v>65</v>
      </c>
      <c r="D21" s="71"/>
      <c r="E21" s="71"/>
      <c r="F21" s="71"/>
      <c r="G21" s="71"/>
      <c r="H21" s="71"/>
      <c r="I21" s="71"/>
      <c r="J21" s="71"/>
      <c r="K21" s="71"/>
      <c r="L21" s="71"/>
      <c r="M21" s="71"/>
      <c r="N21" s="37"/>
      <c r="O21" s="37"/>
      <c r="P21" s="37"/>
    </row>
    <row r="22" spans="2:17">
      <c r="B22" s="69" t="s">
        <v>60</v>
      </c>
      <c r="C22" s="71" t="s">
        <v>66</v>
      </c>
      <c r="D22" s="71"/>
      <c r="E22" s="71"/>
      <c r="F22" s="71"/>
      <c r="G22" s="71"/>
      <c r="H22" s="71"/>
      <c r="I22" s="71"/>
      <c r="J22" s="71"/>
      <c r="K22" s="71"/>
      <c r="L22" s="71"/>
      <c r="M22" s="71"/>
      <c r="N22" s="37"/>
      <c r="O22" s="37"/>
      <c r="P22" s="37"/>
    </row>
    <row r="23" spans="2:17">
      <c r="B23" s="69"/>
      <c r="C23" s="71" t="s">
        <v>54</v>
      </c>
      <c r="D23" s="71"/>
      <c r="E23" s="71"/>
      <c r="F23" s="71"/>
      <c r="G23" s="71"/>
      <c r="H23" s="71"/>
      <c r="I23" s="71"/>
      <c r="J23" s="71"/>
      <c r="K23" s="71"/>
      <c r="L23" s="71"/>
      <c r="M23" s="71"/>
      <c r="N23" s="37"/>
      <c r="O23" s="37"/>
      <c r="P23" s="37"/>
    </row>
    <row r="24" spans="2:17">
      <c r="B24" s="69"/>
      <c r="C24" s="69" t="s">
        <v>60</v>
      </c>
      <c r="D24" s="37" t="s">
        <v>77</v>
      </c>
      <c r="E24" s="71"/>
      <c r="F24" s="71"/>
      <c r="G24" s="71"/>
      <c r="H24" s="71"/>
      <c r="I24" s="71"/>
      <c r="J24" s="71"/>
      <c r="K24" s="71"/>
      <c r="L24" s="71"/>
      <c r="M24" s="71"/>
      <c r="N24" s="37"/>
      <c r="O24" s="37"/>
      <c r="P24" s="37"/>
    </row>
    <row r="25" spans="2:17" ht="47.25" customHeight="1">
      <c r="B25" s="69"/>
      <c r="C25" s="73" t="s">
        <v>60</v>
      </c>
      <c r="D25" s="62" t="s">
        <v>85</v>
      </c>
      <c r="E25" s="62"/>
      <c r="F25" s="62"/>
      <c r="G25" s="62"/>
      <c r="H25" s="62"/>
      <c r="I25" s="62"/>
      <c r="J25" s="62"/>
      <c r="K25" s="62"/>
      <c r="L25" s="62"/>
      <c r="M25" s="62"/>
      <c r="N25" s="62"/>
      <c r="O25" s="62"/>
      <c r="P25" s="62"/>
      <c r="Q25" s="62"/>
    </row>
    <row r="26" spans="2:17">
      <c r="E26" s="37"/>
      <c r="F26" s="37"/>
      <c r="G26" s="37"/>
      <c r="H26" s="37"/>
      <c r="I26" s="37"/>
      <c r="J26" s="37"/>
      <c r="K26" s="37"/>
      <c r="L26" s="37"/>
      <c r="M26" s="37"/>
      <c r="N26" s="37"/>
      <c r="O26" s="37"/>
      <c r="P26" s="37"/>
    </row>
    <row r="27" spans="2:17" ht="26.25">
      <c r="B27" s="57" t="s">
        <v>56</v>
      </c>
    </row>
    <row r="28" spans="2:17">
      <c r="B28" t="s">
        <v>58</v>
      </c>
    </row>
    <row r="29" spans="2:17">
      <c r="B29" s="69" t="s">
        <v>60</v>
      </c>
      <c r="C29" t="s">
        <v>61</v>
      </c>
    </row>
    <row r="30" spans="2:17">
      <c r="B30" s="69" t="s">
        <v>60</v>
      </c>
      <c r="C30" t="s">
        <v>86</v>
      </c>
    </row>
    <row r="31" spans="2:17">
      <c r="B31" s="69" t="s">
        <v>60</v>
      </c>
      <c r="C31" t="s">
        <v>67</v>
      </c>
    </row>
    <row r="32" spans="2:17">
      <c r="C32" s="69" t="s">
        <v>60</v>
      </c>
      <c r="D32" t="s">
        <v>68</v>
      </c>
    </row>
    <row r="33" spans="2:4">
      <c r="C33" s="69" t="s">
        <v>60</v>
      </c>
      <c r="D33" t="s">
        <v>69</v>
      </c>
    </row>
    <row r="34" spans="2:4">
      <c r="C34" s="69" t="s">
        <v>60</v>
      </c>
      <c r="D34" t="s">
        <v>70</v>
      </c>
    </row>
    <row r="35" spans="2:4">
      <c r="C35" s="69" t="s">
        <v>60</v>
      </c>
      <c r="D35" t="s">
        <v>71</v>
      </c>
    </row>
    <row r="36" spans="2:4">
      <c r="C36" s="69" t="s">
        <v>60</v>
      </c>
      <c r="D36" t="s">
        <v>72</v>
      </c>
    </row>
    <row r="37" spans="2:4">
      <c r="C37" s="69" t="s">
        <v>60</v>
      </c>
      <c r="D37" t="s">
        <v>73</v>
      </c>
    </row>
    <row r="38" spans="2:4">
      <c r="C38" s="69" t="s">
        <v>60</v>
      </c>
      <c r="D38" t="s">
        <v>74</v>
      </c>
    </row>
    <row r="39" spans="2:4">
      <c r="C39" s="69" t="s">
        <v>60</v>
      </c>
      <c r="D39" t="s">
        <v>75</v>
      </c>
    </row>
    <row r="40" spans="2:4">
      <c r="B40" s="69" t="s">
        <v>60</v>
      </c>
      <c r="C40" t="s">
        <v>78</v>
      </c>
    </row>
    <row r="41" spans="2:4">
      <c r="C41" s="69" t="s">
        <v>60</v>
      </c>
      <c r="D41" t="s">
        <v>79</v>
      </c>
    </row>
    <row r="42" spans="2:4">
      <c r="C42" s="69" t="s">
        <v>60</v>
      </c>
      <c r="D42" t="s">
        <v>80</v>
      </c>
    </row>
    <row r="43" spans="2:4">
      <c r="C43" s="69" t="s">
        <v>60</v>
      </c>
      <c r="D43" t="s">
        <v>81</v>
      </c>
    </row>
    <row r="44" spans="2:4">
      <c r="C44" s="69" t="s">
        <v>60</v>
      </c>
      <c r="D44" t="s">
        <v>82</v>
      </c>
    </row>
    <row r="45" spans="2:4">
      <c r="C45" s="69" t="s">
        <v>60</v>
      </c>
      <c r="D45" t="s">
        <v>83</v>
      </c>
    </row>
    <row r="46" spans="2:4">
      <c r="C46" s="69" t="s">
        <v>60</v>
      </c>
      <c r="D46" t="s">
        <v>73</v>
      </c>
    </row>
    <row r="47" spans="2:4">
      <c r="C47" s="69" t="s">
        <v>60</v>
      </c>
      <c r="D47" t="s">
        <v>84</v>
      </c>
    </row>
    <row r="48" spans="2:4">
      <c r="C48" s="69" t="s">
        <v>60</v>
      </c>
      <c r="D48" t="s">
        <v>87</v>
      </c>
    </row>
    <row r="49"/>
    <row r="50"/>
    <row r="51"/>
    <row r="52"/>
    <row r="53"/>
    <row r="54"/>
    <row r="55"/>
    <row r="56"/>
    <row r="57"/>
    <row r="58"/>
    <row r="59"/>
    <row r="60"/>
    <row r="61"/>
  </sheetData>
  <sheetProtection algorithmName="SHA-512" hashValue="4Gq5ZlyJca1uOILOduwb7viRtMTPvVlXGw5FX2Z3rwdICbVEe9+10HdkQmwBAYoR0iwzZLnHWNK85DKKoonH4Q==" saltValue="ZNmYDnzMpXRw23/qHCqLoQ==" spinCount="100000" sheet="1" objects="1" scenarios="1"/>
  <mergeCells count="3">
    <mergeCell ref="B7:M10"/>
    <mergeCell ref="B13:M16"/>
    <mergeCell ref="D25:Q25"/>
  </mergeCells>
  <hyperlinks>
    <hyperlink ref="B4" r:id="rId1" xr:uid="{C0D389DE-FE72-4D69-94FC-A0348443442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A1A62-D51E-4030-A61B-B5F27DD5D7FC}">
  <dimension ref="A1:B9"/>
  <sheetViews>
    <sheetView zoomScale="205" zoomScaleNormal="205" workbookViewId="0"/>
  </sheetViews>
  <sheetFormatPr defaultRowHeight="15"/>
  <cols>
    <col min="1" max="1" width="14.85546875" customWidth="1"/>
  </cols>
  <sheetData>
    <row r="1" spans="1:2">
      <c r="A1" t="s">
        <v>22</v>
      </c>
      <c r="B1" t="s">
        <v>23</v>
      </c>
    </row>
    <row r="2" spans="1:2">
      <c r="A2" s="56">
        <v>8830</v>
      </c>
      <c r="B2" t="s">
        <v>26</v>
      </c>
    </row>
    <row r="3" spans="1:2">
      <c r="A3" s="56">
        <v>8197</v>
      </c>
      <c r="B3" t="s">
        <v>49</v>
      </c>
    </row>
    <row r="4" spans="1:2">
      <c r="A4" s="56">
        <v>9734</v>
      </c>
      <c r="B4" t="s">
        <v>24</v>
      </c>
    </row>
    <row r="5" spans="1:2">
      <c r="A5" s="56">
        <v>8806</v>
      </c>
      <c r="B5" t="s">
        <v>24</v>
      </c>
    </row>
    <row r="6" spans="1:2">
      <c r="A6" s="56">
        <v>9333</v>
      </c>
      <c r="B6" t="s">
        <v>24</v>
      </c>
    </row>
    <row r="7" spans="1:2">
      <c r="A7" s="56">
        <v>8670</v>
      </c>
      <c r="B7" t="s">
        <v>49</v>
      </c>
    </row>
    <row r="8" spans="1:2">
      <c r="A8" s="56">
        <v>3033</v>
      </c>
      <c r="B8" t="s">
        <v>25</v>
      </c>
    </row>
    <row r="9" spans="1:2">
      <c r="A9" s="56"/>
    </row>
  </sheetData>
  <pageMargins left="0.7" right="0.7" top="0.75" bottom="0.75" header="0.3" footer="0.3"/>
  <pageSetup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851DF-5947-4ACF-B02B-44A304014DC2}">
  <dimension ref="A1:AB244"/>
  <sheetViews>
    <sheetView showGridLines="0" zoomScaleNormal="100" workbookViewId="0"/>
  </sheetViews>
  <sheetFormatPr defaultRowHeight="15"/>
  <cols>
    <col min="1" max="4" width="2" customWidth="1"/>
    <col min="5" max="5" width="8.5703125" style="1" customWidth="1"/>
    <col min="6" max="6" width="8.5703125" customWidth="1"/>
    <col min="7" max="7" width="42.5703125" style="22" customWidth="1"/>
    <col min="8" max="8" width="2.140625" customWidth="1"/>
    <col min="9" max="9" width="9.42578125" customWidth="1"/>
    <col min="10" max="10" width="8.42578125" customWidth="1"/>
    <col min="11" max="11" width="1.85546875" customWidth="1"/>
    <col min="12" max="15" width="9.42578125" customWidth="1"/>
    <col min="16" max="16" width="5" customWidth="1"/>
    <col min="17" max="17" width="11.140625" bestFit="1" customWidth="1"/>
    <col min="18" max="18" width="11.28515625" bestFit="1" customWidth="1"/>
    <col min="19" max="19" width="2" customWidth="1"/>
    <col min="20" max="23" width="11.140625" customWidth="1"/>
    <col min="24" max="24" width="9.7109375" bestFit="1" customWidth="1"/>
  </cols>
  <sheetData>
    <row r="1" spans="1:28" ht="137.25" thickBot="1">
      <c r="A1" s="10" t="s">
        <v>24</v>
      </c>
      <c r="B1" s="11" t="s">
        <v>25</v>
      </c>
      <c r="C1" s="11" t="s">
        <v>26</v>
      </c>
      <c r="D1" s="11" t="s">
        <v>49</v>
      </c>
      <c r="E1" s="11" t="s">
        <v>19</v>
      </c>
      <c r="F1" s="12" t="s">
        <v>21</v>
      </c>
      <c r="G1" s="13" t="s">
        <v>10</v>
      </c>
      <c r="H1" s="27" t="s">
        <v>8</v>
      </c>
      <c r="I1" s="14" t="s">
        <v>17</v>
      </c>
      <c r="J1" s="12" t="s">
        <v>0</v>
      </c>
      <c r="K1" s="12" t="s">
        <v>13</v>
      </c>
      <c r="L1" s="14" t="s">
        <v>1</v>
      </c>
      <c r="M1" s="14" t="s">
        <v>2</v>
      </c>
      <c r="N1" s="12" t="s">
        <v>5</v>
      </c>
      <c r="O1" s="12" t="s">
        <v>15</v>
      </c>
    </row>
    <row r="2" spans="1:28">
      <c r="A2" s="24"/>
      <c r="B2" s="25"/>
      <c r="C2" s="25"/>
      <c r="D2" s="26"/>
      <c r="E2" s="34" t="str">
        <f>IFERROR(INDEX(CardTab[Owner],MATCH(_202006_RCSS5791117192175[[#This Row],[Last 4]],CardTab[Card Number],0)),"")</f>
        <v/>
      </c>
      <c r="F2" s="36"/>
      <c r="G2" t="s">
        <v>3</v>
      </c>
      <c r="H2" s="8">
        <v>1</v>
      </c>
      <c r="I2" s="2"/>
      <c r="J2" s="2">
        <f>IFERROR(IF(_202006_RCSS5791117192175[[#This Row],[Item Name]]="Delivery",0,SUMPRODUCT($R$3,_202006_RCSS5791117192175[[#This Row],[Unit Price]],_202006_RCSS5791117192175[[#This Row],['#]])),"")</f>
        <v>0</v>
      </c>
      <c r="K2" s="22"/>
      <c r="L2" s="2" t="str">
        <f>IFERROR(IF(OR(AND(NOT(ISBLANK(_202006_RCSS5791117192175[[#This Row],['#]])),NOT(ISBLANK(_202006_RCSS5791117192175[[#This Row],[Taxable]]))),$U$2),$R$4*(_202006_RCSS5791117192175[[#This Row],[Unit Price]]*_202006_RCSS5791117192175[[#This Row],['#]]+_202006_RCSS5791117192175[[#This Row],[Service Fee]]),""),"")</f>
        <v/>
      </c>
      <c r="M2" s="2">
        <f>IFERROR($R$5*SUM((_202006_RCSS5791117192175[[#This Row],['#]]*_202006_RCSS5791117192175[[#This Row],[Unit Price]]),_202006_RCSS5791117192175[[#This Row],[Service Fee]],_202006_RCSS5791117192175[[#This Row],[Tax]]),"")</f>
        <v>0</v>
      </c>
      <c r="N2" s="2">
        <f>IFERROR(SUM(_202006_RCSS5791117192175[[#This Row],[Unit Price]]*_202006_RCSS5791117192175[[#This Row],['#]],_202006_RCSS5791117192175[[#This Row],[Service Fee]],_202006_RCSS5791117192175[[#This Row],[Tax]],_202006_RCSS5791117192175[[#This Row],[Tip]]),"")</f>
        <v>0</v>
      </c>
      <c r="O2" s="2" t="str">
        <f>IFERROR(_202006_RCSS5791117192175[[#This Row],[Item Cost]]/COUNTA(_202006_RCSS5791117192175[[#This Row],[Alice]:[Dave]]),"")</f>
        <v/>
      </c>
      <c r="Q2" s="15" t="s">
        <v>11</v>
      </c>
      <c r="R2" s="15" t="s">
        <v>12</v>
      </c>
      <c r="T2" s="15" t="s">
        <v>14</v>
      </c>
      <c r="U2" s="47" t="b">
        <v>0</v>
      </c>
    </row>
    <row r="3" spans="1:28">
      <c r="A3" s="24"/>
      <c r="B3" s="25"/>
      <c r="C3" s="25"/>
      <c r="D3" s="26"/>
      <c r="E3" s="34" t="str">
        <f>IFERROR(INDEX(CardTab[Owner],MATCH(_202006_RCSS5791117192175[[#This Row],[Last 4]],CardTab[Card Number],0)),"")</f>
        <v/>
      </c>
      <c r="F3" s="36"/>
      <c r="G3"/>
      <c r="H3" s="8"/>
      <c r="I3" s="2"/>
      <c r="J3" s="2" t="str">
        <f>IFERROR(IF(_202006_RCSS5791117192175[[#This Row],[Item Name]]="Delivery",0,SUMPRODUCT($R$3,_202006_RCSS5791117192175[[#This Row],[Unit Price]],_202006_RCSS5791117192175[[#This Row],['#]])),"")</f>
        <v/>
      </c>
      <c r="K3" s="22"/>
      <c r="L3" s="2" t="str">
        <f>IFERROR(IF(OR(AND(NOT(ISBLANK(_202006_RCSS5791117192175[[#This Row],['#]])),NOT(ISBLANK(_202006_RCSS5791117192175[[#This Row],[Taxable]]))),$U$2),$R$4*(_202006_RCSS5791117192175[[#This Row],[Unit Price]]*_202006_RCSS5791117192175[[#This Row],['#]]+_202006_RCSS5791117192175[[#This Row],[Service Fee]]),""),"")</f>
        <v/>
      </c>
      <c r="M3" s="2">
        <f>IFERROR($R$5*SUM((_202006_RCSS5791117192175[[#This Row],['#]]*_202006_RCSS5791117192175[[#This Row],[Unit Price]]),_202006_RCSS5791117192175[[#This Row],[Service Fee]],_202006_RCSS5791117192175[[#This Row],[Tax]]),"")</f>
        <v>0</v>
      </c>
      <c r="N3" s="2">
        <f>IFERROR(SUM(_202006_RCSS5791117192175[[#This Row],[Unit Price]]*_202006_RCSS5791117192175[[#This Row],['#]],_202006_RCSS5791117192175[[#This Row],[Service Fee]],_202006_RCSS5791117192175[[#This Row],[Tax]],_202006_RCSS5791117192175[[#This Row],[Tip]]),"")</f>
        <v>0</v>
      </c>
      <c r="O3" s="2" t="str">
        <f>IFERROR(_202006_RCSS5791117192175[[#This Row],[Item Cost]]/COUNTA(_202006_RCSS5791117192175[[#This Row],[Alice]:[Dave]]),"")</f>
        <v/>
      </c>
      <c r="Q3" s="17" t="s">
        <v>0</v>
      </c>
      <c r="R3" s="18">
        <f>IF(U4,0.1,)</f>
        <v>0</v>
      </c>
      <c r="T3" s="15" t="s">
        <v>16</v>
      </c>
      <c r="U3" s="47" t="b">
        <v>0</v>
      </c>
    </row>
    <row r="4" spans="1:28">
      <c r="A4" s="24"/>
      <c r="B4" s="25"/>
      <c r="C4" s="25"/>
      <c r="D4" s="26"/>
      <c r="E4" s="34" t="str">
        <f>IFERROR(INDEX(CardTab[Owner],MATCH(_202006_RCSS5791117192175[[#This Row],[Last 4]],CardTab[Card Number],0)),"")</f>
        <v/>
      </c>
      <c r="F4" s="36"/>
      <c r="G4"/>
      <c r="H4" s="8"/>
      <c r="I4" s="2"/>
      <c r="J4" s="2" t="str">
        <f>IFERROR(IF(_202006_RCSS5791117192175[[#This Row],[Item Name]]="Delivery",0,SUMPRODUCT($R$3,_202006_RCSS5791117192175[[#This Row],[Unit Price]],_202006_RCSS5791117192175[[#This Row],['#]])),"")</f>
        <v/>
      </c>
      <c r="K4" s="22"/>
      <c r="L4" s="2" t="str">
        <f>IFERROR(IF(OR(AND(NOT(ISBLANK(_202006_RCSS5791117192175[[#This Row],['#]])),NOT(ISBLANK(_202006_RCSS5791117192175[[#This Row],[Taxable]]))),$U$2),$R$4*(_202006_RCSS5791117192175[[#This Row],[Unit Price]]*_202006_RCSS5791117192175[[#This Row],['#]]+_202006_RCSS5791117192175[[#This Row],[Service Fee]]),""),"")</f>
        <v/>
      </c>
      <c r="M4" s="2">
        <f>IFERROR($R$5*SUM((_202006_RCSS5791117192175[[#This Row],['#]]*_202006_RCSS5791117192175[[#This Row],[Unit Price]]),_202006_RCSS5791117192175[[#This Row],[Service Fee]],_202006_RCSS5791117192175[[#This Row],[Tax]]),"")</f>
        <v>0</v>
      </c>
      <c r="N4" s="2">
        <f>IFERROR(SUM(_202006_RCSS5791117192175[[#This Row],[Unit Price]]*_202006_RCSS5791117192175[[#This Row],['#]],_202006_RCSS5791117192175[[#This Row],[Service Fee]],_202006_RCSS5791117192175[[#This Row],[Tax]],_202006_RCSS5791117192175[[#This Row],[Tip]]),"")</f>
        <v>0</v>
      </c>
      <c r="O4" s="2" t="str">
        <f>IFERROR(_202006_RCSS5791117192175[[#This Row],[Item Cost]]/COUNTA(_202006_RCSS5791117192175[[#This Row],[Alice]:[Dave]]),"")</f>
        <v/>
      </c>
      <c r="Q4" s="16" t="s">
        <v>1</v>
      </c>
      <c r="R4" s="19">
        <v>0.13</v>
      </c>
      <c r="T4" s="15" t="s">
        <v>0</v>
      </c>
      <c r="U4" s="47" t="b">
        <v>0</v>
      </c>
      <c r="Z4" s="42"/>
    </row>
    <row r="5" spans="1:28">
      <c r="A5" s="24"/>
      <c r="B5" s="25"/>
      <c r="C5" s="25"/>
      <c r="D5" s="26"/>
      <c r="E5" s="34" t="str">
        <f>IFERROR(INDEX(CardTab[Owner],MATCH(_202006_RCSS5791117192175[[#This Row],[Last 4]],CardTab[Card Number],0)),"")</f>
        <v/>
      </c>
      <c r="F5" s="36"/>
      <c r="G5"/>
      <c r="H5" s="8"/>
      <c r="I5" s="2"/>
      <c r="J5" s="2" t="str">
        <f>IFERROR(IF(_202006_RCSS5791117192175[[#This Row],[Item Name]]="Delivery",0,SUMPRODUCT($R$3,_202006_RCSS5791117192175[[#This Row],[Unit Price]],_202006_RCSS5791117192175[[#This Row],['#]])),"")</f>
        <v/>
      </c>
      <c r="K5" s="22"/>
      <c r="L5" s="2" t="str">
        <f>IFERROR(IF(OR(AND(NOT(ISBLANK(_202006_RCSS5791117192175[[#This Row],['#]])),NOT(ISBLANK(_202006_RCSS5791117192175[[#This Row],[Taxable]]))),$U$2),$R$4*(_202006_RCSS5791117192175[[#This Row],[Unit Price]]*_202006_RCSS5791117192175[[#This Row],['#]]+_202006_RCSS5791117192175[[#This Row],[Service Fee]]),""),"")</f>
        <v/>
      </c>
      <c r="M5" s="2">
        <f>IFERROR($R$5*SUM((_202006_RCSS5791117192175[[#This Row],['#]]*_202006_RCSS5791117192175[[#This Row],[Unit Price]]),_202006_RCSS5791117192175[[#This Row],[Service Fee]],_202006_RCSS5791117192175[[#This Row],[Tax]]),"")</f>
        <v>0</v>
      </c>
      <c r="N5" s="2">
        <f>IFERROR(SUM(_202006_RCSS5791117192175[[#This Row],[Unit Price]]*_202006_RCSS5791117192175[[#This Row],['#]],_202006_RCSS5791117192175[[#This Row],[Service Fee]],_202006_RCSS5791117192175[[#This Row],[Tax]],_202006_RCSS5791117192175[[#This Row],[Tip]]),"")</f>
        <v>0</v>
      </c>
      <c r="O5" s="2" t="str">
        <f>IFERROR(_202006_RCSS5791117192175[[#This Row],[Item Cost]]/COUNTA(_202006_RCSS5791117192175[[#This Row],[Alice]:[Dave]]),"")</f>
        <v/>
      </c>
      <c r="Q5" s="17" t="s">
        <v>2</v>
      </c>
      <c r="R5" s="48"/>
      <c r="Z5" s="42"/>
    </row>
    <row r="6" spans="1:28">
      <c r="A6" s="24"/>
      <c r="B6" s="25"/>
      <c r="C6" s="25"/>
      <c r="D6" s="26"/>
      <c r="E6" s="34" t="str">
        <f>IFERROR(INDEX(CardTab[Owner],MATCH(_202006_RCSS5791117192175[[#This Row],[Last 4]],CardTab[Card Number],0)),"")</f>
        <v/>
      </c>
      <c r="F6" s="36"/>
      <c r="G6"/>
      <c r="H6" s="8"/>
      <c r="I6" s="2"/>
      <c r="J6" s="2" t="str">
        <f>IFERROR(IF(_202006_RCSS5791117192175[[#This Row],[Item Name]]="Delivery",0,SUMPRODUCT($R$3,_202006_RCSS5791117192175[[#This Row],[Unit Price]],_202006_RCSS5791117192175[[#This Row],['#]])),"")</f>
        <v/>
      </c>
      <c r="K6" s="22"/>
      <c r="L6" s="2" t="str">
        <f>IFERROR(IF(OR(AND(NOT(ISBLANK(_202006_RCSS5791117192175[[#This Row],['#]])),NOT(ISBLANK(_202006_RCSS5791117192175[[#This Row],[Taxable]]))),$U$2),$R$4*(_202006_RCSS5791117192175[[#This Row],[Unit Price]]*_202006_RCSS5791117192175[[#This Row],['#]]+_202006_RCSS5791117192175[[#This Row],[Service Fee]]),""),"")</f>
        <v/>
      </c>
      <c r="M6" s="2">
        <f>IFERROR($R$5*SUM((_202006_RCSS5791117192175[[#This Row],['#]]*_202006_RCSS5791117192175[[#This Row],[Unit Price]]),_202006_RCSS5791117192175[[#This Row],[Service Fee]],_202006_RCSS5791117192175[[#This Row],[Tax]]),"")</f>
        <v>0</v>
      </c>
      <c r="N6" s="2">
        <f>IFERROR(SUM(_202006_RCSS5791117192175[[#This Row],[Unit Price]]*_202006_RCSS5791117192175[[#This Row],['#]],_202006_RCSS5791117192175[[#This Row],[Service Fee]],_202006_RCSS5791117192175[[#This Row],[Tax]],_202006_RCSS5791117192175[[#This Row],[Tip]]),"")</f>
        <v>0</v>
      </c>
      <c r="O6" s="2" t="str">
        <f>IFERROR(_202006_RCSS5791117192175[[#This Row],[Item Cost]]/COUNTA(_202006_RCSS5791117192175[[#This Row],[Alice]:[Dave]]),"")</f>
        <v/>
      </c>
      <c r="Z6" s="42"/>
      <c r="AB6" s="2"/>
    </row>
    <row r="7" spans="1:28">
      <c r="A7" s="24"/>
      <c r="B7" s="25"/>
      <c r="C7" s="25"/>
      <c r="D7" s="26"/>
      <c r="E7" s="34" t="str">
        <f>IFERROR(INDEX(CardTab[Owner],MATCH(_202006_RCSS5791117192175[[#This Row],[Last 4]],CardTab[Card Number],0)),"")</f>
        <v/>
      </c>
      <c r="F7" s="36"/>
      <c r="G7"/>
      <c r="H7" s="8"/>
      <c r="I7" s="2"/>
      <c r="J7" s="5" t="str">
        <f>IFERROR(IF(_202006_RCSS5791117192175[[#This Row],[Item Name]]="Delivery",0,SUMPRODUCT($R$3,_202006_RCSS5791117192175[[#This Row],[Unit Price]],_202006_RCSS5791117192175[[#This Row],['#]])),"")</f>
        <v/>
      </c>
      <c r="K7" s="22"/>
      <c r="L7" s="5" t="str">
        <f>IFERROR(IF(OR(AND(NOT(ISBLANK(_202006_RCSS5791117192175[[#This Row],['#]])),NOT(ISBLANK(_202006_RCSS5791117192175[[#This Row],[Taxable]]))),$U$2),$R$4*(_202006_RCSS5791117192175[[#This Row],[Unit Price]]*_202006_RCSS5791117192175[[#This Row],['#]]+_202006_RCSS5791117192175[[#This Row],[Service Fee]]),""),"")</f>
        <v/>
      </c>
      <c r="M7" s="5">
        <f>IFERROR($R$5*SUM((_202006_RCSS5791117192175[[#This Row],['#]]*_202006_RCSS5791117192175[[#This Row],[Unit Price]]),_202006_RCSS5791117192175[[#This Row],[Service Fee]],_202006_RCSS5791117192175[[#This Row],[Tax]]),"")</f>
        <v>0</v>
      </c>
      <c r="N7" s="5">
        <f>IFERROR(SUM(_202006_RCSS5791117192175[[#This Row],[Unit Price]]*_202006_RCSS5791117192175[[#This Row],['#]],_202006_RCSS5791117192175[[#This Row],[Service Fee]],_202006_RCSS5791117192175[[#This Row],[Tax]],_202006_RCSS5791117192175[[#This Row],[Tip]]),"")</f>
        <v>0</v>
      </c>
      <c r="O7" s="5" t="str">
        <f>IFERROR(_202006_RCSS5791117192175[[#This Row],[Item Cost]]/COUNTA(_202006_RCSS5791117192175[[#This Row],[Alice]:[Dave]]),"")</f>
        <v/>
      </c>
      <c r="Z7" s="42"/>
    </row>
    <row r="8" spans="1:28">
      <c r="A8" s="24"/>
      <c r="B8" s="25"/>
      <c r="C8" s="25"/>
      <c r="D8" s="26"/>
      <c r="E8" s="34" t="str">
        <f>IFERROR(INDEX(CardTab[Owner],MATCH(_202006_RCSS5791117192175[[#This Row],[Last 4]],CardTab[Card Number],0)),"")</f>
        <v/>
      </c>
      <c r="F8" s="36"/>
      <c r="H8" s="8"/>
      <c r="I8" s="2"/>
      <c r="J8" s="5" t="str">
        <f>IFERROR(IF(_202006_RCSS5791117192175[[#This Row],[Item Name]]="Delivery",0,SUMPRODUCT($R$3,_202006_RCSS5791117192175[[#This Row],[Unit Price]],_202006_RCSS5791117192175[[#This Row],['#]])),"")</f>
        <v/>
      </c>
      <c r="K8" s="22"/>
      <c r="L8" s="5" t="str">
        <f>IFERROR(IF(OR(AND(NOT(ISBLANK(_202006_RCSS5791117192175[[#This Row],['#]])),NOT(ISBLANK(_202006_RCSS5791117192175[[#This Row],[Taxable]]))),$U$2),$R$4*(_202006_RCSS5791117192175[[#This Row],[Unit Price]]*_202006_RCSS5791117192175[[#This Row],['#]]+_202006_RCSS5791117192175[[#This Row],[Service Fee]]),""),"")</f>
        <v/>
      </c>
      <c r="M8" s="5">
        <f>IFERROR($R$5*SUM((_202006_RCSS5791117192175[[#This Row],['#]]*_202006_RCSS5791117192175[[#This Row],[Unit Price]]),_202006_RCSS5791117192175[[#This Row],[Service Fee]],_202006_RCSS5791117192175[[#This Row],[Tax]]),"")</f>
        <v>0</v>
      </c>
      <c r="N8" s="5">
        <f>IFERROR(SUM(_202006_RCSS5791117192175[[#This Row],[Unit Price]]*_202006_RCSS5791117192175[[#This Row],['#]],_202006_RCSS5791117192175[[#This Row],[Service Fee]],_202006_RCSS5791117192175[[#This Row],[Tax]],_202006_RCSS5791117192175[[#This Row],[Tip]]),"")</f>
        <v>0</v>
      </c>
      <c r="O8" s="5" t="str">
        <f>IFERROR(_202006_RCSS5791117192175[[#This Row],[Item Cost]]/COUNTA(_202006_RCSS5791117192175[[#This Row],[Alice]:[Dave]]),"")</f>
        <v/>
      </c>
      <c r="Q8" s="28" t="s">
        <v>6</v>
      </c>
      <c r="R8" s="29">
        <f>IF($U$3,SUM(_202006_RCSS5791117192175[Unit Price]),SUMPRODUCT(_202006_RCSS5791117192175['#],_202006_RCSS5791117192175[Unit Price]))</f>
        <v>0</v>
      </c>
      <c r="Z8" s="42"/>
    </row>
    <row r="9" spans="1:28">
      <c r="A9" s="24"/>
      <c r="B9" s="25"/>
      <c r="C9" s="25"/>
      <c r="D9" s="26"/>
      <c r="E9" s="34" t="str">
        <f>IFERROR(INDEX(CardTab[Owner],MATCH(_202006_RCSS5791117192175[[#This Row],[Last 4]],CardTab[Card Number],0)),"")</f>
        <v/>
      </c>
      <c r="F9" s="36"/>
      <c r="G9"/>
      <c r="H9" s="8"/>
      <c r="I9" s="2"/>
      <c r="J9" s="5" t="str">
        <f>IFERROR(IF(_202006_RCSS5791117192175[[#This Row],[Item Name]]="Delivery",0,SUMPRODUCT($R$3,_202006_RCSS5791117192175[[#This Row],[Unit Price]],_202006_RCSS5791117192175[[#This Row],['#]])),"")</f>
        <v/>
      </c>
      <c r="K9" s="22"/>
      <c r="L9" s="5" t="str">
        <f>IFERROR(IF(OR(AND(NOT(ISBLANK(_202006_RCSS5791117192175[[#This Row],['#]])),NOT(ISBLANK(_202006_RCSS5791117192175[[#This Row],[Taxable]]))),$U$2),$R$4*(_202006_RCSS5791117192175[[#This Row],[Unit Price]]*_202006_RCSS5791117192175[[#This Row],['#]]+_202006_RCSS5791117192175[[#This Row],[Service Fee]]),""),"")</f>
        <v/>
      </c>
      <c r="M9" s="5">
        <f>IFERROR($R$5*SUM((_202006_RCSS5791117192175[[#This Row],['#]]*_202006_RCSS5791117192175[[#This Row],[Unit Price]]),_202006_RCSS5791117192175[[#This Row],[Service Fee]],_202006_RCSS5791117192175[[#This Row],[Tax]]),"")</f>
        <v>0</v>
      </c>
      <c r="N9" s="5">
        <f>IFERROR(SUM(_202006_RCSS5791117192175[[#This Row],[Unit Price]]*_202006_RCSS5791117192175[[#This Row],['#]],_202006_RCSS5791117192175[[#This Row],[Service Fee]],_202006_RCSS5791117192175[[#This Row],[Tax]],_202006_RCSS5791117192175[[#This Row],[Tip]]),"")</f>
        <v>0</v>
      </c>
      <c r="O9" s="5" t="str">
        <f>IFERROR(_202006_RCSS5791117192175[[#This Row],[Item Cost]]/COUNTA(_202006_RCSS5791117192175[[#This Row],[Alice]:[Dave]]),"")</f>
        <v/>
      </c>
      <c r="Q9" s="30" t="s">
        <v>0</v>
      </c>
      <c r="R9" s="31">
        <f>SUM(_202006_RCSS5791117192175[Service Fee])</f>
        <v>0</v>
      </c>
      <c r="U9" s="3"/>
      <c r="Z9" s="42"/>
    </row>
    <row r="10" spans="1:28">
      <c r="A10" s="24"/>
      <c r="B10" s="25"/>
      <c r="C10" s="25"/>
      <c r="D10" s="26"/>
      <c r="E10" s="34" t="str">
        <f>IFERROR(INDEX(CardTab[Owner],MATCH(_202006_RCSS5791117192175[[#This Row],[Last 4]],CardTab[Card Number],0)),"")</f>
        <v/>
      </c>
      <c r="F10" s="36"/>
      <c r="H10" s="8"/>
      <c r="I10" s="2"/>
      <c r="J10" s="5" t="str">
        <f>IFERROR(IF(_202006_RCSS5791117192175[[#This Row],[Item Name]]="Delivery",0,SUMPRODUCT($R$3,_202006_RCSS5791117192175[[#This Row],[Unit Price]],_202006_RCSS5791117192175[[#This Row],['#]])),"")</f>
        <v/>
      </c>
      <c r="K10" s="22"/>
      <c r="L10" s="5" t="str">
        <f>IFERROR(IF(OR(AND(NOT(ISBLANK(_202006_RCSS5791117192175[[#This Row],['#]])),NOT(ISBLANK(_202006_RCSS5791117192175[[#This Row],[Taxable]]))),$U$2),$R$4*(_202006_RCSS5791117192175[[#This Row],[Unit Price]]*_202006_RCSS5791117192175[[#This Row],['#]]+_202006_RCSS5791117192175[[#This Row],[Service Fee]]),""),"")</f>
        <v/>
      </c>
      <c r="M10" s="5">
        <f>IFERROR($R$5*SUM((_202006_RCSS5791117192175[[#This Row],['#]]*_202006_RCSS5791117192175[[#This Row],[Unit Price]]),_202006_RCSS5791117192175[[#This Row],[Service Fee]],_202006_RCSS5791117192175[[#This Row],[Tax]]),"")</f>
        <v>0</v>
      </c>
      <c r="N10" s="5">
        <f>IFERROR(SUM(_202006_RCSS5791117192175[[#This Row],[Unit Price]]*_202006_RCSS5791117192175[[#This Row],['#]],_202006_RCSS5791117192175[[#This Row],[Service Fee]],_202006_RCSS5791117192175[[#This Row],[Tax]],_202006_RCSS5791117192175[[#This Row],[Tip]]),"")</f>
        <v>0</v>
      </c>
      <c r="O10" s="5" t="str">
        <f>IFERROR(_202006_RCSS5791117192175[[#This Row],[Item Cost]]/COUNTA(_202006_RCSS5791117192175[[#This Row],[Alice]:[Dave]]),"")</f>
        <v/>
      </c>
      <c r="Q10" s="28" t="s">
        <v>1</v>
      </c>
      <c r="R10" s="29">
        <f>SUM(_202006_RCSS5791117192175[Tax])</f>
        <v>0</v>
      </c>
      <c r="U10" s="3"/>
      <c r="Z10" s="42"/>
    </row>
    <row r="11" spans="1:28" ht="15.75" thickBot="1">
      <c r="A11" s="24"/>
      <c r="B11" s="25"/>
      <c r="C11" s="25"/>
      <c r="D11" s="26"/>
      <c r="E11" s="34" t="str">
        <f>IFERROR(INDEX(CardTab[Owner],MATCH(_202006_RCSS5791117192175[[#This Row],[Last 4]],CardTab[Card Number],0)),"")</f>
        <v/>
      </c>
      <c r="F11" s="36"/>
      <c r="G11"/>
      <c r="H11" s="8"/>
      <c r="I11" s="2"/>
      <c r="J11" s="5" t="str">
        <f>IFERROR(IF(_202006_RCSS5791117192175[[#This Row],[Item Name]]="Delivery",0,SUMPRODUCT($R$3,_202006_RCSS5791117192175[[#This Row],[Unit Price]],_202006_RCSS5791117192175[[#This Row],['#]])),"")</f>
        <v/>
      </c>
      <c r="K11" s="22"/>
      <c r="L11" s="5" t="str">
        <f>IFERROR(IF(OR(AND(NOT(ISBLANK(_202006_RCSS5791117192175[[#This Row],['#]])),NOT(ISBLANK(_202006_RCSS5791117192175[[#This Row],[Taxable]]))),$U$2),$R$4*(_202006_RCSS5791117192175[[#This Row],[Unit Price]]*_202006_RCSS5791117192175[[#This Row],['#]]+_202006_RCSS5791117192175[[#This Row],[Service Fee]]),""),"")</f>
        <v/>
      </c>
      <c r="M11" s="5">
        <f>IFERROR($R$5*SUM((_202006_RCSS5791117192175[[#This Row],['#]]*_202006_RCSS5791117192175[[#This Row],[Unit Price]]),_202006_RCSS5791117192175[[#This Row],[Service Fee]],_202006_RCSS5791117192175[[#This Row],[Tax]]),"")</f>
        <v>0</v>
      </c>
      <c r="N11" s="5">
        <f>IFERROR(SUM(_202006_RCSS5791117192175[[#This Row],[Unit Price]]*_202006_RCSS5791117192175[[#This Row],['#]],_202006_RCSS5791117192175[[#This Row],[Service Fee]],_202006_RCSS5791117192175[[#This Row],[Tax]],_202006_RCSS5791117192175[[#This Row],[Tip]]),"")</f>
        <v>0</v>
      </c>
      <c r="O11" s="5" t="str">
        <f>IFERROR(_202006_RCSS5791117192175[[#This Row],[Item Cost]]/COUNTA(_202006_RCSS5791117192175[[#This Row],[Alice]:[Dave]]),"")</f>
        <v/>
      </c>
      <c r="P11" s="3"/>
      <c r="Q11" s="32" t="s">
        <v>2</v>
      </c>
      <c r="R11" s="54">
        <f>(R5*SUM($R$8:$R$10))</f>
        <v>0</v>
      </c>
      <c r="Z11" s="42"/>
    </row>
    <row r="12" spans="1:28" ht="15.75" thickTop="1">
      <c r="A12" s="24"/>
      <c r="B12" s="25"/>
      <c r="C12" s="25"/>
      <c r="D12" s="26"/>
      <c r="E12" s="34" t="str">
        <f>IFERROR(INDEX(CardTab[Owner],MATCH(_202006_RCSS5791117192175[[#This Row],[Last 4]],CardTab[Card Number],0)),"")</f>
        <v/>
      </c>
      <c r="F12" s="36"/>
      <c r="H12" s="8"/>
      <c r="I12" s="2"/>
      <c r="J12" s="5" t="str">
        <f>IFERROR(IF(_202006_RCSS5791117192175[[#This Row],[Item Name]]="Delivery",0,SUMPRODUCT($R$3,_202006_RCSS5791117192175[[#This Row],[Unit Price]],_202006_RCSS5791117192175[[#This Row],['#]])),"")</f>
        <v/>
      </c>
      <c r="K12" s="22"/>
      <c r="L12" s="5" t="str">
        <f>IFERROR(IF(OR(AND(NOT(ISBLANK(_202006_RCSS5791117192175[[#This Row],['#]])),NOT(ISBLANK(_202006_RCSS5791117192175[[#This Row],[Taxable]]))),$U$2),$R$4*(_202006_RCSS5791117192175[[#This Row],[Unit Price]]*_202006_RCSS5791117192175[[#This Row],['#]]+_202006_RCSS5791117192175[[#This Row],[Service Fee]]),""),"")</f>
        <v/>
      </c>
      <c r="M12" s="5">
        <f>IFERROR($R$5*SUM((_202006_RCSS5791117192175[[#This Row],['#]]*_202006_RCSS5791117192175[[#This Row],[Unit Price]]),_202006_RCSS5791117192175[[#This Row],[Service Fee]],_202006_RCSS5791117192175[[#This Row],[Tax]]),"")</f>
        <v>0</v>
      </c>
      <c r="N12" s="5">
        <f>IFERROR(SUM(_202006_RCSS5791117192175[[#This Row],[Unit Price]]*_202006_RCSS5791117192175[[#This Row],['#]],_202006_RCSS5791117192175[[#This Row],[Service Fee]],_202006_RCSS5791117192175[[#This Row],[Tax]],_202006_RCSS5791117192175[[#This Row],[Tip]]),"")</f>
        <v>0</v>
      </c>
      <c r="O12" s="5" t="str">
        <f>IFERROR(_202006_RCSS5791117192175[[#This Row],[Item Cost]]/COUNTA(_202006_RCSS5791117192175[[#This Row],[Alice]:[Dave]]),"")</f>
        <v/>
      </c>
      <c r="P12" s="3"/>
      <c r="Q12" s="20" t="s">
        <v>9</v>
      </c>
      <c r="R12" s="21">
        <f>SUM(R8:R11)</f>
        <v>0</v>
      </c>
      <c r="Z12" s="42"/>
    </row>
    <row r="13" spans="1:28">
      <c r="A13" s="24"/>
      <c r="B13" s="25"/>
      <c r="C13" s="25"/>
      <c r="D13" s="26"/>
      <c r="E13" s="34" t="str">
        <f>IFERROR(INDEX(CardTab[Owner],MATCH(_202006_RCSS5791117192175[[#This Row],[Last 4]],CardTab[Card Number],0)),"")</f>
        <v/>
      </c>
      <c r="F13" s="36"/>
      <c r="G13"/>
      <c r="H13" s="8"/>
      <c r="I13" s="2"/>
      <c r="J13" s="5" t="str">
        <f>IFERROR(IF(_202006_RCSS5791117192175[[#This Row],[Item Name]]="Delivery",0,SUMPRODUCT($R$3,_202006_RCSS5791117192175[[#This Row],[Unit Price]],_202006_RCSS5791117192175[[#This Row],['#]])),"")</f>
        <v/>
      </c>
      <c r="K13" s="22"/>
      <c r="L13" s="5" t="str">
        <f>IFERROR(IF(OR(AND(NOT(ISBLANK(_202006_RCSS5791117192175[[#This Row],['#]])),NOT(ISBLANK(_202006_RCSS5791117192175[[#This Row],[Taxable]]))),$U$2),$R$4*(_202006_RCSS5791117192175[[#This Row],[Unit Price]]*_202006_RCSS5791117192175[[#This Row],['#]]+_202006_RCSS5791117192175[[#This Row],[Service Fee]]),""),"")</f>
        <v/>
      </c>
      <c r="M13" s="5">
        <f>IFERROR($R$5*SUM((_202006_RCSS5791117192175[[#This Row],['#]]*_202006_RCSS5791117192175[[#This Row],[Unit Price]]),_202006_RCSS5791117192175[[#This Row],[Service Fee]],_202006_RCSS5791117192175[[#This Row],[Tax]]),"")</f>
        <v>0</v>
      </c>
      <c r="N13" s="5">
        <f>IFERROR(SUM(_202006_RCSS5791117192175[[#This Row],[Unit Price]]*_202006_RCSS5791117192175[[#This Row],['#]],_202006_RCSS5791117192175[[#This Row],[Service Fee]],_202006_RCSS5791117192175[[#This Row],[Tax]],_202006_RCSS5791117192175[[#This Row],[Tip]]),"")</f>
        <v>0</v>
      </c>
      <c r="O13" s="5" t="str">
        <f>IFERROR(_202006_RCSS5791117192175[[#This Row],[Item Cost]]/COUNTA(_202006_RCSS5791117192175[[#This Row],[Alice]:[Dave]]),"")</f>
        <v/>
      </c>
      <c r="T13" t="s">
        <v>20</v>
      </c>
      <c r="Z13" s="42"/>
    </row>
    <row r="14" spans="1:28">
      <c r="A14" s="24"/>
      <c r="B14" s="25"/>
      <c r="C14" s="25"/>
      <c r="D14" s="26"/>
      <c r="E14" s="34" t="str">
        <f>IFERROR(INDEX(CardTab[Owner],MATCH(_202006_RCSS5791117192175[[#This Row],[Last 4]],CardTab[Card Number],0)),"")</f>
        <v/>
      </c>
      <c r="F14" s="36"/>
      <c r="G14"/>
      <c r="H14" s="8"/>
      <c r="I14" s="2"/>
      <c r="J14" s="5" t="str">
        <f>IFERROR(IF(_202006_RCSS5791117192175[[#This Row],[Item Name]]="Delivery",0,SUMPRODUCT($R$3,_202006_RCSS5791117192175[[#This Row],[Unit Price]],_202006_RCSS5791117192175[[#This Row],['#]])),"")</f>
        <v/>
      </c>
      <c r="K14" s="22"/>
      <c r="L14" s="5" t="str">
        <f>IFERROR(IF(OR(AND(NOT(ISBLANK(_202006_RCSS5791117192175[[#This Row],['#]])),NOT(ISBLANK(_202006_RCSS5791117192175[[#This Row],[Taxable]]))),$U$2),$R$4*(_202006_RCSS5791117192175[[#This Row],[Unit Price]]*_202006_RCSS5791117192175[[#This Row],['#]]+_202006_RCSS5791117192175[[#This Row],[Service Fee]]),""),"")</f>
        <v/>
      </c>
      <c r="M14" s="5">
        <f>IFERROR($R$5*SUM((_202006_RCSS5791117192175[[#This Row],['#]]*_202006_RCSS5791117192175[[#This Row],[Unit Price]]),_202006_RCSS5791117192175[[#This Row],[Service Fee]],_202006_RCSS5791117192175[[#This Row],[Tax]]),"")</f>
        <v>0</v>
      </c>
      <c r="N14" s="5">
        <f>IFERROR(SUM(_202006_RCSS5791117192175[[#This Row],[Unit Price]]*_202006_RCSS5791117192175[[#This Row],['#]],_202006_RCSS5791117192175[[#This Row],[Service Fee]],_202006_RCSS5791117192175[[#This Row],[Tax]],_202006_RCSS5791117192175[[#This Row],[Tip]]),"")</f>
        <v>0</v>
      </c>
      <c r="O14" s="5" t="str">
        <f>IFERROR(_202006_RCSS5791117192175[[#This Row],[Item Cost]]/COUNTA(_202006_RCSS5791117192175[[#This Row],[Alice]:[Dave]]),"")</f>
        <v/>
      </c>
      <c r="Q14" t="s">
        <v>7</v>
      </c>
      <c r="R14" t="s">
        <v>4</v>
      </c>
      <c r="T14" s="55" t="str">
        <f>_202006_RCSS5791117192175[[#Headers],[Alice]]</f>
        <v>Alice</v>
      </c>
      <c r="U14" s="33" t="str">
        <f>_202006_RCSS5791117192175[[#Headers],[Bob]]</f>
        <v>Bob</v>
      </c>
      <c r="V14" s="33" t="str">
        <f>_202006_RCSS5791117192175[[#Headers],[Carol]]</f>
        <v>Carol</v>
      </c>
      <c r="W14" s="33" t="str">
        <f>_202006_RCSS5791117192175[[#Headers],[Dave]]</f>
        <v>Dave</v>
      </c>
      <c r="Z14" s="42"/>
    </row>
    <row r="15" spans="1:28">
      <c r="A15" s="24"/>
      <c r="B15" s="25"/>
      <c r="C15" s="25"/>
      <c r="D15" s="26"/>
      <c r="E15" s="34" t="str">
        <f>IFERROR(INDEX(CardTab[Owner],MATCH(_202006_RCSS5791117192175[[#This Row],[Last 4]],CardTab[Card Number],0)),"")</f>
        <v/>
      </c>
      <c r="F15" s="36"/>
      <c r="G15"/>
      <c r="H15" s="8"/>
      <c r="I15" s="2"/>
      <c r="J15" s="5" t="str">
        <f>IFERROR(IF(_202006_RCSS5791117192175[[#This Row],[Item Name]]="Delivery",0,SUMPRODUCT($R$3,_202006_RCSS5791117192175[[#This Row],[Unit Price]],_202006_RCSS5791117192175[[#This Row],['#]])),"")</f>
        <v/>
      </c>
      <c r="K15" s="22"/>
      <c r="L15" s="5" t="str">
        <f>IFERROR(IF(OR(AND(NOT(ISBLANK(_202006_RCSS5791117192175[[#This Row],['#]])),NOT(ISBLANK(_202006_RCSS5791117192175[[#This Row],[Taxable]]))),$U$2),$R$4*(_202006_RCSS5791117192175[[#This Row],[Unit Price]]*_202006_RCSS5791117192175[[#This Row],['#]]+_202006_RCSS5791117192175[[#This Row],[Service Fee]]),""),"")</f>
        <v/>
      </c>
      <c r="M15" s="5">
        <f>IFERROR($R$5*SUM((_202006_RCSS5791117192175[[#This Row],['#]]*_202006_RCSS5791117192175[[#This Row],[Unit Price]]),_202006_RCSS5791117192175[[#This Row],[Service Fee]],_202006_RCSS5791117192175[[#This Row],[Tax]]),"")</f>
        <v>0</v>
      </c>
      <c r="N15" s="5">
        <f>IFERROR(SUM(_202006_RCSS5791117192175[[#This Row],[Unit Price]]*_202006_RCSS5791117192175[[#This Row],['#]],_202006_RCSS5791117192175[[#This Row],[Service Fee]],_202006_RCSS5791117192175[[#This Row],[Tax]],_202006_RCSS5791117192175[[#This Row],[Tip]]),"")</f>
        <v>0</v>
      </c>
      <c r="O15" s="5" t="str">
        <f>IFERROR(_202006_RCSS5791117192175[[#This Row],[Item Cost]]/COUNTA(_202006_RCSS5791117192175[[#This Row],[Alice]:[Dave]]),"")</f>
        <v/>
      </c>
      <c r="Q15" s="6" t="str">
        <f>_202006_RCSS5791117192175[[#Headers],[Alice]]</f>
        <v>Alice</v>
      </c>
      <c r="R15" s="2">
        <f>SUMPRODUCT(_202006_RCSS5791117192175[Individ Cost],INT(NOT(ISBLANK(_202006_RCSS5791117192175[Alice]))))</f>
        <v>0</v>
      </c>
      <c r="T15" s="38">
        <f>SUMIFS(_202006_RCSS5791117192175[Individ Cost],_202006_RCSS5791117192175[Alice],"&lt;&gt;",_202006_RCSS5791117192175[Paid by],T$14)</f>
        <v>0</v>
      </c>
      <c r="U15" s="35">
        <f>SUMIFS(_202006_RCSS5791117192175[Individ Cost],_202006_RCSS5791117192175[Alice],"&lt;&gt;",_202006_RCSS5791117192175[Paid by],U$14)</f>
        <v>0</v>
      </c>
      <c r="V15" s="35">
        <f>SUMIFS(_202006_RCSS5791117192175[Individ Cost],_202006_RCSS5791117192175[Alice],"&lt;&gt;",_202006_RCSS5791117192175[Paid by],V$14)</f>
        <v>0</v>
      </c>
      <c r="W15" s="35">
        <f>SUMIFS(_202006_RCSS5791117192175[Individ Cost],_202006_RCSS5791117192175[Alice],"&lt;&gt;",_202006_RCSS5791117192175[Paid by],W$14)</f>
        <v>0</v>
      </c>
      <c r="Z15" s="42"/>
    </row>
    <row r="16" spans="1:28">
      <c r="A16" s="24"/>
      <c r="B16" s="25"/>
      <c r="C16" s="25"/>
      <c r="D16" s="26"/>
      <c r="E16" s="34" t="str">
        <f>IFERROR(INDEX(CardTab[Owner],MATCH(_202006_RCSS5791117192175[[#This Row],[Last 4]],CardTab[Card Number],0)),"")</f>
        <v/>
      </c>
      <c r="F16" s="36"/>
      <c r="G16"/>
      <c r="H16" s="8"/>
      <c r="I16" s="2"/>
      <c r="J16" s="5" t="str">
        <f>IFERROR(IF(_202006_RCSS5791117192175[[#This Row],[Item Name]]="Delivery",0,SUMPRODUCT($R$3,_202006_RCSS5791117192175[[#This Row],[Unit Price]],_202006_RCSS5791117192175[[#This Row],['#]])),"")</f>
        <v/>
      </c>
      <c r="K16" s="22"/>
      <c r="L16" s="5" t="str">
        <f>IFERROR(IF(OR(AND(NOT(ISBLANK(_202006_RCSS5791117192175[[#This Row],['#]])),NOT(ISBLANK(_202006_RCSS5791117192175[[#This Row],[Taxable]]))),$U$2),$R$4*(_202006_RCSS5791117192175[[#This Row],[Unit Price]]*_202006_RCSS5791117192175[[#This Row],['#]]+_202006_RCSS5791117192175[[#This Row],[Service Fee]]),""),"")</f>
        <v/>
      </c>
      <c r="M16" s="5">
        <f>IFERROR($R$5*SUM((_202006_RCSS5791117192175[[#This Row],['#]]*_202006_RCSS5791117192175[[#This Row],[Unit Price]]),_202006_RCSS5791117192175[[#This Row],[Service Fee]],_202006_RCSS5791117192175[[#This Row],[Tax]]),"")</f>
        <v>0</v>
      </c>
      <c r="N16" s="5">
        <f>IFERROR(SUM(_202006_RCSS5791117192175[[#This Row],[Unit Price]]*_202006_RCSS5791117192175[[#This Row],['#]],_202006_RCSS5791117192175[[#This Row],[Service Fee]],_202006_RCSS5791117192175[[#This Row],[Tax]],_202006_RCSS5791117192175[[#This Row],[Tip]]),"")</f>
        <v>0</v>
      </c>
      <c r="O16" s="5" t="str">
        <f>IFERROR(_202006_RCSS5791117192175[[#This Row],[Item Cost]]/COUNTA(_202006_RCSS5791117192175[[#This Row],[Alice]:[Dave]]),"")</f>
        <v/>
      </c>
      <c r="Q16" s="6" t="str">
        <f>_202006_RCSS5791117192175[[#Headers],[Bob]]</f>
        <v>Bob</v>
      </c>
      <c r="R16" s="2">
        <f>SUMPRODUCT(_202006_RCSS5791117192175[Individ Cost],INT(NOT(ISBLANK(_202006_RCSS5791117192175[Bob]))))</f>
        <v>0</v>
      </c>
      <c r="T16" s="35">
        <f>SUMIFS(_202006_RCSS5791117192175[Individ Cost],_202006_RCSS5791117192175[Bob],"&lt;&gt;",_202006_RCSS5791117192175[Paid by],T$14)</f>
        <v>0</v>
      </c>
      <c r="U16" s="38">
        <f>SUMIFS(_202006_RCSS5791117192175[Individ Cost],_202006_RCSS5791117192175[Bob],"&lt;&gt;",_202006_RCSS5791117192175[Paid by],U$14)</f>
        <v>0</v>
      </c>
      <c r="V16" s="35">
        <f>SUMIFS(_202006_RCSS5791117192175[Individ Cost],_202006_RCSS5791117192175[Bob],"&lt;&gt;",_202006_RCSS5791117192175[Paid by],V$14)</f>
        <v>0</v>
      </c>
      <c r="W16" s="35">
        <f>SUMIFS(_202006_RCSS5791117192175[Individ Cost],_202006_RCSS5791117192175[Bob],"&lt;&gt;",_202006_RCSS5791117192175[Paid by],W$14)</f>
        <v>0</v>
      </c>
      <c r="Z16" s="42"/>
    </row>
    <row r="17" spans="1:26">
      <c r="A17" s="24"/>
      <c r="B17" s="25"/>
      <c r="C17" s="25"/>
      <c r="D17" s="26"/>
      <c r="E17" s="34" t="str">
        <f>IFERROR(INDEX(CardTab[Owner],MATCH(_202006_RCSS5791117192175[[#This Row],[Last 4]],CardTab[Card Number],0)),"")</f>
        <v/>
      </c>
      <c r="F17" s="36"/>
      <c r="G17"/>
      <c r="H17" s="8"/>
      <c r="I17" s="2"/>
      <c r="J17" s="5" t="str">
        <f>IFERROR(IF(_202006_RCSS5791117192175[[#This Row],[Item Name]]="Delivery",0,SUMPRODUCT($R$3,_202006_RCSS5791117192175[[#This Row],[Unit Price]],_202006_RCSS5791117192175[[#This Row],['#]])),"")</f>
        <v/>
      </c>
      <c r="K17" s="22"/>
      <c r="L17" s="5" t="str">
        <f>IFERROR(IF(OR(AND(NOT(ISBLANK(_202006_RCSS5791117192175[[#This Row],['#]])),NOT(ISBLANK(_202006_RCSS5791117192175[[#This Row],[Taxable]]))),$U$2),$R$4*(_202006_RCSS5791117192175[[#This Row],[Unit Price]]*_202006_RCSS5791117192175[[#This Row],['#]]+_202006_RCSS5791117192175[[#This Row],[Service Fee]]),""),"")</f>
        <v/>
      </c>
      <c r="M17" s="5">
        <f>IFERROR($R$5*SUM((_202006_RCSS5791117192175[[#This Row],['#]]*_202006_RCSS5791117192175[[#This Row],[Unit Price]]),_202006_RCSS5791117192175[[#This Row],[Service Fee]],_202006_RCSS5791117192175[[#This Row],[Tax]]),"")</f>
        <v>0</v>
      </c>
      <c r="N17" s="5">
        <f>IFERROR(SUM(_202006_RCSS5791117192175[[#This Row],[Unit Price]]*_202006_RCSS5791117192175[[#This Row],['#]],_202006_RCSS5791117192175[[#This Row],[Service Fee]],_202006_RCSS5791117192175[[#This Row],[Tax]],_202006_RCSS5791117192175[[#This Row],[Tip]]),"")</f>
        <v>0</v>
      </c>
      <c r="O17" s="5" t="str">
        <f>IFERROR(_202006_RCSS5791117192175[[#This Row],[Item Cost]]/COUNTA(_202006_RCSS5791117192175[[#This Row],[Alice]:[Dave]]),"")</f>
        <v/>
      </c>
      <c r="Q17" s="6" t="str">
        <f>_202006_RCSS5791117192175[[#Headers],[Carol]]</f>
        <v>Carol</v>
      </c>
      <c r="R17" s="2">
        <f>SUMPRODUCT(_202006_RCSS5791117192175[Individ Cost],INT(NOT(ISBLANK(_202006_RCSS5791117192175[Carol]))))</f>
        <v>0</v>
      </c>
      <c r="T17" s="35">
        <f>SUMIFS(_202006_RCSS5791117192175[Individ Cost],_202006_RCSS5791117192175[Carol],"&lt;&gt;",_202006_RCSS5791117192175[Paid by],T$14)</f>
        <v>0</v>
      </c>
      <c r="U17" s="35">
        <f>SUMIFS(_202006_RCSS5791117192175[Individ Cost],_202006_RCSS5791117192175[Carol],"&lt;&gt;",_202006_RCSS5791117192175[Paid by],U$14)</f>
        <v>0</v>
      </c>
      <c r="V17" s="38">
        <f>SUMIFS(_202006_RCSS5791117192175[Individ Cost],_202006_RCSS5791117192175[Carol],"&lt;&gt;",_202006_RCSS5791117192175[Paid by],V$14)</f>
        <v>0</v>
      </c>
      <c r="W17" s="35">
        <f>SUMIFS(_202006_RCSS5791117192175[Individ Cost],_202006_RCSS5791117192175[Carol],"&lt;&gt;",_202006_RCSS5791117192175[Paid by],W$14)</f>
        <v>0</v>
      </c>
      <c r="Z17" s="42"/>
    </row>
    <row r="18" spans="1:26">
      <c r="A18" s="24"/>
      <c r="B18" s="25"/>
      <c r="C18" s="25"/>
      <c r="D18" s="26"/>
      <c r="E18" s="34" t="str">
        <f>IFERROR(INDEX(CardTab[Owner],MATCH(_202006_RCSS5791117192175[[#This Row],[Last 4]],CardTab[Card Number],0)),"")</f>
        <v/>
      </c>
      <c r="F18" s="36"/>
      <c r="G18"/>
      <c r="H18" s="8"/>
      <c r="I18" s="2"/>
      <c r="J18" s="5" t="str">
        <f>IFERROR(IF(_202006_RCSS5791117192175[[#This Row],[Item Name]]="Delivery",0,SUMPRODUCT($R$3,_202006_RCSS5791117192175[[#This Row],[Unit Price]],_202006_RCSS5791117192175[[#This Row],['#]])),"")</f>
        <v/>
      </c>
      <c r="K18" s="22"/>
      <c r="L18" s="5" t="str">
        <f>IFERROR(IF(OR(AND(NOT(ISBLANK(_202006_RCSS5791117192175[[#This Row],['#]])),NOT(ISBLANK(_202006_RCSS5791117192175[[#This Row],[Taxable]]))),$U$2),$R$4*(_202006_RCSS5791117192175[[#This Row],[Unit Price]]*_202006_RCSS5791117192175[[#This Row],['#]]+_202006_RCSS5791117192175[[#This Row],[Service Fee]]),""),"")</f>
        <v/>
      </c>
      <c r="M18" s="5">
        <f>IFERROR($R$5*SUM((_202006_RCSS5791117192175[[#This Row],['#]]*_202006_RCSS5791117192175[[#This Row],[Unit Price]]),_202006_RCSS5791117192175[[#This Row],[Service Fee]],_202006_RCSS5791117192175[[#This Row],[Tax]]),"")</f>
        <v>0</v>
      </c>
      <c r="N18" s="5">
        <f>IFERROR(SUM(_202006_RCSS5791117192175[[#This Row],[Unit Price]]*_202006_RCSS5791117192175[[#This Row],['#]],_202006_RCSS5791117192175[[#This Row],[Service Fee]],_202006_RCSS5791117192175[[#This Row],[Tax]],_202006_RCSS5791117192175[[#This Row],[Tip]]),"")</f>
        <v>0</v>
      </c>
      <c r="O18" s="5" t="str">
        <f>IFERROR(_202006_RCSS5791117192175[[#This Row],[Item Cost]]/COUNTA(_202006_RCSS5791117192175[[#This Row],[Alice]:[Dave]]),"")</f>
        <v/>
      </c>
      <c r="Q18" s="6" t="str">
        <f>_202006_RCSS5791117192175[[#Headers],[Dave]]</f>
        <v>Dave</v>
      </c>
      <c r="R18" s="2">
        <f>SUMPRODUCT(_202006_RCSS5791117192175[Individ Cost],INT(NOT(ISBLANK(_202006_RCSS5791117192175[Dave]))))</f>
        <v>0</v>
      </c>
      <c r="T18" s="35">
        <f>SUMIFS(_202006_RCSS5791117192175[Individ Cost],_202006_RCSS5791117192175[Dave],"&lt;&gt;",_202006_RCSS5791117192175[Paid by],T$14)</f>
        <v>0</v>
      </c>
      <c r="U18" s="35">
        <f>SUMIFS(_202006_RCSS5791117192175[Individ Cost],_202006_RCSS5791117192175[Dave],"&lt;&gt;",_202006_RCSS5791117192175[Paid by],U$14)</f>
        <v>0</v>
      </c>
      <c r="V18" s="35">
        <f>SUMIFS(_202006_RCSS5791117192175[Individ Cost],_202006_RCSS5791117192175[Dave],"&lt;&gt;",_202006_RCSS5791117192175[Paid by],V$14)</f>
        <v>0</v>
      </c>
      <c r="W18" s="38">
        <f>SUMIFS(_202006_RCSS5791117192175[Individ Cost],_202006_RCSS5791117192175[Dave],"&lt;&gt;",_202006_RCSS5791117192175[Paid by],W$14)</f>
        <v>0</v>
      </c>
    </row>
    <row r="19" spans="1:26">
      <c r="A19" s="24"/>
      <c r="B19" s="25"/>
      <c r="C19" s="25"/>
      <c r="D19" s="26"/>
      <c r="E19" s="34" t="str">
        <f>IFERROR(INDEX(CardTab[Owner],MATCH(_202006_RCSS5791117192175[[#This Row],[Last 4]],CardTab[Card Number],0)),"")</f>
        <v/>
      </c>
      <c r="F19" s="36"/>
      <c r="G19"/>
      <c r="H19" s="8"/>
      <c r="I19" s="2"/>
      <c r="J19" s="5" t="str">
        <f>IFERROR(IF(_202006_RCSS5791117192175[[#This Row],[Item Name]]="Delivery",0,SUMPRODUCT($R$3,_202006_RCSS5791117192175[[#This Row],[Unit Price]],_202006_RCSS5791117192175[[#This Row],['#]])),"")</f>
        <v/>
      </c>
      <c r="K19" s="22"/>
      <c r="L19" s="5" t="str">
        <f>IFERROR(IF(OR(AND(NOT(ISBLANK(_202006_RCSS5791117192175[[#This Row],['#]])),NOT(ISBLANK(_202006_RCSS5791117192175[[#This Row],[Taxable]]))),$U$2),$R$4*(_202006_RCSS5791117192175[[#This Row],[Unit Price]]*_202006_RCSS5791117192175[[#This Row],['#]]+_202006_RCSS5791117192175[[#This Row],[Service Fee]]),""),"")</f>
        <v/>
      </c>
      <c r="M19" s="5">
        <f>IFERROR($R$5*SUM((_202006_RCSS5791117192175[[#This Row],['#]]*_202006_RCSS5791117192175[[#This Row],[Unit Price]]),_202006_RCSS5791117192175[[#This Row],[Service Fee]],_202006_RCSS5791117192175[[#This Row],[Tax]]),"")</f>
        <v>0</v>
      </c>
      <c r="N19" s="5">
        <f>IFERROR(SUM(_202006_RCSS5791117192175[[#This Row],[Unit Price]]*_202006_RCSS5791117192175[[#This Row],['#]],_202006_RCSS5791117192175[[#This Row],[Service Fee]],_202006_RCSS5791117192175[[#This Row],[Tax]],_202006_RCSS5791117192175[[#This Row],[Tip]]),"")</f>
        <v>0</v>
      </c>
      <c r="O19" s="5" t="str">
        <f>IFERROR(_202006_RCSS5791117192175[[#This Row],[Item Cost]]/COUNTA(_202006_RCSS5791117192175[[#This Row],[Alice]:[Dave]]),"")</f>
        <v/>
      </c>
    </row>
    <row r="20" spans="1:26">
      <c r="A20" s="24"/>
      <c r="B20" s="25"/>
      <c r="C20" s="25"/>
      <c r="D20" s="26"/>
      <c r="E20" s="34" t="str">
        <f>IFERROR(INDEX(CardTab[Owner],MATCH(_202006_RCSS5791117192175[[#This Row],[Last 4]],CardTab[Card Number],0)),"")</f>
        <v/>
      </c>
      <c r="F20" s="36"/>
      <c r="G20"/>
      <c r="H20" s="8"/>
      <c r="I20" s="2"/>
      <c r="J20" s="5" t="str">
        <f>IFERROR(IF(_202006_RCSS5791117192175[[#This Row],[Item Name]]="Delivery",0,SUMPRODUCT($R$3,_202006_RCSS5791117192175[[#This Row],[Unit Price]],_202006_RCSS5791117192175[[#This Row],['#]])),"")</f>
        <v/>
      </c>
      <c r="K20" s="22"/>
      <c r="L20" s="5" t="str">
        <f>IFERROR(IF(OR(AND(NOT(ISBLANK(_202006_RCSS5791117192175[[#This Row],['#]])),NOT(ISBLANK(_202006_RCSS5791117192175[[#This Row],[Taxable]]))),$U$2),$R$4*(_202006_RCSS5791117192175[[#This Row],[Unit Price]]*_202006_RCSS5791117192175[[#This Row],['#]]+_202006_RCSS5791117192175[[#This Row],[Service Fee]]),""),"")</f>
        <v/>
      </c>
      <c r="M20" s="5">
        <f>IFERROR($R$5*SUM((_202006_RCSS5791117192175[[#This Row],['#]]*_202006_RCSS5791117192175[[#This Row],[Unit Price]]),_202006_RCSS5791117192175[[#This Row],[Service Fee]],_202006_RCSS5791117192175[[#This Row],[Tax]]),"")</f>
        <v>0</v>
      </c>
      <c r="N20" s="5">
        <f>IFERROR(SUM(_202006_RCSS5791117192175[[#This Row],[Unit Price]]*_202006_RCSS5791117192175[[#This Row],['#]],_202006_RCSS5791117192175[[#This Row],[Service Fee]],_202006_RCSS5791117192175[[#This Row],[Tax]],_202006_RCSS5791117192175[[#This Row],[Tip]]),"")</f>
        <v>0</v>
      </c>
      <c r="O20" s="5" t="str">
        <f>IFERROR(_202006_RCSS5791117192175[[#This Row],[Item Cost]]/COUNTA(_202006_RCSS5791117192175[[#This Row],[Alice]:[Dave]]),"")</f>
        <v/>
      </c>
    </row>
    <row r="21" spans="1:26">
      <c r="A21" s="24"/>
      <c r="B21" s="25"/>
      <c r="C21" s="25"/>
      <c r="D21" s="26"/>
      <c r="E21" s="34" t="str">
        <f>IFERROR(INDEX(CardTab[Owner],MATCH(_202006_RCSS5791117192175[[#This Row],[Last 4]],CardTab[Card Number],0)),"")</f>
        <v/>
      </c>
      <c r="F21" s="36"/>
      <c r="G21"/>
      <c r="H21" s="8"/>
      <c r="I21" s="2"/>
      <c r="J21" s="5" t="str">
        <f>IFERROR(IF(_202006_RCSS5791117192175[[#This Row],[Item Name]]="Delivery",0,SUMPRODUCT($R$3,_202006_RCSS5791117192175[[#This Row],[Unit Price]],_202006_RCSS5791117192175[[#This Row],['#]])),"")</f>
        <v/>
      </c>
      <c r="K21" s="22"/>
      <c r="L21" s="5" t="str">
        <f>IFERROR(IF(OR(AND(NOT(ISBLANK(_202006_RCSS5791117192175[[#This Row],['#]])),NOT(ISBLANK(_202006_RCSS5791117192175[[#This Row],[Taxable]]))),$U$2),$R$4*(_202006_RCSS5791117192175[[#This Row],[Unit Price]]*_202006_RCSS5791117192175[[#This Row],['#]]+_202006_RCSS5791117192175[[#This Row],[Service Fee]]),""),"")</f>
        <v/>
      </c>
      <c r="M21" s="5">
        <f>IFERROR($R$5*SUM((_202006_RCSS5791117192175[[#This Row],['#]]*_202006_RCSS5791117192175[[#This Row],[Unit Price]]),_202006_RCSS5791117192175[[#This Row],[Service Fee]],_202006_RCSS5791117192175[[#This Row],[Tax]]),"")</f>
        <v>0</v>
      </c>
      <c r="N21" s="5">
        <f>IFERROR(SUM(_202006_RCSS5791117192175[[#This Row],[Unit Price]]*_202006_RCSS5791117192175[[#This Row],['#]],_202006_RCSS5791117192175[[#This Row],[Service Fee]],_202006_RCSS5791117192175[[#This Row],[Tax]],_202006_RCSS5791117192175[[#This Row],[Tip]]),"")</f>
        <v>0</v>
      </c>
      <c r="O21" s="5" t="str">
        <f>IFERROR(_202006_RCSS5791117192175[[#This Row],[Item Cost]]/COUNTA(_202006_RCSS5791117192175[[#This Row],[Alice]:[Dave]]),"")</f>
        <v/>
      </c>
      <c r="U21" s="2"/>
    </row>
    <row r="22" spans="1:26">
      <c r="A22" s="24"/>
      <c r="B22" s="25"/>
      <c r="C22" s="25"/>
      <c r="D22" s="26"/>
      <c r="E22" s="34" t="str">
        <f>IFERROR(INDEX(CardTab[Owner],MATCH(_202006_RCSS5791117192175[[#This Row],[Last 4]],CardTab[Card Number],0)),"")</f>
        <v/>
      </c>
      <c r="F22" s="36"/>
      <c r="G22"/>
      <c r="H22" s="8"/>
      <c r="I22" s="2"/>
      <c r="J22" s="5" t="str">
        <f>IFERROR(IF(_202006_RCSS5791117192175[[#This Row],[Item Name]]="Delivery",0,SUMPRODUCT($R$3,_202006_RCSS5791117192175[[#This Row],[Unit Price]],_202006_RCSS5791117192175[[#This Row],['#]])),"")</f>
        <v/>
      </c>
      <c r="K22" s="22"/>
      <c r="L22" s="5" t="str">
        <f>IFERROR(IF(OR(AND(NOT(ISBLANK(_202006_RCSS5791117192175[[#This Row],['#]])),NOT(ISBLANK(_202006_RCSS5791117192175[[#This Row],[Taxable]]))),$U$2),$R$4*(_202006_RCSS5791117192175[[#This Row],[Unit Price]]*_202006_RCSS5791117192175[[#This Row],['#]]+_202006_RCSS5791117192175[[#This Row],[Service Fee]]),""),"")</f>
        <v/>
      </c>
      <c r="M22" s="5">
        <f>IFERROR($R$5*SUM((_202006_RCSS5791117192175[[#This Row],['#]]*_202006_RCSS5791117192175[[#This Row],[Unit Price]]),_202006_RCSS5791117192175[[#This Row],[Service Fee]],_202006_RCSS5791117192175[[#This Row],[Tax]]),"")</f>
        <v>0</v>
      </c>
      <c r="N22" s="5">
        <f>IFERROR(SUM(_202006_RCSS5791117192175[[#This Row],[Unit Price]]*_202006_RCSS5791117192175[[#This Row],['#]],_202006_RCSS5791117192175[[#This Row],[Service Fee]],_202006_RCSS5791117192175[[#This Row],[Tax]],_202006_RCSS5791117192175[[#This Row],[Tip]]),"")</f>
        <v>0</v>
      </c>
      <c r="O22" s="5" t="str">
        <f>IFERROR(_202006_RCSS5791117192175[[#This Row],[Item Cost]]/COUNTA(_202006_RCSS5791117192175[[#This Row],[Alice]:[Dave]]),"")</f>
        <v/>
      </c>
      <c r="U22" s="2"/>
      <c r="V22" s="2"/>
      <c r="X22" s="2"/>
    </row>
    <row r="23" spans="1:26">
      <c r="A23" s="24"/>
      <c r="B23" s="25"/>
      <c r="C23" s="25"/>
      <c r="D23" s="26"/>
      <c r="E23" s="34" t="str">
        <f>IFERROR(INDEX(CardTab[Owner],MATCH(_202006_RCSS5791117192175[[#This Row],[Last 4]],CardTab[Card Number],0)),"")</f>
        <v/>
      </c>
      <c r="F23" s="36"/>
      <c r="G23"/>
      <c r="H23" s="8"/>
      <c r="I23" s="2"/>
      <c r="J23" s="5" t="str">
        <f>IFERROR(IF(_202006_RCSS5791117192175[[#This Row],[Item Name]]="Delivery",0,SUMPRODUCT($R$3,_202006_RCSS5791117192175[[#This Row],[Unit Price]],_202006_RCSS5791117192175[[#This Row],['#]])),"")</f>
        <v/>
      </c>
      <c r="K23" s="22"/>
      <c r="L23" s="5" t="str">
        <f>IFERROR(IF(OR(AND(NOT(ISBLANK(_202006_RCSS5791117192175[[#This Row],['#]])),NOT(ISBLANK(_202006_RCSS5791117192175[[#This Row],[Taxable]]))),$U$2),$R$4*(_202006_RCSS5791117192175[[#This Row],[Unit Price]]*_202006_RCSS5791117192175[[#This Row],['#]]+_202006_RCSS5791117192175[[#This Row],[Service Fee]]),""),"")</f>
        <v/>
      </c>
      <c r="M23" s="5">
        <f>IFERROR($R$5*SUM((_202006_RCSS5791117192175[[#This Row],['#]]*_202006_RCSS5791117192175[[#This Row],[Unit Price]]),_202006_RCSS5791117192175[[#This Row],[Service Fee]],_202006_RCSS5791117192175[[#This Row],[Tax]]),"")</f>
        <v>0</v>
      </c>
      <c r="N23" s="5">
        <f>IFERROR(SUM(_202006_RCSS5791117192175[[#This Row],[Unit Price]]*_202006_RCSS5791117192175[[#This Row],['#]],_202006_RCSS5791117192175[[#This Row],[Service Fee]],_202006_RCSS5791117192175[[#This Row],[Tax]],_202006_RCSS5791117192175[[#This Row],[Tip]]),"")</f>
        <v>0</v>
      </c>
      <c r="O23" s="5" t="str">
        <f>IFERROR(_202006_RCSS5791117192175[[#This Row],[Item Cost]]/COUNTA(_202006_RCSS5791117192175[[#This Row],[Alice]:[Dave]]),"")</f>
        <v/>
      </c>
      <c r="U23" s="2"/>
      <c r="V23" s="2"/>
      <c r="W23" s="37"/>
      <c r="X23" s="52"/>
    </row>
    <row r="24" spans="1:26">
      <c r="A24" s="24"/>
      <c r="B24" s="25"/>
      <c r="C24" s="25"/>
      <c r="D24" s="26"/>
      <c r="E24" s="34" t="str">
        <f>IFERROR(INDEX(CardTab[Owner],MATCH(_202006_RCSS5791117192175[[#This Row],[Last 4]],CardTab[Card Number],0)),"")</f>
        <v/>
      </c>
      <c r="F24" s="36"/>
      <c r="G24"/>
      <c r="H24" s="8"/>
      <c r="I24" s="2"/>
      <c r="J24" s="5" t="str">
        <f>IFERROR(IF(_202006_RCSS5791117192175[[#This Row],[Item Name]]="Delivery",0,SUMPRODUCT($R$3,_202006_RCSS5791117192175[[#This Row],[Unit Price]],_202006_RCSS5791117192175[[#This Row],['#]])),"")</f>
        <v/>
      </c>
      <c r="K24" s="22"/>
      <c r="L24" s="5" t="str">
        <f>IFERROR(IF(OR(AND(NOT(ISBLANK(_202006_RCSS5791117192175[[#This Row],['#]])),NOT(ISBLANK(_202006_RCSS5791117192175[[#This Row],[Taxable]]))),$U$2),$R$4*(_202006_RCSS5791117192175[[#This Row],[Unit Price]]*_202006_RCSS5791117192175[[#This Row],['#]]+_202006_RCSS5791117192175[[#This Row],[Service Fee]]),""),"")</f>
        <v/>
      </c>
      <c r="M24" s="5">
        <f>IFERROR($R$5*SUM((_202006_RCSS5791117192175[[#This Row],['#]]*_202006_RCSS5791117192175[[#This Row],[Unit Price]]),_202006_RCSS5791117192175[[#This Row],[Service Fee]],_202006_RCSS5791117192175[[#This Row],[Tax]]),"")</f>
        <v>0</v>
      </c>
      <c r="N24" s="5">
        <f>IFERROR(SUM(_202006_RCSS5791117192175[[#This Row],[Unit Price]]*_202006_RCSS5791117192175[[#This Row],['#]],_202006_RCSS5791117192175[[#This Row],[Service Fee]],_202006_RCSS5791117192175[[#This Row],[Tax]],_202006_RCSS5791117192175[[#This Row],[Tip]]),"")</f>
        <v>0</v>
      </c>
      <c r="O24" s="5" t="str">
        <f>IFERROR(_202006_RCSS5791117192175[[#This Row],[Item Cost]]/COUNTA(_202006_RCSS5791117192175[[#This Row],[Alice]:[Dave]]),"")</f>
        <v/>
      </c>
      <c r="U24" s="2"/>
      <c r="V24" s="49"/>
      <c r="X24" s="53"/>
    </row>
    <row r="25" spans="1:26">
      <c r="A25" s="24"/>
      <c r="B25" s="25"/>
      <c r="C25" s="25"/>
      <c r="D25" s="26"/>
      <c r="E25" s="34" t="str">
        <f>IFERROR(INDEX(CardTab[Owner],MATCH(_202006_RCSS5791117192175[[#This Row],[Last 4]],CardTab[Card Number],0)),"")</f>
        <v/>
      </c>
      <c r="F25" s="36"/>
      <c r="G25"/>
      <c r="H25" s="8"/>
      <c r="I25" s="2"/>
      <c r="J25" s="5" t="str">
        <f>IFERROR(IF(_202006_RCSS5791117192175[[#This Row],[Item Name]]="Delivery",0,SUMPRODUCT($R$3,_202006_RCSS5791117192175[[#This Row],[Unit Price]],_202006_RCSS5791117192175[[#This Row],['#]])),"")</f>
        <v/>
      </c>
      <c r="K25" s="22"/>
      <c r="L25" s="5" t="str">
        <f>IFERROR(IF(OR(AND(NOT(ISBLANK(_202006_RCSS5791117192175[[#This Row],['#]])),NOT(ISBLANK(_202006_RCSS5791117192175[[#This Row],[Taxable]]))),$U$2),$R$4*(_202006_RCSS5791117192175[[#This Row],[Unit Price]]*_202006_RCSS5791117192175[[#This Row],['#]]+_202006_RCSS5791117192175[[#This Row],[Service Fee]]),""),"")</f>
        <v/>
      </c>
      <c r="M25" s="5">
        <f>IFERROR($R$5*SUM((_202006_RCSS5791117192175[[#This Row],['#]]*_202006_RCSS5791117192175[[#This Row],[Unit Price]]),_202006_RCSS5791117192175[[#This Row],[Service Fee]],_202006_RCSS5791117192175[[#This Row],[Tax]]),"")</f>
        <v>0</v>
      </c>
      <c r="N25" s="5">
        <f>IFERROR(SUM(_202006_RCSS5791117192175[[#This Row],[Unit Price]]*_202006_RCSS5791117192175[[#This Row],['#]],_202006_RCSS5791117192175[[#This Row],[Service Fee]],_202006_RCSS5791117192175[[#This Row],[Tax]],_202006_RCSS5791117192175[[#This Row],[Tip]]),"")</f>
        <v>0</v>
      </c>
      <c r="O25" s="5" t="str">
        <f>IFERROR(_202006_RCSS5791117192175[[#This Row],[Item Cost]]/COUNTA(_202006_RCSS5791117192175[[#This Row],[Alice]:[Dave]]),"")</f>
        <v/>
      </c>
      <c r="U25" s="2"/>
      <c r="V25" s="49"/>
      <c r="X25" s="53"/>
    </row>
    <row r="26" spans="1:26" ht="16.5" thickBot="1">
      <c r="A26" s="24"/>
      <c r="B26" s="25"/>
      <c r="C26" s="25"/>
      <c r="D26" s="26"/>
      <c r="E26" s="34" t="str">
        <f>IFERROR(INDEX(CardTab[Owner],MATCH(_202006_RCSS5791117192175[[#This Row],[Last 4]],CardTab[Card Number],0)),"")</f>
        <v/>
      </c>
      <c r="F26" s="36"/>
      <c r="G26"/>
      <c r="H26" s="8"/>
      <c r="I26" s="2"/>
      <c r="J26" s="5" t="str">
        <f>IFERROR(IF(_202006_RCSS5791117192175[[#This Row],[Item Name]]="Delivery",0,SUMPRODUCT($R$3,_202006_RCSS5791117192175[[#This Row],[Unit Price]],_202006_RCSS5791117192175[[#This Row],['#]])),"")</f>
        <v/>
      </c>
      <c r="K26" s="22"/>
      <c r="L26" s="5" t="str">
        <f>IFERROR(IF(OR(AND(NOT(ISBLANK(_202006_RCSS5791117192175[[#This Row],['#]])),NOT(ISBLANK(_202006_RCSS5791117192175[[#This Row],[Taxable]]))),$U$2),$R$4*(_202006_RCSS5791117192175[[#This Row],[Unit Price]]*_202006_RCSS5791117192175[[#This Row],['#]]+_202006_RCSS5791117192175[[#This Row],[Service Fee]]),""),"")</f>
        <v/>
      </c>
      <c r="M26" s="5">
        <f>IFERROR($R$5*SUM((_202006_RCSS5791117192175[[#This Row],['#]]*_202006_RCSS5791117192175[[#This Row],[Unit Price]]),_202006_RCSS5791117192175[[#This Row],[Service Fee]],_202006_RCSS5791117192175[[#This Row],[Tax]]),"")</f>
        <v>0</v>
      </c>
      <c r="N26" s="5">
        <f>IFERROR(SUM(_202006_RCSS5791117192175[[#This Row],[Unit Price]]*_202006_RCSS5791117192175[[#This Row],['#]],_202006_RCSS5791117192175[[#This Row],[Service Fee]],_202006_RCSS5791117192175[[#This Row],[Tax]],_202006_RCSS5791117192175[[#This Row],[Tip]]),"")</f>
        <v>0</v>
      </c>
      <c r="O26" s="5" t="str">
        <f>IFERROR(_202006_RCSS5791117192175[[#This Row],[Item Cost]]/COUNTA(_202006_RCSS5791117192175[[#This Row],[Alice]:[Dave]]),"")</f>
        <v/>
      </c>
      <c r="U26" s="2"/>
      <c r="V26" s="50"/>
      <c r="W26" s="37"/>
      <c r="X26" s="53"/>
    </row>
    <row r="27" spans="1:26" ht="15.75" thickBot="1">
      <c r="A27" s="24"/>
      <c r="B27" s="25"/>
      <c r="C27" s="25"/>
      <c r="D27" s="26"/>
      <c r="E27" s="34" t="str">
        <f>IFERROR(INDEX(CardTab[Owner],MATCH(_202006_RCSS5791117192175[[#This Row],[Last 4]],CardTab[Card Number],0)),"")</f>
        <v/>
      </c>
      <c r="F27" s="36"/>
      <c r="G27"/>
      <c r="H27" s="8"/>
      <c r="I27" s="2"/>
      <c r="J27" s="5" t="str">
        <f>IFERROR(IF(_202006_RCSS5791117192175[[#This Row],[Item Name]]="Delivery",0,SUMPRODUCT($R$3,_202006_RCSS5791117192175[[#This Row],[Unit Price]],_202006_RCSS5791117192175[[#This Row],['#]])),"")</f>
        <v/>
      </c>
      <c r="K27" s="22"/>
      <c r="L27" s="5" t="str">
        <f>IFERROR(IF(OR(AND(NOT(ISBLANK(_202006_RCSS5791117192175[[#This Row],['#]])),NOT(ISBLANK(_202006_RCSS5791117192175[[#This Row],[Taxable]]))),$U$2),$R$4*(_202006_RCSS5791117192175[[#This Row],[Unit Price]]*_202006_RCSS5791117192175[[#This Row],['#]]+_202006_RCSS5791117192175[[#This Row],[Service Fee]]),""),"")</f>
        <v/>
      </c>
      <c r="M27" s="5">
        <f>IFERROR($R$5*SUM((_202006_RCSS5791117192175[[#This Row],['#]]*_202006_RCSS5791117192175[[#This Row],[Unit Price]]),_202006_RCSS5791117192175[[#This Row],[Service Fee]],_202006_RCSS5791117192175[[#This Row],[Tax]]),"")</f>
        <v>0</v>
      </c>
      <c r="N27" s="5">
        <f>IFERROR(SUM(_202006_RCSS5791117192175[[#This Row],[Unit Price]]*_202006_RCSS5791117192175[[#This Row],['#]],_202006_RCSS5791117192175[[#This Row],[Service Fee]],_202006_RCSS5791117192175[[#This Row],[Tax]],_202006_RCSS5791117192175[[#This Row],[Tip]]),"")</f>
        <v>0</v>
      </c>
      <c r="O27" s="5" t="str">
        <f>IFERROR(_202006_RCSS5791117192175[[#This Row],[Item Cost]]/COUNTA(_202006_RCSS5791117192175[[#This Row],[Alice]:[Dave]]),"")</f>
        <v/>
      </c>
      <c r="V27" s="51"/>
      <c r="X27" s="53"/>
    </row>
    <row r="28" spans="1:26">
      <c r="A28" s="24"/>
      <c r="B28" s="25"/>
      <c r="C28" s="25"/>
      <c r="D28" s="26"/>
      <c r="E28" s="34" t="str">
        <f>IFERROR(INDEX(CardTab[Owner],MATCH(_202006_RCSS5791117192175[[#This Row],[Last 4]],CardTab[Card Number],0)),"")</f>
        <v/>
      </c>
      <c r="F28" s="36"/>
      <c r="G28"/>
      <c r="H28" s="8"/>
      <c r="I28" s="2"/>
      <c r="J28" s="5" t="str">
        <f>IFERROR(IF(_202006_RCSS5791117192175[[#This Row],[Item Name]]="Delivery",0,SUMPRODUCT($R$3,_202006_RCSS5791117192175[[#This Row],[Unit Price]],_202006_RCSS5791117192175[[#This Row],['#]])),"")</f>
        <v/>
      </c>
      <c r="K28" s="22"/>
      <c r="L28" s="5" t="str">
        <f>IFERROR(IF(OR(AND(NOT(ISBLANK(_202006_RCSS5791117192175[[#This Row],['#]])),NOT(ISBLANK(_202006_RCSS5791117192175[[#This Row],[Taxable]]))),$U$2),$R$4*(_202006_RCSS5791117192175[[#This Row],[Unit Price]]*_202006_RCSS5791117192175[[#This Row],['#]]+_202006_RCSS5791117192175[[#This Row],[Service Fee]]),""),"")</f>
        <v/>
      </c>
      <c r="M28" s="5">
        <f>IFERROR($R$5*SUM((_202006_RCSS5791117192175[[#This Row],['#]]*_202006_RCSS5791117192175[[#This Row],[Unit Price]]),_202006_RCSS5791117192175[[#This Row],[Service Fee]],_202006_RCSS5791117192175[[#This Row],[Tax]]),"")</f>
        <v>0</v>
      </c>
      <c r="N28" s="5">
        <f>IFERROR(SUM(_202006_RCSS5791117192175[[#This Row],[Unit Price]]*_202006_RCSS5791117192175[[#This Row],['#]],_202006_RCSS5791117192175[[#This Row],[Service Fee]],_202006_RCSS5791117192175[[#This Row],[Tax]],_202006_RCSS5791117192175[[#This Row],[Tip]]),"")</f>
        <v>0</v>
      </c>
      <c r="O28" s="5" t="str">
        <f>IFERROR(_202006_RCSS5791117192175[[#This Row],[Item Cost]]/COUNTA(_202006_RCSS5791117192175[[#This Row],[Alice]:[Dave]]),"")</f>
        <v/>
      </c>
      <c r="V28" s="42"/>
    </row>
    <row r="29" spans="1:26">
      <c r="A29" s="24"/>
      <c r="B29" s="25"/>
      <c r="C29" s="25"/>
      <c r="D29" s="26"/>
      <c r="E29" s="34" t="str">
        <f>IFERROR(INDEX(CardTab[Owner],MATCH(_202006_RCSS5791117192175[[#This Row],[Last 4]],CardTab[Card Number],0)),"")</f>
        <v/>
      </c>
      <c r="F29" s="36"/>
      <c r="G29"/>
      <c r="H29" s="8"/>
      <c r="I29" s="2"/>
      <c r="J29" s="5" t="str">
        <f>IFERROR(IF(_202006_RCSS5791117192175[[#This Row],[Item Name]]="Delivery",0,SUMPRODUCT($R$3,_202006_RCSS5791117192175[[#This Row],[Unit Price]],_202006_RCSS5791117192175[[#This Row],['#]])),"")</f>
        <v/>
      </c>
      <c r="K29" s="22"/>
      <c r="L29" s="5" t="str">
        <f>IFERROR(IF(OR(AND(NOT(ISBLANK(_202006_RCSS5791117192175[[#This Row],['#]])),NOT(ISBLANK(_202006_RCSS5791117192175[[#This Row],[Taxable]]))),$U$2),$R$4*(_202006_RCSS5791117192175[[#This Row],[Unit Price]]*_202006_RCSS5791117192175[[#This Row],['#]]+_202006_RCSS5791117192175[[#This Row],[Service Fee]]),""),"")</f>
        <v/>
      </c>
      <c r="M29" s="5">
        <f>IFERROR($R$5*SUM((_202006_RCSS5791117192175[[#This Row],['#]]*_202006_RCSS5791117192175[[#This Row],[Unit Price]]),_202006_RCSS5791117192175[[#This Row],[Service Fee]],_202006_RCSS5791117192175[[#This Row],[Tax]]),"")</f>
        <v>0</v>
      </c>
      <c r="N29" s="5">
        <f>IFERROR(SUM(_202006_RCSS5791117192175[[#This Row],[Unit Price]]*_202006_RCSS5791117192175[[#This Row],['#]],_202006_RCSS5791117192175[[#This Row],[Service Fee]],_202006_RCSS5791117192175[[#This Row],[Tax]],_202006_RCSS5791117192175[[#This Row],[Tip]]),"")</f>
        <v>0</v>
      </c>
      <c r="O29" s="5" t="str">
        <f>IFERROR(_202006_RCSS5791117192175[[#This Row],[Item Cost]]/COUNTA(_202006_RCSS5791117192175[[#This Row],[Alice]:[Dave]]),"")</f>
        <v/>
      </c>
      <c r="V29" s="42"/>
      <c r="X29" s="2"/>
    </row>
    <row r="30" spans="1:26" ht="16.5" thickBot="1">
      <c r="A30" s="24"/>
      <c r="B30" s="25"/>
      <c r="C30" s="25"/>
      <c r="D30" s="26"/>
      <c r="E30" s="34" t="str">
        <f>IFERROR(INDEX(CardTab[Owner],MATCH(_202006_RCSS5791117192175[[#This Row],[Last 4]],CardTab[Card Number],0)),"")</f>
        <v/>
      </c>
      <c r="F30" s="36"/>
      <c r="G30"/>
      <c r="H30" s="8"/>
      <c r="I30" s="2"/>
      <c r="J30" s="5" t="str">
        <f>IFERROR(IF(_202006_RCSS5791117192175[[#This Row],[Item Name]]="Delivery",0,SUMPRODUCT($R$3,_202006_RCSS5791117192175[[#This Row],[Unit Price]],_202006_RCSS5791117192175[[#This Row],['#]])),"")</f>
        <v/>
      </c>
      <c r="K30" s="22"/>
      <c r="L30" s="5" t="str">
        <f>IFERROR(IF(OR(AND(NOT(ISBLANK(_202006_RCSS5791117192175[[#This Row],['#]])),NOT(ISBLANK(_202006_RCSS5791117192175[[#This Row],[Taxable]]))),$U$2),$R$4*(_202006_RCSS5791117192175[[#This Row],[Unit Price]]*_202006_RCSS5791117192175[[#This Row],['#]]+_202006_RCSS5791117192175[[#This Row],[Service Fee]]),""),"")</f>
        <v/>
      </c>
      <c r="M30" s="5">
        <f>IFERROR($R$5*SUM((_202006_RCSS5791117192175[[#This Row],['#]]*_202006_RCSS5791117192175[[#This Row],[Unit Price]]),_202006_RCSS5791117192175[[#This Row],[Service Fee]],_202006_RCSS5791117192175[[#This Row],[Tax]]),"")</f>
        <v>0</v>
      </c>
      <c r="N30" s="5">
        <f>IFERROR(SUM(_202006_RCSS5791117192175[[#This Row],[Unit Price]]*_202006_RCSS5791117192175[[#This Row],['#]],_202006_RCSS5791117192175[[#This Row],[Service Fee]],_202006_RCSS5791117192175[[#This Row],[Tax]],_202006_RCSS5791117192175[[#This Row],[Tip]]),"")</f>
        <v>0</v>
      </c>
      <c r="O30" s="5" t="str">
        <f>IFERROR(_202006_RCSS5791117192175[[#This Row],[Item Cost]]/COUNTA(_202006_RCSS5791117192175[[#This Row],[Alice]:[Dave]]),"")</f>
        <v/>
      </c>
      <c r="U30" s="45"/>
      <c r="V30" s="37"/>
      <c r="W30" s="37"/>
      <c r="X30" s="52"/>
    </row>
    <row r="31" spans="1:26" ht="15.75" thickBot="1">
      <c r="A31" s="24"/>
      <c r="B31" s="25"/>
      <c r="C31" s="25"/>
      <c r="D31" s="26"/>
      <c r="E31" s="34" t="str">
        <f>IFERROR(INDEX(CardTab[Owner],MATCH(_202006_RCSS5791117192175[[#This Row],[Last 4]],CardTab[Card Number],0)),"")</f>
        <v/>
      </c>
      <c r="F31" s="36"/>
      <c r="G31"/>
      <c r="H31" s="8"/>
      <c r="I31" s="2"/>
      <c r="J31" s="5" t="str">
        <f>IFERROR(IF(_202006_RCSS5791117192175[[#This Row],[Item Name]]="Delivery",0,SUMPRODUCT($R$3,_202006_RCSS5791117192175[[#This Row],[Unit Price]],_202006_RCSS5791117192175[[#This Row],['#]])),"")</f>
        <v/>
      </c>
      <c r="K31" s="22"/>
      <c r="L31" s="5" t="str">
        <f>IFERROR(IF(OR(AND(NOT(ISBLANK(_202006_RCSS5791117192175[[#This Row],['#]])),NOT(ISBLANK(_202006_RCSS5791117192175[[#This Row],[Taxable]]))),$U$2),$R$4*(_202006_RCSS5791117192175[[#This Row],[Unit Price]]*_202006_RCSS5791117192175[[#This Row],['#]]+_202006_RCSS5791117192175[[#This Row],[Service Fee]]),""),"")</f>
        <v/>
      </c>
      <c r="M31" s="5">
        <f>IFERROR($R$5*SUM((_202006_RCSS5791117192175[[#This Row],['#]]*_202006_RCSS5791117192175[[#This Row],[Unit Price]]),_202006_RCSS5791117192175[[#This Row],[Service Fee]],_202006_RCSS5791117192175[[#This Row],[Tax]]),"")</f>
        <v>0</v>
      </c>
      <c r="N31" s="5">
        <f>IFERROR(SUM(_202006_RCSS5791117192175[[#This Row],[Unit Price]]*_202006_RCSS5791117192175[[#This Row],['#]],_202006_RCSS5791117192175[[#This Row],[Service Fee]],_202006_RCSS5791117192175[[#This Row],[Tax]],_202006_RCSS5791117192175[[#This Row],[Tip]]),"")</f>
        <v>0</v>
      </c>
      <c r="O31" s="5" t="str">
        <f>IFERROR(_202006_RCSS5791117192175[[#This Row],[Item Cost]]/COUNTA(_202006_RCSS5791117192175[[#This Row],[Alice]:[Dave]]),"")</f>
        <v/>
      </c>
      <c r="U31" s="46"/>
      <c r="V31" s="40"/>
      <c r="W31" s="41"/>
      <c r="X31" s="53"/>
    </row>
    <row r="32" spans="1:26">
      <c r="A32" s="24"/>
      <c r="B32" s="25"/>
      <c r="C32" s="25"/>
      <c r="D32" s="26"/>
      <c r="E32" s="34" t="str">
        <f>IFERROR(INDEX(CardTab[Owner],MATCH(_202006_RCSS5791117192175[[#This Row],[Last 4]],CardTab[Card Number],0)),"")</f>
        <v/>
      </c>
      <c r="F32" s="36"/>
      <c r="G32"/>
      <c r="H32" s="8"/>
      <c r="I32" s="2"/>
      <c r="J32" s="5" t="str">
        <f>IFERROR(IF(_202006_RCSS5791117192175[[#This Row],[Item Name]]="Delivery",0,SUMPRODUCT($R$3,_202006_RCSS5791117192175[[#This Row],[Unit Price]],_202006_RCSS5791117192175[[#This Row],['#]])),"")</f>
        <v/>
      </c>
      <c r="K32" s="22"/>
      <c r="L32" s="5" t="str">
        <f>IFERROR(IF(OR(AND(NOT(ISBLANK(_202006_RCSS5791117192175[[#This Row],['#]])),NOT(ISBLANK(_202006_RCSS5791117192175[[#This Row],[Taxable]]))),$U$2),$R$4*(_202006_RCSS5791117192175[[#This Row],[Unit Price]]*_202006_RCSS5791117192175[[#This Row],['#]]+_202006_RCSS5791117192175[[#This Row],[Service Fee]]),""),"")</f>
        <v/>
      </c>
      <c r="M32" s="5">
        <f>IFERROR($R$5*SUM((_202006_RCSS5791117192175[[#This Row],['#]]*_202006_RCSS5791117192175[[#This Row],[Unit Price]]),_202006_RCSS5791117192175[[#This Row],[Service Fee]],_202006_RCSS5791117192175[[#This Row],[Tax]]),"")</f>
        <v>0</v>
      </c>
      <c r="N32" s="5">
        <f>IFERROR(SUM(_202006_RCSS5791117192175[[#This Row],[Unit Price]]*_202006_RCSS5791117192175[[#This Row],['#]],_202006_RCSS5791117192175[[#This Row],[Service Fee]],_202006_RCSS5791117192175[[#This Row],[Tax]],_202006_RCSS5791117192175[[#This Row],[Tip]]),"")</f>
        <v>0</v>
      </c>
      <c r="O32" s="5" t="str">
        <f>IFERROR(_202006_RCSS5791117192175[[#This Row],[Item Cost]]/COUNTA(_202006_RCSS5791117192175[[#This Row],[Alice]:[Dave]]),"")</f>
        <v/>
      </c>
      <c r="U32" s="42"/>
      <c r="V32" s="43"/>
      <c r="W32" s="37"/>
      <c r="X32" s="53"/>
    </row>
    <row r="33" spans="1:24" ht="15.75" thickBot="1">
      <c r="A33" s="24"/>
      <c r="B33" s="25"/>
      <c r="C33" s="25"/>
      <c r="D33" s="26"/>
      <c r="E33" s="34" t="str">
        <f>IFERROR(INDEX(CardTab[Owner],MATCH(_202006_RCSS5791117192175[[#This Row],[Last 4]],CardTab[Card Number],0)),"")</f>
        <v/>
      </c>
      <c r="F33" s="36"/>
      <c r="G33"/>
      <c r="H33" s="8"/>
      <c r="I33" s="2"/>
      <c r="J33" s="5" t="str">
        <f>IFERROR(IF(_202006_RCSS5791117192175[[#This Row],[Item Name]]="Delivery",0,SUMPRODUCT($R$3,_202006_RCSS5791117192175[[#This Row],[Unit Price]],_202006_RCSS5791117192175[[#This Row],['#]])),"")</f>
        <v/>
      </c>
      <c r="K33" s="22"/>
      <c r="L33" s="5" t="str">
        <f>IFERROR(IF(OR(AND(NOT(ISBLANK(_202006_RCSS5791117192175[[#This Row],['#]])),NOT(ISBLANK(_202006_RCSS5791117192175[[#This Row],[Taxable]]))),$U$2),$R$4*(_202006_RCSS5791117192175[[#This Row],[Unit Price]]*_202006_RCSS5791117192175[[#This Row],['#]]+_202006_RCSS5791117192175[[#This Row],[Service Fee]]),""),"")</f>
        <v/>
      </c>
      <c r="M33" s="5">
        <f>IFERROR($R$5*SUM((_202006_RCSS5791117192175[[#This Row],['#]]*_202006_RCSS5791117192175[[#This Row],[Unit Price]]),_202006_RCSS5791117192175[[#This Row],[Service Fee]],_202006_RCSS5791117192175[[#This Row],[Tax]]),"")</f>
        <v>0</v>
      </c>
      <c r="N33" s="5">
        <f>IFERROR(SUM(_202006_RCSS5791117192175[[#This Row],[Unit Price]]*_202006_RCSS5791117192175[[#This Row],['#]],_202006_RCSS5791117192175[[#This Row],[Service Fee]],_202006_RCSS5791117192175[[#This Row],[Tax]],_202006_RCSS5791117192175[[#This Row],[Tip]]),"")</f>
        <v>0</v>
      </c>
      <c r="O33" s="5" t="str">
        <f>IFERROR(_202006_RCSS5791117192175[[#This Row],[Item Cost]]/COUNTA(_202006_RCSS5791117192175[[#This Row],[Alice]:[Dave]]),"")</f>
        <v/>
      </c>
      <c r="U33" s="42"/>
      <c r="V33" s="44"/>
      <c r="W33" s="37"/>
      <c r="X33" s="53"/>
    </row>
    <row r="34" spans="1:24" ht="15.75" thickBot="1">
      <c r="A34" s="24"/>
      <c r="B34" s="25"/>
      <c r="C34" s="25"/>
      <c r="D34" s="26"/>
      <c r="E34" s="34" t="str">
        <f>IFERROR(INDEX(CardTab[Owner],MATCH(_202006_RCSS5791117192175[[#This Row],[Last 4]],CardTab[Card Number],0)),"")</f>
        <v/>
      </c>
      <c r="F34" s="36"/>
      <c r="G34"/>
      <c r="H34" s="8"/>
      <c r="I34" s="2"/>
      <c r="J34" s="5" t="str">
        <f>IFERROR(IF(_202006_RCSS5791117192175[[#This Row],[Item Name]]="Delivery",0,SUMPRODUCT($R$3,_202006_RCSS5791117192175[[#This Row],[Unit Price]],_202006_RCSS5791117192175[[#This Row],['#]])),"")</f>
        <v/>
      </c>
      <c r="K34" s="22"/>
      <c r="L34" s="5" t="str">
        <f>IFERROR(IF(OR(AND(NOT(ISBLANK(_202006_RCSS5791117192175[[#This Row],['#]])),NOT(ISBLANK(_202006_RCSS5791117192175[[#This Row],[Taxable]]))),$U$2),$R$4*(_202006_RCSS5791117192175[[#This Row],[Unit Price]]*_202006_RCSS5791117192175[[#This Row],['#]]+_202006_RCSS5791117192175[[#This Row],[Service Fee]]),""),"")</f>
        <v/>
      </c>
      <c r="M34" s="5">
        <f>IFERROR($R$5*SUM((_202006_RCSS5791117192175[[#This Row],['#]]*_202006_RCSS5791117192175[[#This Row],[Unit Price]]),_202006_RCSS5791117192175[[#This Row],[Service Fee]],_202006_RCSS5791117192175[[#This Row],[Tax]]),"")</f>
        <v>0</v>
      </c>
      <c r="N34" s="5">
        <f>IFERROR(SUM(_202006_RCSS5791117192175[[#This Row],[Unit Price]]*_202006_RCSS5791117192175[[#This Row],['#]],_202006_RCSS5791117192175[[#This Row],[Service Fee]],_202006_RCSS5791117192175[[#This Row],[Tax]],_202006_RCSS5791117192175[[#This Row],[Tip]]),"")</f>
        <v>0</v>
      </c>
      <c r="O34" s="5" t="str">
        <f>IFERROR(_202006_RCSS5791117192175[[#This Row],[Item Cost]]/COUNTA(_202006_RCSS5791117192175[[#This Row],[Alice]:[Dave]]),"")</f>
        <v/>
      </c>
      <c r="U34" s="46"/>
      <c r="V34" s="40"/>
      <c r="W34" s="41"/>
      <c r="X34" s="41"/>
    </row>
    <row r="35" spans="1:24" ht="16.5" thickBot="1">
      <c r="A35" s="24"/>
      <c r="B35" s="25"/>
      <c r="C35" s="25"/>
      <c r="D35" s="26"/>
      <c r="E35" s="34" t="str">
        <f>IFERROR(INDEX(CardTab[Owner],MATCH(_202006_RCSS5791117192175[[#This Row],[Last 4]],CardTab[Card Number],0)),"")</f>
        <v/>
      </c>
      <c r="F35" s="36"/>
      <c r="G35"/>
      <c r="H35" s="8"/>
      <c r="I35" s="2"/>
      <c r="J35" s="5" t="str">
        <f>IFERROR(IF(_202006_RCSS5791117192175[[#This Row],[Item Name]]="Delivery",0,SUMPRODUCT($R$3,_202006_RCSS5791117192175[[#This Row],[Unit Price]],_202006_RCSS5791117192175[[#This Row],['#]])),"")</f>
        <v/>
      </c>
      <c r="K35" s="22"/>
      <c r="L35" s="5" t="str">
        <f>IFERROR(IF(OR(AND(NOT(ISBLANK(_202006_RCSS5791117192175[[#This Row],['#]])),NOT(ISBLANK(_202006_RCSS5791117192175[[#This Row],[Taxable]]))),$U$2),$R$4*(_202006_RCSS5791117192175[[#This Row],[Unit Price]]*_202006_RCSS5791117192175[[#This Row],['#]]+_202006_RCSS5791117192175[[#This Row],[Service Fee]]),""),"")</f>
        <v/>
      </c>
      <c r="M35" s="5">
        <f>IFERROR($R$5*SUM((_202006_RCSS5791117192175[[#This Row],['#]]*_202006_RCSS5791117192175[[#This Row],[Unit Price]]),_202006_RCSS5791117192175[[#This Row],[Service Fee]],_202006_RCSS5791117192175[[#This Row],[Tax]]),"")</f>
        <v>0</v>
      </c>
      <c r="N35" s="5">
        <f>IFERROR(SUM(_202006_RCSS5791117192175[[#This Row],[Unit Price]]*_202006_RCSS5791117192175[[#This Row],['#]],_202006_RCSS5791117192175[[#This Row],[Service Fee]],_202006_RCSS5791117192175[[#This Row],[Tax]],_202006_RCSS5791117192175[[#This Row],[Tip]]),"")</f>
        <v>0</v>
      </c>
      <c r="O35" s="5" t="str">
        <f>IFERROR(_202006_RCSS5791117192175[[#This Row],[Item Cost]]/COUNTA(_202006_RCSS5791117192175[[#This Row],[Alice]:[Dave]]),"")</f>
        <v/>
      </c>
      <c r="U35" s="45"/>
      <c r="V35" s="37"/>
      <c r="W35" s="37"/>
      <c r="X35" s="37"/>
    </row>
    <row r="36" spans="1:24" ht="15.75" thickBot="1">
      <c r="A36" s="24"/>
      <c r="B36" s="25"/>
      <c r="C36" s="25"/>
      <c r="D36" s="26"/>
      <c r="E36" s="34" t="str">
        <f>IFERROR(INDEX(CardTab[Owner],MATCH(_202006_RCSS5791117192175[[#This Row],[Last 4]],CardTab[Card Number],0)),"")</f>
        <v/>
      </c>
      <c r="F36" s="36"/>
      <c r="G36"/>
      <c r="H36" s="8"/>
      <c r="I36" s="2"/>
      <c r="J36" s="5" t="str">
        <f>IFERROR(IF(_202006_RCSS5791117192175[[#This Row],[Item Name]]="Delivery",0,SUMPRODUCT($R$3,_202006_RCSS5791117192175[[#This Row],[Unit Price]],_202006_RCSS5791117192175[[#This Row],['#]])),"")</f>
        <v/>
      </c>
      <c r="K36" s="22"/>
      <c r="L36" s="5" t="str">
        <f>IFERROR(IF(OR(AND(NOT(ISBLANK(_202006_RCSS5791117192175[[#This Row],['#]])),NOT(ISBLANK(_202006_RCSS5791117192175[[#This Row],[Taxable]]))),$U$2),$R$4*(_202006_RCSS5791117192175[[#This Row],[Unit Price]]*_202006_RCSS5791117192175[[#This Row],['#]]+_202006_RCSS5791117192175[[#This Row],[Service Fee]]),""),"")</f>
        <v/>
      </c>
      <c r="M36" s="5">
        <f>IFERROR($R$5*SUM((_202006_RCSS5791117192175[[#This Row],['#]]*_202006_RCSS5791117192175[[#This Row],[Unit Price]]),_202006_RCSS5791117192175[[#This Row],[Service Fee]],_202006_RCSS5791117192175[[#This Row],[Tax]]),"")</f>
        <v>0</v>
      </c>
      <c r="N36" s="5">
        <f>IFERROR(SUM(_202006_RCSS5791117192175[[#This Row],[Unit Price]]*_202006_RCSS5791117192175[[#This Row],['#]],_202006_RCSS5791117192175[[#This Row],[Service Fee]],_202006_RCSS5791117192175[[#This Row],[Tax]],_202006_RCSS5791117192175[[#This Row],[Tip]]),"")</f>
        <v>0</v>
      </c>
      <c r="O36" s="5" t="str">
        <f>IFERROR(_202006_RCSS5791117192175[[#This Row],[Item Cost]]/COUNTA(_202006_RCSS5791117192175[[#This Row],[Alice]:[Dave]]),"")</f>
        <v/>
      </c>
      <c r="U36" s="46"/>
      <c r="V36" s="40"/>
      <c r="W36" s="41"/>
      <c r="X36" s="37"/>
    </row>
    <row r="37" spans="1:24">
      <c r="A37" s="24"/>
      <c r="B37" s="25"/>
      <c r="C37" s="25"/>
      <c r="D37" s="26"/>
      <c r="E37" s="34" t="str">
        <f>IFERROR(INDEX(CardTab[Owner],MATCH(_202006_RCSS5791117192175[[#This Row],[Last 4]],CardTab[Card Number],0)),"")</f>
        <v/>
      </c>
      <c r="F37" s="36"/>
      <c r="G37"/>
      <c r="H37" s="8"/>
      <c r="I37" s="2"/>
      <c r="J37" s="5" t="str">
        <f>IFERROR(IF(_202006_RCSS5791117192175[[#This Row],[Item Name]]="Delivery",0,SUMPRODUCT($R$3,_202006_RCSS5791117192175[[#This Row],[Unit Price]],_202006_RCSS5791117192175[[#This Row],['#]])),"")</f>
        <v/>
      </c>
      <c r="K37" s="22"/>
      <c r="L37" s="5" t="str">
        <f>IFERROR(IF(OR(AND(NOT(ISBLANK(_202006_RCSS5791117192175[[#This Row],['#]])),NOT(ISBLANK(_202006_RCSS5791117192175[[#This Row],[Taxable]]))),$U$2),$R$4*(_202006_RCSS5791117192175[[#This Row],[Unit Price]]*_202006_RCSS5791117192175[[#This Row],['#]]+_202006_RCSS5791117192175[[#This Row],[Service Fee]]),""),"")</f>
        <v/>
      </c>
      <c r="M37" s="5">
        <f>IFERROR($R$5*SUM((_202006_RCSS5791117192175[[#This Row],['#]]*_202006_RCSS5791117192175[[#This Row],[Unit Price]]),_202006_RCSS5791117192175[[#This Row],[Service Fee]],_202006_RCSS5791117192175[[#This Row],[Tax]]),"")</f>
        <v>0</v>
      </c>
      <c r="N37" s="5">
        <f>IFERROR(SUM(_202006_RCSS5791117192175[[#This Row],[Unit Price]]*_202006_RCSS5791117192175[[#This Row],['#]],_202006_RCSS5791117192175[[#This Row],[Service Fee]],_202006_RCSS5791117192175[[#This Row],[Tax]],_202006_RCSS5791117192175[[#This Row],[Tip]]),"")</f>
        <v>0</v>
      </c>
      <c r="O37" s="5" t="str">
        <f>IFERROR(_202006_RCSS5791117192175[[#This Row],[Item Cost]]/COUNTA(_202006_RCSS5791117192175[[#This Row],[Alice]:[Dave]]),"")</f>
        <v/>
      </c>
      <c r="U37" s="42"/>
      <c r="V37" s="43"/>
      <c r="W37" s="37"/>
      <c r="X37" s="37"/>
    </row>
    <row r="38" spans="1:24" ht="15.75" thickBot="1">
      <c r="A38" s="24"/>
      <c r="B38" s="25"/>
      <c r="C38" s="25"/>
      <c r="D38" s="26"/>
      <c r="E38" s="34" t="str">
        <f>IFERROR(INDEX(CardTab[Owner],MATCH(_202006_RCSS5791117192175[[#This Row],[Last 4]],CardTab[Card Number],0)),"")</f>
        <v/>
      </c>
      <c r="F38" s="36"/>
      <c r="G38"/>
      <c r="H38" s="8"/>
      <c r="I38" s="2"/>
      <c r="J38" s="5" t="str">
        <f>IFERROR(IF(_202006_RCSS5791117192175[[#This Row],[Item Name]]="Delivery",0,SUMPRODUCT($R$3,_202006_RCSS5791117192175[[#This Row],[Unit Price]],_202006_RCSS5791117192175[[#This Row],['#]])),"")</f>
        <v/>
      </c>
      <c r="K38" s="22"/>
      <c r="L38" s="5" t="str">
        <f>IFERROR(IF(OR(AND(NOT(ISBLANK(_202006_RCSS5791117192175[[#This Row],['#]])),NOT(ISBLANK(_202006_RCSS5791117192175[[#This Row],[Taxable]]))),$U$2),$R$4*(_202006_RCSS5791117192175[[#This Row],[Unit Price]]*_202006_RCSS5791117192175[[#This Row],['#]]+_202006_RCSS5791117192175[[#This Row],[Service Fee]]),""),"")</f>
        <v/>
      </c>
      <c r="M38" s="5">
        <f>IFERROR($R$5*SUM((_202006_RCSS5791117192175[[#This Row],['#]]*_202006_RCSS5791117192175[[#This Row],[Unit Price]]),_202006_RCSS5791117192175[[#This Row],[Service Fee]],_202006_RCSS5791117192175[[#This Row],[Tax]]),"")</f>
        <v>0</v>
      </c>
      <c r="N38" s="5">
        <f>IFERROR(SUM(_202006_RCSS5791117192175[[#This Row],[Unit Price]]*_202006_RCSS5791117192175[[#This Row],['#]],_202006_RCSS5791117192175[[#This Row],[Service Fee]],_202006_RCSS5791117192175[[#This Row],[Tax]],_202006_RCSS5791117192175[[#This Row],[Tip]]),"")</f>
        <v>0</v>
      </c>
      <c r="O38" s="5" t="str">
        <f>IFERROR(_202006_RCSS5791117192175[[#This Row],[Item Cost]]/COUNTA(_202006_RCSS5791117192175[[#This Row],[Alice]:[Dave]]),"")</f>
        <v/>
      </c>
      <c r="U38" s="42"/>
      <c r="V38" s="44"/>
      <c r="W38" s="37"/>
      <c r="X38" s="37"/>
    </row>
    <row r="39" spans="1:24" ht="15.75" thickBot="1">
      <c r="A39" s="24"/>
      <c r="B39" s="25"/>
      <c r="C39" s="25"/>
      <c r="D39" s="26"/>
      <c r="E39" s="34" t="str">
        <f>IFERROR(INDEX(CardTab[Owner],MATCH(_202006_RCSS5791117192175[[#This Row],[Last 4]],CardTab[Card Number],0)),"")</f>
        <v/>
      </c>
      <c r="F39" s="36"/>
      <c r="G39"/>
      <c r="H39" s="8"/>
      <c r="I39" s="2"/>
      <c r="J39" s="5" t="str">
        <f>IFERROR(IF(_202006_RCSS5791117192175[[#This Row],[Item Name]]="Delivery",0,SUMPRODUCT($R$3,_202006_RCSS5791117192175[[#This Row],[Unit Price]],_202006_RCSS5791117192175[[#This Row],['#]])),"")</f>
        <v/>
      </c>
      <c r="K39" s="22"/>
      <c r="L39" s="5" t="str">
        <f>IFERROR(IF(OR(AND(NOT(ISBLANK(_202006_RCSS5791117192175[[#This Row],['#]])),NOT(ISBLANK(_202006_RCSS5791117192175[[#This Row],[Taxable]]))),$U$2),$R$4*(_202006_RCSS5791117192175[[#This Row],[Unit Price]]*_202006_RCSS5791117192175[[#This Row],['#]]+_202006_RCSS5791117192175[[#This Row],[Service Fee]]),""),"")</f>
        <v/>
      </c>
      <c r="M39" s="5">
        <f>IFERROR($R$5*SUM((_202006_RCSS5791117192175[[#This Row],['#]]*_202006_RCSS5791117192175[[#This Row],[Unit Price]]),_202006_RCSS5791117192175[[#This Row],[Service Fee]],_202006_RCSS5791117192175[[#This Row],[Tax]]),"")</f>
        <v>0</v>
      </c>
      <c r="N39" s="5">
        <f>IFERROR(SUM(_202006_RCSS5791117192175[[#This Row],[Unit Price]]*_202006_RCSS5791117192175[[#This Row],['#]],_202006_RCSS5791117192175[[#This Row],[Service Fee]],_202006_RCSS5791117192175[[#This Row],[Tax]],_202006_RCSS5791117192175[[#This Row],[Tip]]),"")</f>
        <v>0</v>
      </c>
      <c r="O39" s="5" t="str">
        <f>IFERROR(_202006_RCSS5791117192175[[#This Row],[Item Cost]]/COUNTA(_202006_RCSS5791117192175[[#This Row],[Alice]:[Dave]]),"")</f>
        <v/>
      </c>
      <c r="U39" s="46"/>
      <c r="V39" s="40"/>
      <c r="W39" s="41"/>
      <c r="X39" s="37"/>
    </row>
    <row r="40" spans="1:24">
      <c r="A40" s="24"/>
      <c r="B40" s="25"/>
      <c r="C40" s="25"/>
      <c r="D40" s="26"/>
      <c r="E40" s="34" t="str">
        <f>IFERROR(INDEX(CardTab[Owner],MATCH(_202006_RCSS5791117192175[[#This Row],[Last 4]],CardTab[Card Number],0)),"")</f>
        <v/>
      </c>
      <c r="F40" s="36"/>
      <c r="G40"/>
      <c r="H40" s="8"/>
      <c r="I40" s="2"/>
      <c r="J40" s="5" t="str">
        <f>IFERROR(IF(_202006_RCSS5791117192175[[#This Row],[Item Name]]="Delivery",0,SUMPRODUCT($R$3,_202006_RCSS5791117192175[[#This Row],[Unit Price]],_202006_RCSS5791117192175[[#This Row],['#]])),"")</f>
        <v/>
      </c>
      <c r="K40" s="22"/>
      <c r="L40" s="5" t="str">
        <f>IFERROR(IF(OR(AND(NOT(ISBLANK(_202006_RCSS5791117192175[[#This Row],['#]])),NOT(ISBLANK(_202006_RCSS5791117192175[[#This Row],[Taxable]]))),$U$2),$R$4*(_202006_RCSS5791117192175[[#This Row],[Unit Price]]*_202006_RCSS5791117192175[[#This Row],['#]]+_202006_RCSS5791117192175[[#This Row],[Service Fee]]),""),"")</f>
        <v/>
      </c>
      <c r="M40" s="5">
        <f>IFERROR($R$5*SUM((_202006_RCSS5791117192175[[#This Row],['#]]*_202006_RCSS5791117192175[[#This Row],[Unit Price]]),_202006_RCSS5791117192175[[#This Row],[Service Fee]],_202006_RCSS5791117192175[[#This Row],[Tax]]),"")</f>
        <v>0</v>
      </c>
      <c r="N40" s="5">
        <f>IFERROR(SUM(_202006_RCSS5791117192175[[#This Row],[Unit Price]]*_202006_RCSS5791117192175[[#This Row],['#]],_202006_RCSS5791117192175[[#This Row],[Service Fee]],_202006_RCSS5791117192175[[#This Row],[Tax]],_202006_RCSS5791117192175[[#This Row],[Tip]]),"")</f>
        <v>0</v>
      </c>
      <c r="O40" s="5" t="str">
        <f>IFERROR(_202006_RCSS5791117192175[[#This Row],[Item Cost]]/COUNTA(_202006_RCSS5791117192175[[#This Row],[Alice]:[Dave]]),"")</f>
        <v/>
      </c>
      <c r="V40" s="42"/>
      <c r="X40" s="37"/>
    </row>
    <row r="41" spans="1:24" ht="16.5" thickBot="1">
      <c r="A41" s="24"/>
      <c r="B41" s="25"/>
      <c r="C41" s="25"/>
      <c r="D41" s="26"/>
      <c r="E41" s="34" t="str">
        <f>IFERROR(INDEX(CardTab[Owner],MATCH(_202006_RCSS5791117192175[[#This Row],[Last 4]],CardTab[Card Number],0)),"")</f>
        <v/>
      </c>
      <c r="F41" s="36"/>
      <c r="G41"/>
      <c r="H41" s="8"/>
      <c r="I41" s="2"/>
      <c r="J41" s="5" t="str">
        <f>IFERROR(IF(_202006_RCSS5791117192175[[#This Row],[Item Name]]="Delivery",0,SUMPRODUCT($R$3,_202006_RCSS5791117192175[[#This Row],[Unit Price]],_202006_RCSS5791117192175[[#This Row],['#]])),"")</f>
        <v/>
      </c>
      <c r="K41" s="22"/>
      <c r="L41" s="5" t="str">
        <f>IFERROR(IF(OR(AND(NOT(ISBLANK(_202006_RCSS5791117192175[[#This Row],['#]])),NOT(ISBLANK(_202006_RCSS5791117192175[[#This Row],[Taxable]]))),$U$2),$R$4*(_202006_RCSS5791117192175[[#This Row],[Unit Price]]*_202006_RCSS5791117192175[[#This Row],['#]]+_202006_RCSS5791117192175[[#This Row],[Service Fee]]),""),"")</f>
        <v/>
      </c>
      <c r="M41" s="5">
        <f>IFERROR($R$5*SUM((_202006_RCSS5791117192175[[#This Row],['#]]*_202006_RCSS5791117192175[[#This Row],[Unit Price]]),_202006_RCSS5791117192175[[#This Row],[Service Fee]],_202006_RCSS5791117192175[[#This Row],[Tax]]),"")</f>
        <v>0</v>
      </c>
      <c r="N41" s="5">
        <f>IFERROR(SUM(_202006_RCSS5791117192175[[#This Row],[Unit Price]]*_202006_RCSS5791117192175[[#This Row],['#]],_202006_RCSS5791117192175[[#This Row],[Service Fee]],_202006_RCSS5791117192175[[#This Row],[Tax]],_202006_RCSS5791117192175[[#This Row],[Tip]]),"")</f>
        <v>0</v>
      </c>
      <c r="O41" s="5" t="str">
        <f>IFERROR(_202006_RCSS5791117192175[[#This Row],[Item Cost]]/COUNTA(_202006_RCSS5791117192175[[#This Row],[Alice]:[Dave]]),"")</f>
        <v/>
      </c>
      <c r="V41" s="45"/>
      <c r="X41" s="37"/>
    </row>
    <row r="42" spans="1:24" ht="15.75" thickBot="1">
      <c r="A42" s="24"/>
      <c r="B42" s="25"/>
      <c r="C42" s="25"/>
      <c r="D42" s="26"/>
      <c r="E42" s="34" t="str">
        <f>IFERROR(INDEX(CardTab[Owner],MATCH(_202006_RCSS5791117192175[[#This Row],[Last 4]],CardTab[Card Number],0)),"")</f>
        <v/>
      </c>
      <c r="F42" s="36"/>
      <c r="G42"/>
      <c r="H42" s="8"/>
      <c r="I42" s="2"/>
      <c r="J42" s="5" t="str">
        <f>IFERROR(IF(_202006_RCSS5791117192175[[#This Row],[Item Name]]="Delivery",0,SUMPRODUCT($R$3,_202006_RCSS5791117192175[[#This Row],[Unit Price]],_202006_RCSS5791117192175[[#This Row],['#]])),"")</f>
        <v/>
      </c>
      <c r="K42" s="22"/>
      <c r="L42" s="5" t="str">
        <f>IFERROR(IF(OR(AND(NOT(ISBLANK(_202006_RCSS5791117192175[[#This Row],['#]])),NOT(ISBLANK(_202006_RCSS5791117192175[[#This Row],[Taxable]]))),$U$2),$R$4*(_202006_RCSS5791117192175[[#This Row],[Unit Price]]*_202006_RCSS5791117192175[[#This Row],['#]]+_202006_RCSS5791117192175[[#This Row],[Service Fee]]),""),"")</f>
        <v/>
      </c>
      <c r="M42" s="5">
        <f>IFERROR($R$5*SUM((_202006_RCSS5791117192175[[#This Row],['#]]*_202006_RCSS5791117192175[[#This Row],[Unit Price]]),_202006_RCSS5791117192175[[#This Row],[Service Fee]],_202006_RCSS5791117192175[[#This Row],[Tax]]),"")</f>
        <v>0</v>
      </c>
      <c r="N42" s="5">
        <f>IFERROR(SUM(_202006_RCSS5791117192175[[#This Row],[Unit Price]]*_202006_RCSS5791117192175[[#This Row],['#]],_202006_RCSS5791117192175[[#This Row],[Service Fee]],_202006_RCSS5791117192175[[#This Row],[Tax]],_202006_RCSS5791117192175[[#This Row],[Tip]]),"")</f>
        <v>0</v>
      </c>
      <c r="O42" s="5" t="str">
        <f>IFERROR(_202006_RCSS5791117192175[[#This Row],[Item Cost]]/COUNTA(_202006_RCSS5791117192175[[#This Row],[Alice]:[Dave]]),"")</f>
        <v/>
      </c>
      <c r="V42" s="46"/>
      <c r="X42" s="41"/>
    </row>
    <row r="43" spans="1:24">
      <c r="A43" s="24"/>
      <c r="B43" s="25"/>
      <c r="C43" s="25"/>
      <c r="D43" s="26"/>
      <c r="E43" s="34" t="str">
        <f>IFERROR(INDEX(CardTab[Owner],MATCH(_202006_RCSS5791117192175[[#This Row],[Last 4]],CardTab[Card Number],0)),"")</f>
        <v/>
      </c>
      <c r="F43" s="36"/>
      <c r="G43"/>
      <c r="H43" s="8"/>
      <c r="I43" s="2"/>
      <c r="J43" s="5" t="str">
        <f>IFERROR(IF(_202006_RCSS5791117192175[[#This Row],[Item Name]]="Delivery",0,SUMPRODUCT($R$3,_202006_RCSS5791117192175[[#This Row],[Unit Price]],_202006_RCSS5791117192175[[#This Row],['#]])),"")</f>
        <v/>
      </c>
      <c r="K43" s="22"/>
      <c r="L43" s="5" t="str">
        <f>IFERROR(IF(OR(AND(NOT(ISBLANK(_202006_RCSS5791117192175[[#This Row],['#]])),NOT(ISBLANK(_202006_RCSS5791117192175[[#This Row],[Taxable]]))),$U$2),$R$4*(_202006_RCSS5791117192175[[#This Row],[Unit Price]]*_202006_RCSS5791117192175[[#This Row],['#]]+_202006_RCSS5791117192175[[#This Row],[Service Fee]]),""),"")</f>
        <v/>
      </c>
      <c r="M43" s="5">
        <f>IFERROR($R$5*SUM((_202006_RCSS5791117192175[[#This Row],['#]]*_202006_RCSS5791117192175[[#This Row],[Unit Price]]),_202006_RCSS5791117192175[[#This Row],[Service Fee]],_202006_RCSS5791117192175[[#This Row],[Tax]]),"")</f>
        <v>0</v>
      </c>
      <c r="N43" s="5">
        <f>IFERROR(SUM(_202006_RCSS5791117192175[[#This Row],[Unit Price]]*_202006_RCSS5791117192175[[#This Row],['#]],_202006_RCSS5791117192175[[#This Row],[Service Fee]],_202006_RCSS5791117192175[[#This Row],[Tax]],_202006_RCSS5791117192175[[#This Row],[Tip]]),"")</f>
        <v>0</v>
      </c>
      <c r="O43" s="5" t="str">
        <f>IFERROR(_202006_RCSS5791117192175[[#This Row],[Item Cost]]/COUNTA(_202006_RCSS5791117192175[[#This Row],[Alice]:[Dave]]),"")</f>
        <v/>
      </c>
      <c r="V43" s="42"/>
      <c r="X43" s="37"/>
    </row>
    <row r="44" spans="1:24">
      <c r="A44" s="24"/>
      <c r="B44" s="25"/>
      <c r="C44" s="25"/>
      <c r="D44" s="26"/>
      <c r="E44" s="34" t="str">
        <f>IFERROR(INDEX(CardTab[Owner],MATCH(_202006_RCSS5791117192175[[#This Row],[Last 4]],CardTab[Card Number],0)),"")</f>
        <v/>
      </c>
      <c r="F44" s="36"/>
      <c r="G44"/>
      <c r="H44" s="8"/>
      <c r="I44" s="2"/>
      <c r="J44" s="5" t="str">
        <f>IFERROR(IF(_202006_RCSS5791117192175[[#This Row],[Item Name]]="Delivery",0,SUMPRODUCT($R$3,_202006_RCSS5791117192175[[#This Row],[Unit Price]],_202006_RCSS5791117192175[[#This Row],['#]])),"")</f>
        <v/>
      </c>
      <c r="K44" s="22"/>
      <c r="L44" s="5" t="str">
        <f>IFERROR(IF(OR(AND(NOT(ISBLANK(_202006_RCSS5791117192175[[#This Row],['#]])),NOT(ISBLANK(_202006_RCSS5791117192175[[#This Row],[Taxable]]))),$U$2),$R$4*(_202006_RCSS5791117192175[[#This Row],[Unit Price]]*_202006_RCSS5791117192175[[#This Row],['#]]+_202006_RCSS5791117192175[[#This Row],[Service Fee]]),""),"")</f>
        <v/>
      </c>
      <c r="M44" s="5">
        <f>IFERROR($R$5*SUM((_202006_RCSS5791117192175[[#This Row],['#]]*_202006_RCSS5791117192175[[#This Row],[Unit Price]]),_202006_RCSS5791117192175[[#This Row],[Service Fee]],_202006_RCSS5791117192175[[#This Row],[Tax]]),"")</f>
        <v>0</v>
      </c>
      <c r="N44" s="5">
        <f>IFERROR(SUM(_202006_RCSS5791117192175[[#This Row],[Unit Price]]*_202006_RCSS5791117192175[[#This Row],['#]],_202006_RCSS5791117192175[[#This Row],[Service Fee]],_202006_RCSS5791117192175[[#This Row],[Tax]],_202006_RCSS5791117192175[[#This Row],[Tip]]),"")</f>
        <v>0</v>
      </c>
      <c r="O44" s="5" t="str">
        <f>IFERROR(_202006_RCSS5791117192175[[#This Row],[Item Cost]]/COUNTA(_202006_RCSS5791117192175[[#This Row],[Alice]:[Dave]]),"")</f>
        <v/>
      </c>
      <c r="V44" s="42"/>
      <c r="X44" s="37"/>
    </row>
    <row r="45" spans="1:24">
      <c r="A45" s="24"/>
      <c r="B45" s="25"/>
      <c r="C45" s="25"/>
      <c r="D45" s="26"/>
      <c r="E45" s="34" t="str">
        <f>IFERROR(INDEX(CardTab[Owner],MATCH(_202006_RCSS5791117192175[[#This Row],[Last 4]],CardTab[Card Number],0)),"")</f>
        <v/>
      </c>
      <c r="F45" s="36"/>
      <c r="G45"/>
      <c r="H45" s="8"/>
      <c r="I45" s="2"/>
      <c r="J45" s="5" t="str">
        <f>IFERROR(IF(_202006_RCSS5791117192175[[#This Row],[Item Name]]="Delivery",0,SUMPRODUCT($R$3,_202006_RCSS5791117192175[[#This Row],[Unit Price]],_202006_RCSS5791117192175[[#This Row],['#]])),"")</f>
        <v/>
      </c>
      <c r="K45" s="22"/>
      <c r="L45" s="5" t="str">
        <f>IFERROR(IF(OR(AND(NOT(ISBLANK(_202006_RCSS5791117192175[[#This Row],['#]])),NOT(ISBLANK(_202006_RCSS5791117192175[[#This Row],[Taxable]]))),$U$2),$R$4*(_202006_RCSS5791117192175[[#This Row],[Unit Price]]*_202006_RCSS5791117192175[[#This Row],['#]]+_202006_RCSS5791117192175[[#This Row],[Service Fee]]),""),"")</f>
        <v/>
      </c>
      <c r="M45" s="5">
        <f>IFERROR($R$5*SUM((_202006_RCSS5791117192175[[#This Row],['#]]*_202006_RCSS5791117192175[[#This Row],[Unit Price]]),_202006_RCSS5791117192175[[#This Row],[Service Fee]],_202006_RCSS5791117192175[[#This Row],[Tax]]),"")</f>
        <v>0</v>
      </c>
      <c r="N45" s="5">
        <f>IFERROR(SUM(_202006_RCSS5791117192175[[#This Row],[Unit Price]]*_202006_RCSS5791117192175[[#This Row],['#]],_202006_RCSS5791117192175[[#This Row],[Service Fee]],_202006_RCSS5791117192175[[#This Row],[Tax]],_202006_RCSS5791117192175[[#This Row],[Tip]]),"")</f>
        <v>0</v>
      </c>
      <c r="O45" s="5" t="str">
        <f>IFERROR(_202006_RCSS5791117192175[[#This Row],[Item Cost]]/COUNTA(_202006_RCSS5791117192175[[#This Row],[Alice]:[Dave]]),"")</f>
        <v/>
      </c>
    </row>
    <row r="46" spans="1:24">
      <c r="A46" s="24"/>
      <c r="B46" s="25"/>
      <c r="C46" s="25"/>
      <c r="D46" s="26"/>
      <c r="E46" s="34" t="str">
        <f>IFERROR(INDEX(CardTab[Owner],MATCH(_202006_RCSS5791117192175[[#This Row],[Last 4]],CardTab[Card Number],0)),"")</f>
        <v/>
      </c>
      <c r="F46" s="36"/>
      <c r="G46"/>
      <c r="H46" s="8"/>
      <c r="I46" s="2"/>
      <c r="J46" s="5" t="str">
        <f>IFERROR(IF(_202006_RCSS5791117192175[[#This Row],[Item Name]]="Delivery",0,SUMPRODUCT($R$3,_202006_RCSS5791117192175[[#This Row],[Unit Price]],_202006_RCSS5791117192175[[#This Row],['#]])),"")</f>
        <v/>
      </c>
      <c r="K46" s="22"/>
      <c r="L46" s="5" t="str">
        <f>IFERROR(IF(OR(AND(NOT(ISBLANK(_202006_RCSS5791117192175[[#This Row],['#]])),NOT(ISBLANK(_202006_RCSS5791117192175[[#This Row],[Taxable]]))),$U$2),$R$4*(_202006_RCSS5791117192175[[#This Row],[Unit Price]]*_202006_RCSS5791117192175[[#This Row],['#]]+_202006_RCSS5791117192175[[#This Row],[Service Fee]]),""),"")</f>
        <v/>
      </c>
      <c r="M46" s="5">
        <f>IFERROR($R$5*SUM((_202006_RCSS5791117192175[[#This Row],['#]]*_202006_RCSS5791117192175[[#This Row],[Unit Price]]),_202006_RCSS5791117192175[[#This Row],[Service Fee]],_202006_RCSS5791117192175[[#This Row],[Tax]]),"")</f>
        <v>0</v>
      </c>
      <c r="N46" s="5">
        <f>IFERROR(SUM(_202006_RCSS5791117192175[[#This Row],[Unit Price]]*_202006_RCSS5791117192175[[#This Row],['#]],_202006_RCSS5791117192175[[#This Row],[Service Fee]],_202006_RCSS5791117192175[[#This Row],[Tax]],_202006_RCSS5791117192175[[#This Row],[Tip]]),"")</f>
        <v>0</v>
      </c>
      <c r="O46" s="5" t="str">
        <f>IFERROR(_202006_RCSS5791117192175[[#This Row],[Item Cost]]/COUNTA(_202006_RCSS5791117192175[[#This Row],[Alice]:[Dave]]),"")</f>
        <v/>
      </c>
    </row>
    <row r="47" spans="1:24">
      <c r="A47" s="24"/>
      <c r="B47" s="25"/>
      <c r="C47" s="25"/>
      <c r="D47" s="26"/>
      <c r="E47" s="34" t="str">
        <f>IFERROR(INDEX(CardTab[Owner],MATCH(_202006_RCSS5791117192175[[#This Row],[Last 4]],CardTab[Card Number],0)),"")</f>
        <v/>
      </c>
      <c r="F47" s="36"/>
      <c r="G47"/>
      <c r="H47" s="8"/>
      <c r="I47" s="2"/>
      <c r="J47" s="5" t="str">
        <f>IFERROR(IF(_202006_RCSS5791117192175[[#This Row],[Item Name]]="Delivery",0,SUMPRODUCT($R$3,_202006_RCSS5791117192175[[#This Row],[Unit Price]],_202006_RCSS5791117192175[[#This Row],['#]])),"")</f>
        <v/>
      </c>
      <c r="K47" s="22"/>
      <c r="L47" s="5" t="str">
        <f>IFERROR(IF(OR(AND(NOT(ISBLANK(_202006_RCSS5791117192175[[#This Row],['#]])),NOT(ISBLANK(_202006_RCSS5791117192175[[#This Row],[Taxable]]))),$U$2),$R$4*(_202006_RCSS5791117192175[[#This Row],[Unit Price]]*_202006_RCSS5791117192175[[#This Row],['#]]+_202006_RCSS5791117192175[[#This Row],[Service Fee]]),""),"")</f>
        <v/>
      </c>
      <c r="M47" s="5">
        <f>IFERROR($R$5*SUM((_202006_RCSS5791117192175[[#This Row],['#]]*_202006_RCSS5791117192175[[#This Row],[Unit Price]]),_202006_RCSS5791117192175[[#This Row],[Service Fee]],_202006_RCSS5791117192175[[#This Row],[Tax]]),"")</f>
        <v>0</v>
      </c>
      <c r="N47" s="5">
        <f>IFERROR(SUM(_202006_RCSS5791117192175[[#This Row],[Unit Price]]*_202006_RCSS5791117192175[[#This Row],['#]],_202006_RCSS5791117192175[[#This Row],[Service Fee]],_202006_RCSS5791117192175[[#This Row],[Tax]],_202006_RCSS5791117192175[[#This Row],[Tip]]),"")</f>
        <v>0</v>
      </c>
      <c r="O47" s="5" t="str">
        <f>IFERROR(_202006_RCSS5791117192175[[#This Row],[Item Cost]]/COUNTA(_202006_RCSS5791117192175[[#This Row],[Alice]:[Dave]]),"")</f>
        <v/>
      </c>
    </row>
    <row r="48" spans="1:24">
      <c r="A48" s="24"/>
      <c r="B48" s="25"/>
      <c r="C48" s="25"/>
      <c r="D48" s="26"/>
      <c r="E48" s="34" t="str">
        <f>IFERROR(INDEX(CardTab[Owner],MATCH(_202006_RCSS5791117192175[[#This Row],[Last 4]],CardTab[Card Number],0)),"")</f>
        <v/>
      </c>
      <c r="F48" s="36"/>
      <c r="G48"/>
      <c r="H48" s="8"/>
      <c r="I48" s="2"/>
      <c r="J48" s="5" t="str">
        <f>IFERROR(IF(_202006_RCSS5791117192175[[#This Row],[Item Name]]="Delivery",0,SUMPRODUCT($R$3,_202006_RCSS5791117192175[[#This Row],[Unit Price]],_202006_RCSS5791117192175[[#This Row],['#]])),"")</f>
        <v/>
      </c>
      <c r="K48" s="22"/>
      <c r="L48" s="5" t="str">
        <f>IFERROR(IF(OR(AND(NOT(ISBLANK(_202006_RCSS5791117192175[[#This Row],['#]])),NOT(ISBLANK(_202006_RCSS5791117192175[[#This Row],[Taxable]]))),$U$2),$R$4*(_202006_RCSS5791117192175[[#This Row],[Unit Price]]*_202006_RCSS5791117192175[[#This Row],['#]]+_202006_RCSS5791117192175[[#This Row],[Service Fee]]),""),"")</f>
        <v/>
      </c>
      <c r="M48" s="5">
        <f>IFERROR($R$5*SUM((_202006_RCSS5791117192175[[#This Row],['#]]*_202006_RCSS5791117192175[[#This Row],[Unit Price]]),_202006_RCSS5791117192175[[#This Row],[Service Fee]],_202006_RCSS5791117192175[[#This Row],[Tax]]),"")</f>
        <v>0</v>
      </c>
      <c r="N48" s="5">
        <f>IFERROR(SUM(_202006_RCSS5791117192175[[#This Row],[Unit Price]]*_202006_RCSS5791117192175[[#This Row],['#]],_202006_RCSS5791117192175[[#This Row],[Service Fee]],_202006_RCSS5791117192175[[#This Row],[Tax]],_202006_RCSS5791117192175[[#This Row],[Tip]]),"")</f>
        <v>0</v>
      </c>
      <c r="O48" s="5" t="str">
        <f>IFERROR(_202006_RCSS5791117192175[[#This Row],[Item Cost]]/COUNTA(_202006_RCSS5791117192175[[#This Row],[Alice]:[Dave]]),"")</f>
        <v/>
      </c>
    </row>
    <row r="49" spans="1:15">
      <c r="A49" s="24"/>
      <c r="B49" s="25"/>
      <c r="C49" s="25"/>
      <c r="D49" s="26"/>
      <c r="E49" s="34" t="str">
        <f>IFERROR(INDEX(CardTab[Owner],MATCH(_202006_RCSS5791117192175[[#This Row],[Last 4]],CardTab[Card Number],0)),"")</f>
        <v/>
      </c>
      <c r="F49" s="36"/>
      <c r="G49"/>
      <c r="H49" s="8"/>
      <c r="I49" s="2"/>
      <c r="J49" s="5" t="str">
        <f>IFERROR(IF(_202006_RCSS5791117192175[[#This Row],[Item Name]]="Delivery",0,SUMPRODUCT($R$3,_202006_RCSS5791117192175[[#This Row],[Unit Price]],_202006_RCSS5791117192175[[#This Row],['#]])),"")</f>
        <v/>
      </c>
      <c r="K49" s="22"/>
      <c r="L49" s="5" t="str">
        <f>IFERROR(IF(OR(AND(NOT(ISBLANK(_202006_RCSS5791117192175[[#This Row],['#]])),NOT(ISBLANK(_202006_RCSS5791117192175[[#This Row],[Taxable]]))),$U$2),$R$4*(_202006_RCSS5791117192175[[#This Row],[Unit Price]]*_202006_RCSS5791117192175[[#This Row],['#]]+_202006_RCSS5791117192175[[#This Row],[Service Fee]]),""),"")</f>
        <v/>
      </c>
      <c r="M49" s="5">
        <f>IFERROR($R$5*SUM((_202006_RCSS5791117192175[[#This Row],['#]]*_202006_RCSS5791117192175[[#This Row],[Unit Price]]),_202006_RCSS5791117192175[[#This Row],[Service Fee]],_202006_RCSS5791117192175[[#This Row],[Tax]]),"")</f>
        <v>0</v>
      </c>
      <c r="N49" s="5">
        <f>IFERROR(SUM(_202006_RCSS5791117192175[[#This Row],[Unit Price]]*_202006_RCSS5791117192175[[#This Row],['#]],_202006_RCSS5791117192175[[#This Row],[Service Fee]],_202006_RCSS5791117192175[[#This Row],[Tax]],_202006_RCSS5791117192175[[#This Row],[Tip]]),"")</f>
        <v>0</v>
      </c>
      <c r="O49" s="5" t="str">
        <f>IFERROR(_202006_RCSS5791117192175[[#This Row],[Item Cost]]/COUNTA(_202006_RCSS5791117192175[[#This Row],[Alice]:[Dave]]),"")</f>
        <v/>
      </c>
    </row>
    <row r="50" spans="1:15">
      <c r="A50" s="24"/>
      <c r="B50" s="25"/>
      <c r="C50" s="25"/>
      <c r="D50" s="26"/>
      <c r="E50" s="34" t="str">
        <f>IFERROR(INDEX(CardTab[Owner],MATCH(_202006_RCSS5791117192175[[#This Row],[Last 4]],CardTab[Card Number],0)),"")</f>
        <v/>
      </c>
      <c r="F50" s="36"/>
      <c r="G50"/>
      <c r="H50" s="8"/>
      <c r="I50" s="2"/>
      <c r="J50" s="5" t="str">
        <f>IFERROR(IF(_202006_RCSS5791117192175[[#This Row],[Item Name]]="Delivery",0,SUMPRODUCT($R$3,_202006_RCSS5791117192175[[#This Row],[Unit Price]],_202006_RCSS5791117192175[[#This Row],['#]])),"")</f>
        <v/>
      </c>
      <c r="K50" s="22"/>
      <c r="L50" s="5" t="str">
        <f>IFERROR(IF(OR(AND(NOT(ISBLANK(_202006_RCSS5791117192175[[#This Row],['#]])),NOT(ISBLANK(_202006_RCSS5791117192175[[#This Row],[Taxable]]))),$U$2),$R$4*(_202006_RCSS5791117192175[[#This Row],[Unit Price]]*_202006_RCSS5791117192175[[#This Row],['#]]+_202006_RCSS5791117192175[[#This Row],[Service Fee]]),""),"")</f>
        <v/>
      </c>
      <c r="M50" s="5">
        <f>IFERROR($R$5*SUM((_202006_RCSS5791117192175[[#This Row],['#]]*_202006_RCSS5791117192175[[#This Row],[Unit Price]]),_202006_RCSS5791117192175[[#This Row],[Service Fee]],_202006_RCSS5791117192175[[#This Row],[Tax]]),"")</f>
        <v>0</v>
      </c>
      <c r="N50" s="5">
        <f>IFERROR(SUM(_202006_RCSS5791117192175[[#This Row],[Unit Price]]*_202006_RCSS5791117192175[[#This Row],['#]],_202006_RCSS5791117192175[[#This Row],[Service Fee]],_202006_RCSS5791117192175[[#This Row],[Tax]],_202006_RCSS5791117192175[[#This Row],[Tip]]),"")</f>
        <v>0</v>
      </c>
      <c r="O50" s="5" t="str">
        <f>IFERROR(_202006_RCSS5791117192175[[#This Row],[Item Cost]]/COUNTA(_202006_RCSS5791117192175[[#This Row],[Alice]:[Dave]]),"")</f>
        <v/>
      </c>
    </row>
    <row r="51" spans="1:15">
      <c r="A51" s="24"/>
      <c r="B51" s="25"/>
      <c r="C51" s="25"/>
      <c r="D51" s="26"/>
      <c r="E51" s="34" t="str">
        <f>IFERROR(INDEX(CardTab[Owner],MATCH(_202006_RCSS5791117192175[[#This Row],[Last 4]],CardTab[Card Number],0)),"")</f>
        <v/>
      </c>
      <c r="F51" s="36"/>
      <c r="G51"/>
      <c r="H51" s="8"/>
      <c r="I51" s="2"/>
      <c r="J51" s="5" t="str">
        <f>IFERROR(IF(_202006_RCSS5791117192175[[#This Row],[Item Name]]="Delivery",0,SUMPRODUCT($R$3,_202006_RCSS5791117192175[[#This Row],[Unit Price]],_202006_RCSS5791117192175[[#This Row],['#]])),"")</f>
        <v/>
      </c>
      <c r="K51" s="22"/>
      <c r="L51" s="5" t="str">
        <f>IFERROR(IF(OR(AND(NOT(ISBLANK(_202006_RCSS5791117192175[[#This Row],['#]])),NOT(ISBLANK(_202006_RCSS5791117192175[[#This Row],[Taxable]]))),$U$2),$R$4*(_202006_RCSS5791117192175[[#This Row],[Unit Price]]*_202006_RCSS5791117192175[[#This Row],['#]]+_202006_RCSS5791117192175[[#This Row],[Service Fee]]),""),"")</f>
        <v/>
      </c>
      <c r="M51" s="5">
        <f>IFERROR($R$5*SUM((_202006_RCSS5791117192175[[#This Row],['#]]*_202006_RCSS5791117192175[[#This Row],[Unit Price]]),_202006_RCSS5791117192175[[#This Row],[Service Fee]],_202006_RCSS5791117192175[[#This Row],[Tax]]),"")</f>
        <v>0</v>
      </c>
      <c r="N51" s="5">
        <f>IFERROR(SUM(_202006_RCSS5791117192175[[#This Row],[Unit Price]]*_202006_RCSS5791117192175[[#This Row],['#]],_202006_RCSS5791117192175[[#This Row],[Service Fee]],_202006_RCSS5791117192175[[#This Row],[Tax]],_202006_RCSS5791117192175[[#This Row],[Tip]]),"")</f>
        <v>0</v>
      </c>
      <c r="O51" s="5" t="str">
        <f>IFERROR(_202006_RCSS5791117192175[[#This Row],[Item Cost]]/COUNTA(_202006_RCSS5791117192175[[#This Row],[Alice]:[Dave]]),"")</f>
        <v/>
      </c>
    </row>
    <row r="52" spans="1:15">
      <c r="A52" s="24"/>
      <c r="B52" s="25"/>
      <c r="C52" s="25"/>
      <c r="D52" s="26"/>
      <c r="E52" s="34" t="str">
        <f>IFERROR(INDEX(CardTab[Owner],MATCH(_202006_RCSS5791117192175[[#This Row],[Last 4]],CardTab[Card Number],0)),"")</f>
        <v/>
      </c>
      <c r="F52" s="36"/>
      <c r="G52" s="1"/>
      <c r="H52" s="8"/>
      <c r="I52" s="2"/>
      <c r="J52" s="5" t="str">
        <f>IFERROR(IF(_202006_RCSS5791117192175[[#This Row],[Item Name]]="Delivery",0,SUMPRODUCT($R$3,_202006_RCSS5791117192175[[#This Row],[Unit Price]],_202006_RCSS5791117192175[[#This Row],['#]])),"")</f>
        <v/>
      </c>
      <c r="K52" s="22"/>
      <c r="L52" s="5" t="str">
        <f>IFERROR(IF(OR(AND(NOT(ISBLANK(_202006_RCSS5791117192175[[#This Row],['#]])),NOT(ISBLANK(_202006_RCSS5791117192175[[#This Row],[Taxable]]))),$U$2),$R$4*(_202006_RCSS5791117192175[[#This Row],[Unit Price]]*_202006_RCSS5791117192175[[#This Row],['#]]+_202006_RCSS5791117192175[[#This Row],[Service Fee]]),""),"")</f>
        <v/>
      </c>
      <c r="M52" s="5">
        <f>IFERROR($R$5*SUM((_202006_RCSS5791117192175[[#This Row],['#]]*_202006_RCSS5791117192175[[#This Row],[Unit Price]]),_202006_RCSS5791117192175[[#This Row],[Service Fee]],_202006_RCSS5791117192175[[#This Row],[Tax]]),"")</f>
        <v>0</v>
      </c>
      <c r="N52" s="5">
        <f>IFERROR(SUM(_202006_RCSS5791117192175[[#This Row],[Unit Price]]*_202006_RCSS5791117192175[[#This Row],['#]],_202006_RCSS5791117192175[[#This Row],[Service Fee]],_202006_RCSS5791117192175[[#This Row],[Tax]],_202006_RCSS5791117192175[[#This Row],[Tip]]),"")</f>
        <v>0</v>
      </c>
      <c r="O52" s="5" t="str">
        <f>IFERROR(_202006_RCSS5791117192175[[#This Row],[Item Cost]]/COUNTA(_202006_RCSS5791117192175[[#This Row],[Alice]:[Dave]]),"")</f>
        <v/>
      </c>
    </row>
    <row r="53" spans="1:15">
      <c r="A53" s="24"/>
      <c r="B53" s="25"/>
      <c r="C53" s="25"/>
      <c r="D53" s="26"/>
      <c r="E53" s="34" t="str">
        <f>IFERROR(INDEX(CardTab[Owner],MATCH(_202006_RCSS5791117192175[[#This Row],[Last 4]],CardTab[Card Number],0)),"")</f>
        <v/>
      </c>
      <c r="F53" s="36"/>
      <c r="G53"/>
      <c r="H53" s="8"/>
      <c r="I53" s="2"/>
      <c r="J53" s="5" t="str">
        <f>IFERROR(IF(_202006_RCSS5791117192175[[#This Row],[Item Name]]="Delivery",0,SUMPRODUCT($R$3,_202006_RCSS5791117192175[[#This Row],[Unit Price]],_202006_RCSS5791117192175[[#This Row],['#]])),"")</f>
        <v/>
      </c>
      <c r="K53" s="22"/>
      <c r="L53" s="5" t="str">
        <f>IFERROR(IF(OR(AND(NOT(ISBLANK(_202006_RCSS5791117192175[[#This Row],['#]])),NOT(ISBLANK(_202006_RCSS5791117192175[[#This Row],[Taxable]]))),$U$2),$R$4*(_202006_RCSS5791117192175[[#This Row],[Unit Price]]*_202006_RCSS5791117192175[[#This Row],['#]]+_202006_RCSS5791117192175[[#This Row],[Service Fee]]),""),"")</f>
        <v/>
      </c>
      <c r="M53" s="5">
        <f>IFERROR($R$5*SUM((_202006_RCSS5791117192175[[#This Row],['#]]*_202006_RCSS5791117192175[[#This Row],[Unit Price]]),_202006_RCSS5791117192175[[#This Row],[Service Fee]],_202006_RCSS5791117192175[[#This Row],[Tax]]),"")</f>
        <v>0</v>
      </c>
      <c r="N53" s="5">
        <f>IFERROR(SUM(_202006_RCSS5791117192175[[#This Row],[Unit Price]]*_202006_RCSS5791117192175[[#This Row],['#]],_202006_RCSS5791117192175[[#This Row],[Service Fee]],_202006_RCSS5791117192175[[#This Row],[Tax]],_202006_RCSS5791117192175[[#This Row],[Tip]]),"")</f>
        <v>0</v>
      </c>
      <c r="O53" s="5" t="str">
        <f>IFERROR(_202006_RCSS5791117192175[[#This Row],[Item Cost]]/COUNTA(_202006_RCSS5791117192175[[#This Row],[Alice]:[Dave]]),"")</f>
        <v/>
      </c>
    </row>
    <row r="54" spans="1:15">
      <c r="A54" s="24"/>
      <c r="B54" s="25"/>
      <c r="C54" s="25"/>
      <c r="D54" s="26"/>
      <c r="E54" s="34" t="str">
        <f>IFERROR(INDEX(CardTab[Owner],MATCH(_202006_RCSS5791117192175[[#This Row],[Last 4]],CardTab[Card Number],0)),"")</f>
        <v/>
      </c>
      <c r="F54" s="36"/>
      <c r="G54"/>
      <c r="H54" s="8"/>
      <c r="I54" s="2"/>
      <c r="J54" s="5" t="str">
        <f>IFERROR(IF(_202006_RCSS5791117192175[[#This Row],[Item Name]]="Delivery",0,SUMPRODUCT($R$3,_202006_RCSS5791117192175[[#This Row],[Unit Price]],_202006_RCSS5791117192175[[#This Row],['#]])),"")</f>
        <v/>
      </c>
      <c r="K54" s="22"/>
      <c r="L54" s="5" t="str">
        <f>IFERROR(IF(OR(AND(NOT(ISBLANK(_202006_RCSS5791117192175[[#This Row],['#]])),NOT(ISBLANK(_202006_RCSS5791117192175[[#This Row],[Taxable]]))),$U$2),$R$4*(_202006_RCSS5791117192175[[#This Row],[Unit Price]]*_202006_RCSS5791117192175[[#This Row],['#]]+_202006_RCSS5791117192175[[#This Row],[Service Fee]]),""),"")</f>
        <v/>
      </c>
      <c r="M54" s="5">
        <f>IFERROR($R$5*SUM((_202006_RCSS5791117192175[[#This Row],['#]]*_202006_RCSS5791117192175[[#This Row],[Unit Price]]),_202006_RCSS5791117192175[[#This Row],[Service Fee]],_202006_RCSS5791117192175[[#This Row],[Tax]]),"")</f>
        <v>0</v>
      </c>
      <c r="N54" s="5">
        <f>IFERROR(SUM(_202006_RCSS5791117192175[[#This Row],[Unit Price]]*_202006_RCSS5791117192175[[#This Row],['#]],_202006_RCSS5791117192175[[#This Row],[Service Fee]],_202006_RCSS5791117192175[[#This Row],[Tax]],_202006_RCSS5791117192175[[#This Row],[Tip]]),"")</f>
        <v>0</v>
      </c>
      <c r="O54" s="5" t="str">
        <f>IFERROR(_202006_RCSS5791117192175[[#This Row],[Item Cost]]/COUNTA(_202006_RCSS5791117192175[[#This Row],[Alice]:[Dave]]),"")</f>
        <v/>
      </c>
    </row>
    <row r="55" spans="1:15">
      <c r="A55" s="24"/>
      <c r="B55" s="25"/>
      <c r="C55" s="25"/>
      <c r="D55" s="26"/>
      <c r="E55" s="34" t="str">
        <f>IFERROR(INDEX(CardTab[Owner],MATCH(_202006_RCSS5791117192175[[#This Row],[Last 4]],CardTab[Card Number],0)),"")</f>
        <v/>
      </c>
      <c r="F55" s="36"/>
      <c r="G55"/>
      <c r="H55" s="8"/>
      <c r="I55" s="2"/>
      <c r="J55" s="5" t="str">
        <f>IFERROR(IF(_202006_RCSS5791117192175[[#This Row],[Item Name]]="Delivery",0,SUMPRODUCT($R$3,_202006_RCSS5791117192175[[#This Row],[Unit Price]],_202006_RCSS5791117192175[[#This Row],['#]])),"")</f>
        <v/>
      </c>
      <c r="K55" s="22"/>
      <c r="L55" s="5" t="str">
        <f>IFERROR(IF(OR(AND(NOT(ISBLANK(_202006_RCSS5791117192175[[#This Row],['#]])),NOT(ISBLANK(_202006_RCSS5791117192175[[#This Row],[Taxable]]))),$U$2),$R$4*(_202006_RCSS5791117192175[[#This Row],[Unit Price]]*_202006_RCSS5791117192175[[#This Row],['#]]+_202006_RCSS5791117192175[[#This Row],[Service Fee]]),""),"")</f>
        <v/>
      </c>
      <c r="M55" s="5">
        <f>IFERROR($R$5*SUM((_202006_RCSS5791117192175[[#This Row],['#]]*_202006_RCSS5791117192175[[#This Row],[Unit Price]]),_202006_RCSS5791117192175[[#This Row],[Service Fee]],_202006_RCSS5791117192175[[#This Row],[Tax]]),"")</f>
        <v>0</v>
      </c>
      <c r="N55" s="5">
        <f>IFERROR(SUM(_202006_RCSS5791117192175[[#This Row],[Unit Price]]*_202006_RCSS5791117192175[[#This Row],['#]],_202006_RCSS5791117192175[[#This Row],[Service Fee]],_202006_RCSS5791117192175[[#This Row],[Tax]],_202006_RCSS5791117192175[[#This Row],[Tip]]),"")</f>
        <v>0</v>
      </c>
      <c r="O55" s="5" t="str">
        <f>IFERROR(_202006_RCSS5791117192175[[#This Row],[Item Cost]]/COUNTA(_202006_RCSS5791117192175[[#This Row],[Alice]:[Dave]]),"")</f>
        <v/>
      </c>
    </row>
    <row r="56" spans="1:15">
      <c r="A56" s="24"/>
      <c r="B56" s="25"/>
      <c r="C56" s="25"/>
      <c r="D56" s="26"/>
      <c r="E56" s="34" t="str">
        <f>IFERROR(INDEX(CardTab[Owner],MATCH(_202006_RCSS5791117192175[[#This Row],[Last 4]],CardTab[Card Number],0)),"")</f>
        <v/>
      </c>
      <c r="F56" s="36"/>
      <c r="G56"/>
      <c r="H56" s="8"/>
      <c r="I56" s="2"/>
      <c r="J56" s="5" t="str">
        <f>IFERROR(IF(_202006_RCSS5791117192175[[#This Row],[Item Name]]="Delivery",0,SUMPRODUCT($R$3,_202006_RCSS5791117192175[[#This Row],[Unit Price]],_202006_RCSS5791117192175[[#This Row],['#]])),"")</f>
        <v/>
      </c>
      <c r="K56" s="22"/>
      <c r="L56" s="5" t="str">
        <f>IFERROR(IF(OR(AND(NOT(ISBLANK(_202006_RCSS5791117192175[[#This Row],['#]])),NOT(ISBLANK(_202006_RCSS5791117192175[[#This Row],[Taxable]]))),$U$2),$R$4*(_202006_RCSS5791117192175[[#This Row],[Unit Price]]*_202006_RCSS5791117192175[[#This Row],['#]]+_202006_RCSS5791117192175[[#This Row],[Service Fee]]),""),"")</f>
        <v/>
      </c>
      <c r="M56" s="5">
        <f>IFERROR($R$5*SUM((_202006_RCSS5791117192175[[#This Row],['#]]*_202006_RCSS5791117192175[[#This Row],[Unit Price]]),_202006_RCSS5791117192175[[#This Row],[Service Fee]],_202006_RCSS5791117192175[[#This Row],[Tax]]),"")</f>
        <v>0</v>
      </c>
      <c r="N56" s="5">
        <f>IFERROR(SUM(_202006_RCSS5791117192175[[#This Row],[Unit Price]]*_202006_RCSS5791117192175[[#This Row],['#]],_202006_RCSS5791117192175[[#This Row],[Service Fee]],_202006_RCSS5791117192175[[#This Row],[Tax]],_202006_RCSS5791117192175[[#This Row],[Tip]]),"")</f>
        <v>0</v>
      </c>
      <c r="O56" s="5" t="str">
        <f>IFERROR(_202006_RCSS5791117192175[[#This Row],[Item Cost]]/COUNTA(_202006_RCSS5791117192175[[#This Row],[Alice]:[Dave]]),"")</f>
        <v/>
      </c>
    </row>
    <row r="57" spans="1:15">
      <c r="A57" s="24"/>
      <c r="B57" s="25"/>
      <c r="C57" s="25"/>
      <c r="D57" s="26"/>
      <c r="E57" s="34" t="str">
        <f>IFERROR(INDEX(CardTab[Owner],MATCH(_202006_RCSS5791117192175[[#This Row],[Last 4]],CardTab[Card Number],0)),"")</f>
        <v/>
      </c>
      <c r="F57" s="36"/>
      <c r="G57"/>
      <c r="H57" s="8"/>
      <c r="I57" s="2"/>
      <c r="J57" s="5" t="str">
        <f>IFERROR(IF(_202006_RCSS5791117192175[[#This Row],[Item Name]]="Delivery",0,SUMPRODUCT($R$3,_202006_RCSS5791117192175[[#This Row],[Unit Price]],_202006_RCSS5791117192175[[#This Row],['#]])),"")</f>
        <v/>
      </c>
      <c r="K57" s="22"/>
      <c r="L57" s="5" t="str">
        <f>IFERROR(IF(OR(AND(NOT(ISBLANK(_202006_RCSS5791117192175[[#This Row],['#]])),NOT(ISBLANK(_202006_RCSS5791117192175[[#This Row],[Taxable]]))),$U$2),$R$4*(_202006_RCSS5791117192175[[#This Row],[Unit Price]]*_202006_RCSS5791117192175[[#This Row],['#]]+_202006_RCSS5791117192175[[#This Row],[Service Fee]]),""),"")</f>
        <v/>
      </c>
      <c r="M57" s="5">
        <f>IFERROR($R$5*SUM((_202006_RCSS5791117192175[[#This Row],['#]]*_202006_RCSS5791117192175[[#This Row],[Unit Price]]),_202006_RCSS5791117192175[[#This Row],[Service Fee]],_202006_RCSS5791117192175[[#This Row],[Tax]]),"")</f>
        <v>0</v>
      </c>
      <c r="N57" s="5">
        <f>IFERROR(SUM(_202006_RCSS5791117192175[[#This Row],[Unit Price]]*_202006_RCSS5791117192175[[#This Row],['#]],_202006_RCSS5791117192175[[#This Row],[Service Fee]],_202006_RCSS5791117192175[[#This Row],[Tax]],_202006_RCSS5791117192175[[#This Row],[Tip]]),"")</f>
        <v>0</v>
      </c>
      <c r="O57" s="5" t="str">
        <f>IFERROR(_202006_RCSS5791117192175[[#This Row],[Item Cost]]/COUNTA(_202006_RCSS5791117192175[[#This Row],[Alice]:[Dave]]),"")</f>
        <v/>
      </c>
    </row>
    <row r="58" spans="1:15">
      <c r="A58" s="24"/>
      <c r="B58" s="25"/>
      <c r="C58" s="25"/>
      <c r="D58" s="26"/>
      <c r="E58" s="34" t="str">
        <f>IFERROR(INDEX(CardTab[Owner],MATCH(_202006_RCSS5791117192175[[#This Row],[Last 4]],CardTab[Card Number],0)),"")</f>
        <v/>
      </c>
      <c r="F58" s="36"/>
      <c r="G58"/>
      <c r="H58" s="8"/>
      <c r="I58" s="2"/>
      <c r="J58" s="5" t="str">
        <f>IFERROR(IF(_202006_RCSS5791117192175[[#This Row],[Item Name]]="Delivery",0,SUMPRODUCT($R$3,_202006_RCSS5791117192175[[#This Row],[Unit Price]],_202006_RCSS5791117192175[[#This Row],['#]])),"")</f>
        <v/>
      </c>
      <c r="K58" s="22"/>
      <c r="L58" s="5" t="str">
        <f>IFERROR(IF(OR(AND(NOT(ISBLANK(_202006_RCSS5791117192175[[#This Row],['#]])),NOT(ISBLANK(_202006_RCSS5791117192175[[#This Row],[Taxable]]))),$U$2),$R$4*(_202006_RCSS5791117192175[[#This Row],[Unit Price]]*_202006_RCSS5791117192175[[#This Row],['#]]+_202006_RCSS5791117192175[[#This Row],[Service Fee]]),""),"")</f>
        <v/>
      </c>
      <c r="M58" s="5">
        <f>IFERROR($R$5*SUM((_202006_RCSS5791117192175[[#This Row],['#]]*_202006_RCSS5791117192175[[#This Row],[Unit Price]]),_202006_RCSS5791117192175[[#This Row],[Service Fee]],_202006_RCSS5791117192175[[#This Row],[Tax]]),"")</f>
        <v>0</v>
      </c>
      <c r="N58" s="5">
        <f>IFERROR(SUM(_202006_RCSS5791117192175[[#This Row],[Unit Price]]*_202006_RCSS5791117192175[[#This Row],['#]],_202006_RCSS5791117192175[[#This Row],[Service Fee]],_202006_RCSS5791117192175[[#This Row],[Tax]],_202006_RCSS5791117192175[[#This Row],[Tip]]),"")</f>
        <v>0</v>
      </c>
      <c r="O58" s="5" t="str">
        <f>IFERROR(_202006_RCSS5791117192175[[#This Row],[Item Cost]]/COUNTA(_202006_RCSS5791117192175[[#This Row],[Alice]:[Dave]]),"")</f>
        <v/>
      </c>
    </row>
    <row r="59" spans="1:15">
      <c r="A59" s="24"/>
      <c r="B59" s="25"/>
      <c r="C59" s="25"/>
      <c r="D59" s="26"/>
      <c r="E59" s="34" t="str">
        <f>IFERROR(INDEX(CardTab[Owner],MATCH(_202006_RCSS5791117192175[[#This Row],[Last 4]],CardTab[Card Number],0)),"")</f>
        <v/>
      </c>
      <c r="F59" s="36"/>
      <c r="G59"/>
      <c r="H59" s="8"/>
      <c r="I59" s="2"/>
      <c r="J59" s="5" t="str">
        <f>IFERROR(IF(_202006_RCSS5791117192175[[#This Row],[Item Name]]="Delivery",0,SUMPRODUCT($R$3,_202006_RCSS5791117192175[[#This Row],[Unit Price]],_202006_RCSS5791117192175[[#This Row],['#]])),"")</f>
        <v/>
      </c>
      <c r="K59" s="22"/>
      <c r="L59" s="5" t="str">
        <f>IFERROR(IF(OR(AND(NOT(ISBLANK(_202006_RCSS5791117192175[[#This Row],['#]])),NOT(ISBLANK(_202006_RCSS5791117192175[[#This Row],[Taxable]]))),$U$2),$R$4*(_202006_RCSS5791117192175[[#This Row],[Unit Price]]*_202006_RCSS5791117192175[[#This Row],['#]]+_202006_RCSS5791117192175[[#This Row],[Service Fee]]),""),"")</f>
        <v/>
      </c>
      <c r="M59" s="5">
        <f>IFERROR($R$5*SUM((_202006_RCSS5791117192175[[#This Row],['#]]*_202006_RCSS5791117192175[[#This Row],[Unit Price]]),_202006_RCSS5791117192175[[#This Row],[Service Fee]],_202006_RCSS5791117192175[[#This Row],[Tax]]),"")</f>
        <v>0</v>
      </c>
      <c r="N59" s="5">
        <f>IFERROR(SUM(_202006_RCSS5791117192175[[#This Row],[Unit Price]]*_202006_RCSS5791117192175[[#This Row],['#]],_202006_RCSS5791117192175[[#This Row],[Service Fee]],_202006_RCSS5791117192175[[#This Row],[Tax]],_202006_RCSS5791117192175[[#This Row],[Tip]]),"")</f>
        <v>0</v>
      </c>
      <c r="O59" s="5" t="str">
        <f>IFERROR(_202006_RCSS5791117192175[[#This Row],[Item Cost]]/COUNTA(_202006_RCSS5791117192175[[#This Row],[Alice]:[Dave]]),"")</f>
        <v/>
      </c>
    </row>
    <row r="60" spans="1:15">
      <c r="A60" s="24"/>
      <c r="B60" s="25"/>
      <c r="C60" s="25"/>
      <c r="D60" s="26"/>
      <c r="E60" s="34" t="str">
        <f>IFERROR(INDEX(CardTab[Owner],MATCH(_202006_RCSS5791117192175[[#This Row],[Last 4]],CardTab[Card Number],0)),"")</f>
        <v/>
      </c>
      <c r="F60" s="36"/>
      <c r="G60" s="1"/>
      <c r="H60" s="8"/>
      <c r="I60" s="2"/>
      <c r="J60" s="5" t="str">
        <f>IFERROR(IF(_202006_RCSS5791117192175[[#This Row],[Item Name]]="Delivery",0,SUMPRODUCT($R$3,_202006_RCSS5791117192175[[#This Row],[Unit Price]],_202006_RCSS5791117192175[[#This Row],['#]])),"")</f>
        <v/>
      </c>
      <c r="K60" s="22"/>
      <c r="L60" s="5" t="str">
        <f>IFERROR(IF(OR(AND(NOT(ISBLANK(_202006_RCSS5791117192175[[#This Row],['#]])),NOT(ISBLANK(_202006_RCSS5791117192175[[#This Row],[Taxable]]))),$U$2),$R$4*(_202006_RCSS5791117192175[[#This Row],[Unit Price]]*_202006_RCSS5791117192175[[#This Row],['#]]+_202006_RCSS5791117192175[[#This Row],[Service Fee]]),""),"")</f>
        <v/>
      </c>
      <c r="M60" s="5">
        <f>IFERROR($R$5*SUM((_202006_RCSS5791117192175[[#This Row],['#]]*_202006_RCSS5791117192175[[#This Row],[Unit Price]]),_202006_RCSS5791117192175[[#This Row],[Service Fee]],_202006_RCSS5791117192175[[#This Row],[Tax]]),"")</f>
        <v>0</v>
      </c>
      <c r="N60" s="5">
        <f>IFERROR(SUM(_202006_RCSS5791117192175[[#This Row],[Unit Price]]*_202006_RCSS5791117192175[[#This Row],['#]],_202006_RCSS5791117192175[[#This Row],[Service Fee]],_202006_RCSS5791117192175[[#This Row],[Tax]],_202006_RCSS5791117192175[[#This Row],[Tip]]),"")</f>
        <v>0</v>
      </c>
      <c r="O60" s="5" t="str">
        <f>IFERROR(_202006_RCSS5791117192175[[#This Row],[Item Cost]]/COUNTA(_202006_RCSS5791117192175[[#This Row],[Alice]:[Dave]]),"")</f>
        <v/>
      </c>
    </row>
    <row r="61" spans="1:15">
      <c r="A61" s="24"/>
      <c r="B61" s="25"/>
      <c r="C61" s="25"/>
      <c r="D61" s="26"/>
      <c r="E61" s="34" t="str">
        <f>IFERROR(INDEX(CardTab[Owner],MATCH(_202006_RCSS5791117192175[[#This Row],[Last 4]],CardTab[Card Number],0)),"")</f>
        <v/>
      </c>
      <c r="F61" s="36"/>
      <c r="G61"/>
      <c r="H61" s="8"/>
      <c r="I61" s="2"/>
      <c r="J61" s="5" t="str">
        <f>IFERROR(IF(_202006_RCSS5791117192175[[#This Row],[Item Name]]="Delivery",0,SUMPRODUCT($R$3,_202006_RCSS5791117192175[[#This Row],[Unit Price]],_202006_RCSS5791117192175[[#This Row],['#]])),"")</f>
        <v/>
      </c>
      <c r="K61" s="22"/>
      <c r="L61" s="5" t="str">
        <f>IFERROR(IF(OR(AND(NOT(ISBLANK(_202006_RCSS5791117192175[[#This Row],['#]])),NOT(ISBLANK(_202006_RCSS5791117192175[[#This Row],[Taxable]]))),$U$2),$R$4*(_202006_RCSS5791117192175[[#This Row],[Unit Price]]*_202006_RCSS5791117192175[[#This Row],['#]]+_202006_RCSS5791117192175[[#This Row],[Service Fee]]),""),"")</f>
        <v/>
      </c>
      <c r="M61" s="5">
        <f>IFERROR($R$5*SUM((_202006_RCSS5791117192175[[#This Row],['#]]*_202006_RCSS5791117192175[[#This Row],[Unit Price]]),_202006_RCSS5791117192175[[#This Row],[Service Fee]],_202006_RCSS5791117192175[[#This Row],[Tax]]),"")</f>
        <v>0</v>
      </c>
      <c r="N61" s="5">
        <f>IFERROR(SUM(_202006_RCSS5791117192175[[#This Row],[Unit Price]]*_202006_RCSS5791117192175[[#This Row],['#]],_202006_RCSS5791117192175[[#This Row],[Service Fee]],_202006_RCSS5791117192175[[#This Row],[Tax]],_202006_RCSS5791117192175[[#This Row],[Tip]]),"")</f>
        <v>0</v>
      </c>
      <c r="O61" s="5" t="str">
        <f>IFERROR(_202006_RCSS5791117192175[[#This Row],[Item Cost]]/COUNTA(_202006_RCSS5791117192175[[#This Row],[Alice]:[Dave]]),"")</f>
        <v/>
      </c>
    </row>
    <row r="62" spans="1:15">
      <c r="A62" s="24"/>
      <c r="B62" s="25"/>
      <c r="C62" s="25"/>
      <c r="D62" s="26"/>
      <c r="E62" s="34" t="str">
        <f>IFERROR(INDEX(CardTab[Owner],MATCH(_202006_RCSS5791117192175[[#This Row],[Last 4]],CardTab[Card Number],0)),"")</f>
        <v/>
      </c>
      <c r="F62" s="36"/>
      <c r="G62"/>
      <c r="H62" s="8"/>
      <c r="I62" s="2"/>
      <c r="J62" s="5" t="str">
        <f>IFERROR(IF(_202006_RCSS5791117192175[[#This Row],[Item Name]]="Delivery",0,SUMPRODUCT($R$3,_202006_RCSS5791117192175[[#This Row],[Unit Price]],_202006_RCSS5791117192175[[#This Row],['#]])),"")</f>
        <v/>
      </c>
      <c r="K62" s="22"/>
      <c r="L62" s="5" t="str">
        <f>IFERROR(IF(OR(AND(NOT(ISBLANK(_202006_RCSS5791117192175[[#This Row],['#]])),NOT(ISBLANK(_202006_RCSS5791117192175[[#This Row],[Taxable]]))),$U$2),$R$4*(_202006_RCSS5791117192175[[#This Row],[Unit Price]]*_202006_RCSS5791117192175[[#This Row],['#]]+_202006_RCSS5791117192175[[#This Row],[Service Fee]]),""),"")</f>
        <v/>
      </c>
      <c r="M62" s="5">
        <f>IFERROR($R$5*SUM((_202006_RCSS5791117192175[[#This Row],['#]]*_202006_RCSS5791117192175[[#This Row],[Unit Price]]),_202006_RCSS5791117192175[[#This Row],[Service Fee]],_202006_RCSS5791117192175[[#This Row],[Tax]]),"")</f>
        <v>0</v>
      </c>
      <c r="N62" s="5">
        <f>IFERROR(SUM(_202006_RCSS5791117192175[[#This Row],[Unit Price]]*_202006_RCSS5791117192175[[#This Row],['#]],_202006_RCSS5791117192175[[#This Row],[Service Fee]],_202006_RCSS5791117192175[[#This Row],[Tax]],_202006_RCSS5791117192175[[#This Row],[Tip]]),"")</f>
        <v>0</v>
      </c>
      <c r="O62" s="5" t="str">
        <f>IFERROR(_202006_RCSS5791117192175[[#This Row],[Item Cost]]/COUNTA(_202006_RCSS5791117192175[[#This Row],[Alice]:[Dave]]),"")</f>
        <v/>
      </c>
    </row>
    <row r="63" spans="1:15">
      <c r="A63" s="24"/>
      <c r="B63" s="25"/>
      <c r="C63" s="25"/>
      <c r="D63" s="26"/>
      <c r="E63" s="34" t="str">
        <f>IFERROR(INDEX(CardTab[Owner],MATCH(_202006_RCSS5791117192175[[#This Row],[Last 4]],CardTab[Card Number],0)),"")</f>
        <v/>
      </c>
      <c r="F63" s="36"/>
      <c r="G63" s="1"/>
      <c r="H63" s="22"/>
      <c r="I63" s="2"/>
      <c r="J63" s="5" t="str">
        <f>IFERROR(IF(_202006_RCSS5791117192175[[#This Row],[Item Name]]="Delivery",0,SUMPRODUCT($R$3,_202006_RCSS5791117192175[[#This Row],[Unit Price]],_202006_RCSS5791117192175[[#This Row],['#]])),"")</f>
        <v/>
      </c>
      <c r="K63" s="22"/>
      <c r="L63" s="5" t="str">
        <f>IFERROR(IF(OR(AND(NOT(ISBLANK(_202006_RCSS5791117192175[[#This Row],['#]])),NOT(ISBLANK(_202006_RCSS5791117192175[[#This Row],[Taxable]]))),$U$2),$R$4*(_202006_RCSS5791117192175[[#This Row],[Unit Price]]*_202006_RCSS5791117192175[[#This Row],['#]]+_202006_RCSS5791117192175[[#This Row],[Service Fee]]),""),"")</f>
        <v/>
      </c>
      <c r="M63" s="5">
        <f>IFERROR($R$5*SUM((_202006_RCSS5791117192175[[#This Row],['#]]*_202006_RCSS5791117192175[[#This Row],[Unit Price]]),_202006_RCSS5791117192175[[#This Row],[Service Fee]],_202006_RCSS5791117192175[[#This Row],[Tax]]),"")</f>
        <v>0</v>
      </c>
      <c r="N63" s="5">
        <f>IFERROR(SUM(_202006_RCSS5791117192175[[#This Row],[Unit Price]]*_202006_RCSS5791117192175[[#This Row],['#]],_202006_RCSS5791117192175[[#This Row],[Service Fee]],_202006_RCSS5791117192175[[#This Row],[Tax]],_202006_RCSS5791117192175[[#This Row],[Tip]]),"")</f>
        <v>0</v>
      </c>
      <c r="O63" s="5" t="str">
        <f>IFERROR(_202006_RCSS5791117192175[[#This Row],[Item Cost]]/COUNTA(_202006_RCSS5791117192175[[#This Row],[Alice]:[Dave]]),"")</f>
        <v/>
      </c>
    </row>
    <row r="64" spans="1:15">
      <c r="A64" s="24"/>
      <c r="B64" s="25"/>
      <c r="C64" s="25"/>
      <c r="D64" s="26"/>
      <c r="E64" s="34" t="str">
        <f>IFERROR(INDEX(CardTab[Owner],MATCH(_202006_RCSS5791117192175[[#This Row],[Last 4]],CardTab[Card Number],0)),"")</f>
        <v/>
      </c>
      <c r="F64" s="36"/>
      <c r="G64"/>
      <c r="H64" s="22"/>
      <c r="I64" s="2"/>
      <c r="J64" s="5" t="str">
        <f>IFERROR(IF(_202006_RCSS5791117192175[[#This Row],[Item Name]]="Delivery",0,SUMPRODUCT($R$3,_202006_RCSS5791117192175[[#This Row],[Unit Price]],_202006_RCSS5791117192175[[#This Row],['#]])),"")</f>
        <v/>
      </c>
      <c r="K64" s="22"/>
      <c r="L64" s="5" t="str">
        <f>IFERROR(IF(OR(AND(NOT(ISBLANK(_202006_RCSS5791117192175[[#This Row],['#]])),NOT(ISBLANK(_202006_RCSS5791117192175[[#This Row],[Taxable]]))),$U$2),$R$4*(_202006_RCSS5791117192175[[#This Row],[Unit Price]]*_202006_RCSS5791117192175[[#This Row],['#]]+_202006_RCSS5791117192175[[#This Row],[Service Fee]]),""),"")</f>
        <v/>
      </c>
      <c r="M64" s="5">
        <f>IFERROR($R$5*SUM((_202006_RCSS5791117192175[[#This Row],['#]]*_202006_RCSS5791117192175[[#This Row],[Unit Price]]),_202006_RCSS5791117192175[[#This Row],[Service Fee]],_202006_RCSS5791117192175[[#This Row],[Tax]]),"")</f>
        <v>0</v>
      </c>
      <c r="N64" s="5">
        <f>IFERROR(SUM(_202006_RCSS5791117192175[[#This Row],[Unit Price]]*_202006_RCSS5791117192175[[#This Row],['#]],_202006_RCSS5791117192175[[#This Row],[Service Fee]],_202006_RCSS5791117192175[[#This Row],[Tax]],_202006_RCSS5791117192175[[#This Row],[Tip]]),"")</f>
        <v>0</v>
      </c>
      <c r="O64" s="5" t="str">
        <f>IFERROR(_202006_RCSS5791117192175[[#This Row],[Item Cost]]/COUNTA(_202006_RCSS5791117192175[[#This Row],[Alice]:[Dave]]),"")</f>
        <v/>
      </c>
    </row>
    <row r="65" spans="1:15">
      <c r="A65" s="24"/>
      <c r="B65" s="25"/>
      <c r="C65" s="25"/>
      <c r="D65" s="26"/>
      <c r="E65" s="34" t="str">
        <f>IFERROR(INDEX(CardTab[Owner],MATCH(_202006_RCSS5791117192175[[#This Row],[Last 4]],CardTab[Card Number],0)),"")</f>
        <v/>
      </c>
      <c r="F65" s="36"/>
      <c r="G65"/>
      <c r="H65" s="22"/>
      <c r="I65" s="2"/>
      <c r="J65" s="5" t="str">
        <f>IFERROR(IF(_202006_RCSS5791117192175[[#This Row],[Item Name]]="Delivery",0,SUMPRODUCT($R$3,_202006_RCSS5791117192175[[#This Row],[Unit Price]],_202006_RCSS5791117192175[[#This Row],['#]])),"")</f>
        <v/>
      </c>
      <c r="K65" s="22"/>
      <c r="L65" s="5" t="str">
        <f>IFERROR(IF(OR(AND(NOT(ISBLANK(_202006_RCSS5791117192175[[#This Row],['#]])),NOT(ISBLANK(_202006_RCSS5791117192175[[#This Row],[Taxable]]))),$U$2),$R$4*(_202006_RCSS5791117192175[[#This Row],[Unit Price]]*_202006_RCSS5791117192175[[#This Row],['#]]+_202006_RCSS5791117192175[[#This Row],[Service Fee]]),""),"")</f>
        <v/>
      </c>
      <c r="M65" s="5">
        <f>IFERROR($R$5*SUM((_202006_RCSS5791117192175[[#This Row],['#]]*_202006_RCSS5791117192175[[#This Row],[Unit Price]]),_202006_RCSS5791117192175[[#This Row],[Service Fee]],_202006_RCSS5791117192175[[#This Row],[Tax]]),"")</f>
        <v>0</v>
      </c>
      <c r="N65" s="5">
        <f>IFERROR(SUM(_202006_RCSS5791117192175[[#This Row],[Unit Price]]*_202006_RCSS5791117192175[[#This Row],['#]],_202006_RCSS5791117192175[[#This Row],[Service Fee]],_202006_RCSS5791117192175[[#This Row],[Tax]],_202006_RCSS5791117192175[[#This Row],[Tip]]),"")</f>
        <v>0</v>
      </c>
      <c r="O65" s="5" t="str">
        <f>IFERROR(_202006_RCSS5791117192175[[#This Row],[Item Cost]]/COUNTA(_202006_RCSS5791117192175[[#This Row],[Alice]:[Dave]]),"")</f>
        <v/>
      </c>
    </row>
    <row r="66" spans="1:15">
      <c r="A66" s="24"/>
      <c r="B66" s="25"/>
      <c r="C66" s="25"/>
      <c r="D66" s="26"/>
      <c r="E66" s="34" t="str">
        <f>IFERROR(INDEX(CardTab[Owner],MATCH(_202006_RCSS5791117192175[[#This Row],[Last 4]],CardTab[Card Number],0)),"")</f>
        <v/>
      </c>
      <c r="F66" s="36"/>
      <c r="G66"/>
      <c r="H66" s="22"/>
      <c r="I66" s="2"/>
      <c r="J66" s="5" t="str">
        <f>IFERROR(IF(_202006_RCSS5791117192175[[#This Row],[Item Name]]="Delivery",0,SUMPRODUCT($R$3,_202006_RCSS5791117192175[[#This Row],[Unit Price]],_202006_RCSS5791117192175[[#This Row],['#]])),"")</f>
        <v/>
      </c>
      <c r="K66" s="22"/>
      <c r="L66" s="5" t="str">
        <f>IFERROR(IF(OR(AND(NOT(ISBLANK(_202006_RCSS5791117192175[[#This Row],['#]])),NOT(ISBLANK(_202006_RCSS5791117192175[[#This Row],[Taxable]]))),$U$2),$R$4*(_202006_RCSS5791117192175[[#This Row],[Unit Price]]*_202006_RCSS5791117192175[[#This Row],['#]]+_202006_RCSS5791117192175[[#This Row],[Service Fee]]),""),"")</f>
        <v/>
      </c>
      <c r="M66" s="5">
        <f>IFERROR($R$5*SUM((_202006_RCSS5791117192175[[#This Row],['#]]*_202006_RCSS5791117192175[[#This Row],[Unit Price]]),_202006_RCSS5791117192175[[#This Row],[Service Fee]],_202006_RCSS5791117192175[[#This Row],[Tax]]),"")</f>
        <v>0</v>
      </c>
      <c r="N66" s="5">
        <f>IFERROR(SUM(_202006_RCSS5791117192175[[#This Row],[Unit Price]]*_202006_RCSS5791117192175[[#This Row],['#]],_202006_RCSS5791117192175[[#This Row],[Service Fee]],_202006_RCSS5791117192175[[#This Row],[Tax]],_202006_RCSS5791117192175[[#This Row],[Tip]]),"")</f>
        <v>0</v>
      </c>
      <c r="O66" s="5" t="str">
        <f>IFERROR(_202006_RCSS5791117192175[[#This Row],[Item Cost]]/COUNTA(_202006_RCSS5791117192175[[#This Row],[Alice]:[Dave]]),"")</f>
        <v/>
      </c>
    </row>
    <row r="67" spans="1:15">
      <c r="A67" s="24"/>
      <c r="B67" s="25"/>
      <c r="C67" s="25"/>
      <c r="D67" s="26"/>
      <c r="E67" s="34" t="str">
        <f>IFERROR(INDEX(CardTab[Owner],MATCH(_202006_RCSS5791117192175[[#This Row],[Last 4]],CardTab[Card Number],0)),"")</f>
        <v/>
      </c>
      <c r="F67" s="36"/>
      <c r="G67"/>
      <c r="H67" s="22"/>
      <c r="I67" s="2"/>
      <c r="J67" s="5" t="str">
        <f>IFERROR(IF(_202006_RCSS5791117192175[[#This Row],[Item Name]]="Delivery",0,SUMPRODUCT($R$3,_202006_RCSS5791117192175[[#This Row],[Unit Price]],_202006_RCSS5791117192175[[#This Row],['#]])),"")</f>
        <v/>
      </c>
      <c r="K67" s="22"/>
      <c r="L67" s="5" t="str">
        <f>IFERROR(IF(OR(AND(NOT(ISBLANK(_202006_RCSS5791117192175[[#This Row],['#]])),NOT(ISBLANK(_202006_RCSS5791117192175[[#This Row],[Taxable]]))),$U$2),$R$4*(_202006_RCSS5791117192175[[#This Row],[Unit Price]]*_202006_RCSS5791117192175[[#This Row],['#]]+_202006_RCSS5791117192175[[#This Row],[Service Fee]]),""),"")</f>
        <v/>
      </c>
      <c r="M67" s="5">
        <f>IFERROR($R$5*SUM((_202006_RCSS5791117192175[[#This Row],['#]]*_202006_RCSS5791117192175[[#This Row],[Unit Price]]),_202006_RCSS5791117192175[[#This Row],[Service Fee]],_202006_RCSS5791117192175[[#This Row],[Tax]]),"")</f>
        <v>0</v>
      </c>
      <c r="N67" s="5">
        <f>IFERROR(SUM(_202006_RCSS5791117192175[[#This Row],[Unit Price]]*_202006_RCSS5791117192175[[#This Row],['#]],_202006_RCSS5791117192175[[#This Row],[Service Fee]],_202006_RCSS5791117192175[[#This Row],[Tax]],_202006_RCSS5791117192175[[#This Row],[Tip]]),"")</f>
        <v>0</v>
      </c>
      <c r="O67" s="5" t="str">
        <f>IFERROR(_202006_RCSS5791117192175[[#This Row],[Item Cost]]/COUNTA(_202006_RCSS5791117192175[[#This Row],[Alice]:[Dave]]),"")</f>
        <v/>
      </c>
    </row>
    <row r="68" spans="1:15">
      <c r="A68" s="24"/>
      <c r="B68" s="25"/>
      <c r="C68" s="25"/>
      <c r="D68" s="26"/>
      <c r="E68" s="34" t="str">
        <f>IFERROR(INDEX(CardTab[Owner],MATCH(_202006_RCSS5791117192175[[#This Row],[Last 4]],CardTab[Card Number],0)),"")</f>
        <v/>
      </c>
      <c r="F68" s="36"/>
      <c r="G68"/>
      <c r="H68" s="22"/>
      <c r="I68" s="2"/>
      <c r="J68" s="5" t="str">
        <f>IFERROR(IF(_202006_RCSS5791117192175[[#This Row],[Item Name]]="Delivery",0,SUMPRODUCT($R$3,_202006_RCSS5791117192175[[#This Row],[Unit Price]],_202006_RCSS5791117192175[[#This Row],['#]])),"")</f>
        <v/>
      </c>
      <c r="K68" s="22"/>
      <c r="L68" s="5" t="str">
        <f>IFERROR(IF(OR(AND(NOT(ISBLANK(_202006_RCSS5791117192175[[#This Row],['#]])),NOT(ISBLANK(_202006_RCSS5791117192175[[#This Row],[Taxable]]))),$U$2),$R$4*(_202006_RCSS5791117192175[[#This Row],[Unit Price]]*_202006_RCSS5791117192175[[#This Row],['#]]+_202006_RCSS5791117192175[[#This Row],[Service Fee]]),""),"")</f>
        <v/>
      </c>
      <c r="M68" s="5">
        <f>IFERROR($R$5*SUM((_202006_RCSS5791117192175[[#This Row],['#]]*_202006_RCSS5791117192175[[#This Row],[Unit Price]]),_202006_RCSS5791117192175[[#This Row],[Service Fee]],_202006_RCSS5791117192175[[#This Row],[Tax]]),"")</f>
        <v>0</v>
      </c>
      <c r="N68" s="5">
        <f>IFERROR(SUM(_202006_RCSS5791117192175[[#This Row],[Unit Price]]*_202006_RCSS5791117192175[[#This Row],['#]],_202006_RCSS5791117192175[[#This Row],[Service Fee]],_202006_RCSS5791117192175[[#This Row],[Tax]],_202006_RCSS5791117192175[[#This Row],[Tip]]),"")</f>
        <v>0</v>
      </c>
      <c r="O68" s="5" t="str">
        <f>IFERROR(_202006_RCSS5791117192175[[#This Row],[Item Cost]]/COUNTA(_202006_RCSS5791117192175[[#This Row],[Alice]:[Dave]]),"")</f>
        <v/>
      </c>
    </row>
    <row r="69" spans="1:15">
      <c r="A69" s="24"/>
      <c r="B69" s="25"/>
      <c r="C69" s="25"/>
      <c r="D69" s="26"/>
      <c r="E69" s="34" t="str">
        <f>IFERROR(INDEX(CardTab[Owner],MATCH(_202006_RCSS5791117192175[[#This Row],[Last 4]],CardTab[Card Number],0)),"")</f>
        <v/>
      </c>
      <c r="F69" s="36"/>
      <c r="G69" s="1"/>
      <c r="H69" s="22"/>
      <c r="I69" s="2"/>
      <c r="J69" s="5" t="str">
        <f>IFERROR(IF(_202006_RCSS5791117192175[[#This Row],[Item Name]]="Delivery",0,SUMPRODUCT($R$3,_202006_RCSS5791117192175[[#This Row],[Unit Price]],_202006_RCSS5791117192175[[#This Row],['#]])),"")</f>
        <v/>
      </c>
      <c r="K69" s="22"/>
      <c r="L69" s="5" t="str">
        <f>IFERROR(IF(OR(AND(NOT(ISBLANK(_202006_RCSS5791117192175[[#This Row],['#]])),NOT(ISBLANK(_202006_RCSS5791117192175[[#This Row],[Taxable]]))),$U$2),$R$4*(_202006_RCSS5791117192175[[#This Row],[Unit Price]]*_202006_RCSS5791117192175[[#This Row],['#]]+_202006_RCSS5791117192175[[#This Row],[Service Fee]]),""),"")</f>
        <v/>
      </c>
      <c r="M69" s="5">
        <f>IFERROR($R$5*SUM((_202006_RCSS5791117192175[[#This Row],['#]]*_202006_RCSS5791117192175[[#This Row],[Unit Price]]),_202006_RCSS5791117192175[[#This Row],[Service Fee]],_202006_RCSS5791117192175[[#This Row],[Tax]]),"")</f>
        <v>0</v>
      </c>
      <c r="N69" s="5">
        <f>IFERROR(SUM(_202006_RCSS5791117192175[[#This Row],[Unit Price]]*_202006_RCSS5791117192175[[#This Row],['#]],_202006_RCSS5791117192175[[#This Row],[Service Fee]],_202006_RCSS5791117192175[[#This Row],[Tax]],_202006_RCSS5791117192175[[#This Row],[Tip]]),"")</f>
        <v>0</v>
      </c>
      <c r="O69" s="5" t="str">
        <f>IFERROR(_202006_RCSS5791117192175[[#This Row],[Item Cost]]/COUNTA(_202006_RCSS5791117192175[[#This Row],[Alice]:[Dave]]),"")</f>
        <v/>
      </c>
    </row>
    <row r="70" spans="1:15">
      <c r="A70" s="24"/>
      <c r="B70" s="25"/>
      <c r="C70" s="25"/>
      <c r="D70" s="26"/>
      <c r="E70" s="34" t="str">
        <f>IFERROR(INDEX(CardTab[Owner],MATCH(_202006_RCSS5791117192175[[#This Row],[Last 4]],CardTab[Card Number],0)),"")</f>
        <v/>
      </c>
      <c r="F70" s="36"/>
      <c r="G70"/>
      <c r="H70" s="22"/>
      <c r="I70" s="2"/>
      <c r="J70" s="5" t="str">
        <f>IFERROR(IF(_202006_RCSS5791117192175[[#This Row],[Item Name]]="Delivery",0,SUMPRODUCT($R$3,_202006_RCSS5791117192175[[#This Row],[Unit Price]],_202006_RCSS5791117192175[[#This Row],['#]])),"")</f>
        <v/>
      </c>
      <c r="K70" s="22"/>
      <c r="L70" s="5" t="str">
        <f>IFERROR(IF(OR(AND(NOT(ISBLANK(_202006_RCSS5791117192175[[#This Row],['#]])),NOT(ISBLANK(_202006_RCSS5791117192175[[#This Row],[Taxable]]))),$U$2),$R$4*(_202006_RCSS5791117192175[[#This Row],[Unit Price]]*_202006_RCSS5791117192175[[#This Row],['#]]+_202006_RCSS5791117192175[[#This Row],[Service Fee]]),""),"")</f>
        <v/>
      </c>
      <c r="M70" s="5">
        <f>IFERROR($R$5*SUM((_202006_RCSS5791117192175[[#This Row],['#]]*_202006_RCSS5791117192175[[#This Row],[Unit Price]]),_202006_RCSS5791117192175[[#This Row],[Service Fee]],_202006_RCSS5791117192175[[#This Row],[Tax]]),"")</f>
        <v>0</v>
      </c>
      <c r="N70" s="5">
        <f>IFERROR(SUM(_202006_RCSS5791117192175[[#This Row],[Unit Price]]*_202006_RCSS5791117192175[[#This Row],['#]],_202006_RCSS5791117192175[[#This Row],[Service Fee]],_202006_RCSS5791117192175[[#This Row],[Tax]],_202006_RCSS5791117192175[[#This Row],[Tip]]),"")</f>
        <v>0</v>
      </c>
      <c r="O70" s="5" t="str">
        <f>IFERROR(_202006_RCSS5791117192175[[#This Row],[Item Cost]]/COUNTA(_202006_RCSS5791117192175[[#This Row],[Alice]:[Dave]]),"")</f>
        <v/>
      </c>
    </row>
    <row r="71" spans="1:15">
      <c r="A71" s="24"/>
      <c r="B71" s="25"/>
      <c r="C71" s="25"/>
      <c r="D71" s="26"/>
      <c r="E71" s="34" t="str">
        <f>IFERROR(INDEX(CardTab[Owner],MATCH(_202006_RCSS5791117192175[[#This Row],[Last 4]],CardTab[Card Number],0)),"")</f>
        <v/>
      </c>
      <c r="F71" s="36"/>
      <c r="G71"/>
      <c r="H71" s="22"/>
      <c r="I71" s="2"/>
      <c r="J71" s="5" t="str">
        <f>IFERROR(IF(_202006_RCSS5791117192175[[#This Row],[Item Name]]="Delivery",0,SUMPRODUCT($R$3,_202006_RCSS5791117192175[[#This Row],[Unit Price]],_202006_RCSS5791117192175[[#This Row],['#]])),"")</f>
        <v/>
      </c>
      <c r="K71" s="22"/>
      <c r="L71" s="5" t="str">
        <f>IFERROR(IF(OR(AND(NOT(ISBLANK(_202006_RCSS5791117192175[[#This Row],['#]])),NOT(ISBLANK(_202006_RCSS5791117192175[[#This Row],[Taxable]]))),$U$2),$R$4*(_202006_RCSS5791117192175[[#This Row],[Unit Price]]*_202006_RCSS5791117192175[[#This Row],['#]]+_202006_RCSS5791117192175[[#This Row],[Service Fee]]),""),"")</f>
        <v/>
      </c>
      <c r="M71" s="5">
        <f>IFERROR($R$5*SUM((_202006_RCSS5791117192175[[#This Row],['#]]*_202006_RCSS5791117192175[[#This Row],[Unit Price]]),_202006_RCSS5791117192175[[#This Row],[Service Fee]],_202006_RCSS5791117192175[[#This Row],[Tax]]),"")</f>
        <v>0</v>
      </c>
      <c r="N71" s="5">
        <f>IFERROR(SUM(_202006_RCSS5791117192175[[#This Row],[Unit Price]]*_202006_RCSS5791117192175[[#This Row],['#]],_202006_RCSS5791117192175[[#This Row],[Service Fee]],_202006_RCSS5791117192175[[#This Row],[Tax]],_202006_RCSS5791117192175[[#This Row],[Tip]]),"")</f>
        <v>0</v>
      </c>
      <c r="O71" s="5" t="str">
        <f>IFERROR(_202006_RCSS5791117192175[[#This Row],[Item Cost]]/COUNTA(_202006_RCSS5791117192175[[#This Row],[Alice]:[Dave]]),"")</f>
        <v/>
      </c>
    </row>
    <row r="72" spans="1:15">
      <c r="A72" s="24"/>
      <c r="B72" s="25"/>
      <c r="C72" s="25"/>
      <c r="D72" s="26"/>
      <c r="E72" s="34" t="str">
        <f>IFERROR(INDEX(CardTab[Owner],MATCH(_202006_RCSS5791117192175[[#This Row],[Last 4]],CardTab[Card Number],0)),"")</f>
        <v/>
      </c>
      <c r="F72" s="36"/>
      <c r="G72"/>
      <c r="H72" s="22"/>
      <c r="I72" s="2"/>
      <c r="J72" s="5" t="str">
        <f>IFERROR(IF(_202006_RCSS5791117192175[[#This Row],[Item Name]]="Delivery",0,SUMPRODUCT($R$3,_202006_RCSS5791117192175[[#This Row],[Unit Price]],_202006_RCSS5791117192175[[#This Row],['#]])),"")</f>
        <v/>
      </c>
      <c r="K72" s="22"/>
      <c r="L72" s="5" t="str">
        <f>IFERROR(IF(OR(AND(NOT(ISBLANK(_202006_RCSS5791117192175[[#This Row],['#]])),NOT(ISBLANK(_202006_RCSS5791117192175[[#This Row],[Taxable]]))),$U$2),$R$4*(_202006_RCSS5791117192175[[#This Row],[Unit Price]]*_202006_RCSS5791117192175[[#This Row],['#]]+_202006_RCSS5791117192175[[#This Row],[Service Fee]]),""),"")</f>
        <v/>
      </c>
      <c r="M72" s="5">
        <f>IFERROR($R$5*SUM((_202006_RCSS5791117192175[[#This Row],['#]]*_202006_RCSS5791117192175[[#This Row],[Unit Price]]),_202006_RCSS5791117192175[[#This Row],[Service Fee]],_202006_RCSS5791117192175[[#This Row],[Tax]]),"")</f>
        <v>0</v>
      </c>
      <c r="N72" s="5">
        <f>IFERROR(SUM(_202006_RCSS5791117192175[[#This Row],[Unit Price]]*_202006_RCSS5791117192175[[#This Row],['#]],_202006_RCSS5791117192175[[#This Row],[Service Fee]],_202006_RCSS5791117192175[[#This Row],[Tax]],_202006_RCSS5791117192175[[#This Row],[Tip]]),"")</f>
        <v>0</v>
      </c>
      <c r="O72" s="5" t="str">
        <f>IFERROR(_202006_RCSS5791117192175[[#This Row],[Item Cost]]/COUNTA(_202006_RCSS5791117192175[[#This Row],[Alice]:[Dave]]),"")</f>
        <v/>
      </c>
    </row>
    <row r="73" spans="1:15">
      <c r="A73" s="24"/>
      <c r="B73" s="25"/>
      <c r="C73" s="25"/>
      <c r="D73" s="26"/>
      <c r="E73" s="34" t="str">
        <f>IFERROR(INDEX(CardTab[Owner],MATCH(_202006_RCSS5791117192175[[#This Row],[Last 4]],CardTab[Card Number],0)),"")</f>
        <v/>
      </c>
      <c r="F73" s="36"/>
      <c r="G73"/>
      <c r="H73" s="22"/>
      <c r="I73" s="2"/>
      <c r="J73" s="5" t="str">
        <f>IFERROR(IF(_202006_RCSS5791117192175[[#This Row],[Item Name]]="Delivery",0,SUMPRODUCT($R$3,_202006_RCSS5791117192175[[#This Row],[Unit Price]],_202006_RCSS5791117192175[[#This Row],['#]])),"")</f>
        <v/>
      </c>
      <c r="K73" s="22"/>
      <c r="L73" s="5" t="str">
        <f>IFERROR(IF(OR(AND(NOT(ISBLANK(_202006_RCSS5791117192175[[#This Row],['#]])),NOT(ISBLANK(_202006_RCSS5791117192175[[#This Row],[Taxable]]))),$U$2),$R$4*(_202006_RCSS5791117192175[[#This Row],[Unit Price]]*_202006_RCSS5791117192175[[#This Row],['#]]+_202006_RCSS5791117192175[[#This Row],[Service Fee]]),""),"")</f>
        <v/>
      </c>
      <c r="M73" s="5">
        <f>IFERROR($R$5*SUM((_202006_RCSS5791117192175[[#This Row],['#]]*_202006_RCSS5791117192175[[#This Row],[Unit Price]]),_202006_RCSS5791117192175[[#This Row],[Service Fee]],_202006_RCSS5791117192175[[#This Row],[Tax]]),"")</f>
        <v>0</v>
      </c>
      <c r="N73" s="5">
        <f>IFERROR(SUM(_202006_RCSS5791117192175[[#This Row],[Unit Price]]*_202006_RCSS5791117192175[[#This Row],['#]],_202006_RCSS5791117192175[[#This Row],[Service Fee]],_202006_RCSS5791117192175[[#This Row],[Tax]],_202006_RCSS5791117192175[[#This Row],[Tip]]),"")</f>
        <v>0</v>
      </c>
      <c r="O73" s="5" t="str">
        <f>IFERROR(_202006_RCSS5791117192175[[#This Row],[Item Cost]]/COUNTA(_202006_RCSS5791117192175[[#This Row],[Alice]:[Dave]]),"")</f>
        <v/>
      </c>
    </row>
    <row r="74" spans="1:15">
      <c r="A74" s="24"/>
      <c r="B74" s="25"/>
      <c r="C74" s="25"/>
      <c r="D74" s="26"/>
      <c r="E74" s="34" t="str">
        <f>IFERROR(INDEX(CardTab[Owner],MATCH(_202006_RCSS5791117192175[[#This Row],[Last 4]],CardTab[Card Number],0)),"")</f>
        <v/>
      </c>
      <c r="F74" s="36"/>
      <c r="G74"/>
      <c r="H74" s="22"/>
      <c r="I74" s="2"/>
      <c r="J74" s="5" t="str">
        <f>IFERROR(IF(_202006_RCSS5791117192175[[#This Row],[Item Name]]="Delivery",0,SUMPRODUCT($R$3,_202006_RCSS5791117192175[[#This Row],[Unit Price]],_202006_RCSS5791117192175[[#This Row],['#]])),"")</f>
        <v/>
      </c>
      <c r="K74" s="22"/>
      <c r="L74" s="5" t="str">
        <f>IFERROR(IF(OR(AND(NOT(ISBLANK(_202006_RCSS5791117192175[[#This Row],['#]])),NOT(ISBLANK(_202006_RCSS5791117192175[[#This Row],[Taxable]]))),$U$2),$R$4*(_202006_RCSS5791117192175[[#This Row],[Unit Price]]*_202006_RCSS5791117192175[[#This Row],['#]]+_202006_RCSS5791117192175[[#This Row],[Service Fee]]),""),"")</f>
        <v/>
      </c>
      <c r="M74" s="5">
        <f>IFERROR($R$5*SUM((_202006_RCSS5791117192175[[#This Row],['#]]*_202006_RCSS5791117192175[[#This Row],[Unit Price]]),_202006_RCSS5791117192175[[#This Row],[Service Fee]],_202006_RCSS5791117192175[[#This Row],[Tax]]),"")</f>
        <v>0</v>
      </c>
      <c r="N74" s="5">
        <f>IFERROR(SUM(_202006_RCSS5791117192175[[#This Row],[Unit Price]]*_202006_RCSS5791117192175[[#This Row],['#]],_202006_RCSS5791117192175[[#This Row],[Service Fee]],_202006_RCSS5791117192175[[#This Row],[Tax]],_202006_RCSS5791117192175[[#This Row],[Tip]]),"")</f>
        <v>0</v>
      </c>
      <c r="O74" s="5" t="str">
        <f>IFERROR(_202006_RCSS5791117192175[[#This Row],[Item Cost]]/COUNTA(_202006_RCSS5791117192175[[#This Row],[Alice]:[Dave]]),"")</f>
        <v/>
      </c>
    </row>
    <row r="75" spans="1:15">
      <c r="A75" s="24"/>
      <c r="B75" s="25"/>
      <c r="C75" s="25"/>
      <c r="D75" s="26"/>
      <c r="E75" s="34" t="str">
        <f>IFERROR(INDEX(CardTab[Owner],MATCH(_202006_RCSS5791117192175[[#This Row],[Last 4]],CardTab[Card Number],0)),"")</f>
        <v/>
      </c>
      <c r="F75" s="36"/>
      <c r="G75"/>
      <c r="H75" s="22"/>
      <c r="I75" s="2"/>
      <c r="J75" s="5" t="str">
        <f>IFERROR(IF(_202006_RCSS5791117192175[[#This Row],[Item Name]]="Delivery",0,SUMPRODUCT($R$3,_202006_RCSS5791117192175[[#This Row],[Unit Price]],_202006_RCSS5791117192175[[#This Row],['#]])),"")</f>
        <v/>
      </c>
      <c r="K75" s="22"/>
      <c r="L75" s="5" t="str">
        <f>IFERROR(IF(OR(AND(NOT(ISBLANK(_202006_RCSS5791117192175[[#This Row],['#]])),NOT(ISBLANK(_202006_RCSS5791117192175[[#This Row],[Taxable]]))),$U$2),$R$4*(_202006_RCSS5791117192175[[#This Row],[Unit Price]]*_202006_RCSS5791117192175[[#This Row],['#]]+_202006_RCSS5791117192175[[#This Row],[Service Fee]]),""),"")</f>
        <v/>
      </c>
      <c r="M75" s="5">
        <f>IFERROR($R$5*SUM((_202006_RCSS5791117192175[[#This Row],['#]]*_202006_RCSS5791117192175[[#This Row],[Unit Price]]),_202006_RCSS5791117192175[[#This Row],[Service Fee]],_202006_RCSS5791117192175[[#This Row],[Tax]]),"")</f>
        <v>0</v>
      </c>
      <c r="N75" s="5">
        <f>IFERROR(SUM(_202006_RCSS5791117192175[[#This Row],[Unit Price]]*_202006_RCSS5791117192175[[#This Row],['#]],_202006_RCSS5791117192175[[#This Row],[Service Fee]],_202006_RCSS5791117192175[[#This Row],[Tax]],_202006_RCSS5791117192175[[#This Row],[Tip]]),"")</f>
        <v>0</v>
      </c>
      <c r="O75" s="5" t="str">
        <f>IFERROR(_202006_RCSS5791117192175[[#This Row],[Item Cost]]/COUNTA(_202006_RCSS5791117192175[[#This Row],[Alice]:[Dave]]),"")</f>
        <v/>
      </c>
    </row>
    <row r="76" spans="1:15">
      <c r="A76" s="24"/>
      <c r="B76" s="25"/>
      <c r="C76" s="25"/>
      <c r="D76" s="26"/>
      <c r="E76" s="34" t="str">
        <f>IFERROR(INDEX(CardTab[Owner],MATCH(_202006_RCSS5791117192175[[#This Row],[Last 4]],CardTab[Card Number],0)),"")</f>
        <v/>
      </c>
      <c r="F76" s="36"/>
      <c r="G76"/>
      <c r="H76" s="22"/>
      <c r="I76" s="2"/>
      <c r="J76" s="5" t="str">
        <f>IFERROR(IF(_202006_RCSS5791117192175[[#This Row],[Item Name]]="Delivery",0,SUMPRODUCT($R$3,_202006_RCSS5791117192175[[#This Row],[Unit Price]],_202006_RCSS5791117192175[[#This Row],['#]])),"")</f>
        <v/>
      </c>
      <c r="K76" s="22"/>
      <c r="L76" s="5" t="str">
        <f>IFERROR(IF(OR(AND(NOT(ISBLANK(_202006_RCSS5791117192175[[#This Row],['#]])),NOT(ISBLANK(_202006_RCSS5791117192175[[#This Row],[Taxable]]))),$U$2),$R$4*(_202006_RCSS5791117192175[[#This Row],[Unit Price]]*_202006_RCSS5791117192175[[#This Row],['#]]+_202006_RCSS5791117192175[[#This Row],[Service Fee]]),""),"")</f>
        <v/>
      </c>
      <c r="M76" s="5">
        <f>IFERROR($R$5*SUM((_202006_RCSS5791117192175[[#This Row],['#]]*_202006_RCSS5791117192175[[#This Row],[Unit Price]]),_202006_RCSS5791117192175[[#This Row],[Service Fee]],_202006_RCSS5791117192175[[#This Row],[Tax]]),"")</f>
        <v>0</v>
      </c>
      <c r="N76" s="5">
        <f>IFERROR(SUM(_202006_RCSS5791117192175[[#This Row],[Unit Price]]*_202006_RCSS5791117192175[[#This Row],['#]],_202006_RCSS5791117192175[[#This Row],[Service Fee]],_202006_RCSS5791117192175[[#This Row],[Tax]],_202006_RCSS5791117192175[[#This Row],[Tip]]),"")</f>
        <v>0</v>
      </c>
      <c r="O76" s="5" t="str">
        <f>IFERROR(_202006_RCSS5791117192175[[#This Row],[Item Cost]]/COUNTA(_202006_RCSS5791117192175[[#This Row],[Alice]:[Dave]]),"")</f>
        <v/>
      </c>
    </row>
    <row r="77" spans="1:15">
      <c r="A77" s="24"/>
      <c r="B77" s="25"/>
      <c r="C77" s="25"/>
      <c r="D77" s="26"/>
      <c r="E77" s="34" t="str">
        <f>IFERROR(INDEX(CardTab[Owner],MATCH(_202006_RCSS5791117192175[[#This Row],[Last 4]],CardTab[Card Number],0)),"")</f>
        <v/>
      </c>
      <c r="F77" s="36"/>
      <c r="G77"/>
      <c r="H77" s="22"/>
      <c r="I77" s="2"/>
      <c r="J77" s="5" t="str">
        <f>IFERROR(IF(_202006_RCSS5791117192175[[#This Row],[Item Name]]="Delivery",0,SUMPRODUCT($R$3,_202006_RCSS5791117192175[[#This Row],[Unit Price]],_202006_RCSS5791117192175[[#This Row],['#]])),"")</f>
        <v/>
      </c>
      <c r="K77" s="22"/>
      <c r="L77" s="5" t="str">
        <f>IFERROR(IF(OR(AND(NOT(ISBLANK(_202006_RCSS5791117192175[[#This Row],['#]])),NOT(ISBLANK(_202006_RCSS5791117192175[[#This Row],[Taxable]]))),$U$2),$R$4*(_202006_RCSS5791117192175[[#This Row],[Unit Price]]*_202006_RCSS5791117192175[[#This Row],['#]]+_202006_RCSS5791117192175[[#This Row],[Service Fee]]),""),"")</f>
        <v/>
      </c>
      <c r="M77" s="5">
        <f>IFERROR($R$5*SUM((_202006_RCSS5791117192175[[#This Row],['#]]*_202006_RCSS5791117192175[[#This Row],[Unit Price]]),_202006_RCSS5791117192175[[#This Row],[Service Fee]],_202006_RCSS5791117192175[[#This Row],[Tax]]),"")</f>
        <v>0</v>
      </c>
      <c r="N77" s="5">
        <f>IFERROR(SUM(_202006_RCSS5791117192175[[#This Row],[Unit Price]]*_202006_RCSS5791117192175[[#This Row],['#]],_202006_RCSS5791117192175[[#This Row],[Service Fee]],_202006_RCSS5791117192175[[#This Row],[Tax]],_202006_RCSS5791117192175[[#This Row],[Tip]]),"")</f>
        <v>0</v>
      </c>
      <c r="O77" s="5" t="str">
        <f>IFERROR(_202006_RCSS5791117192175[[#This Row],[Item Cost]]/COUNTA(_202006_RCSS5791117192175[[#This Row],[Alice]:[Dave]]),"")</f>
        <v/>
      </c>
    </row>
    <row r="78" spans="1:15">
      <c r="A78" s="24"/>
      <c r="B78" s="25"/>
      <c r="C78" s="25"/>
      <c r="D78" s="26"/>
      <c r="E78" s="34" t="str">
        <f>IFERROR(INDEX(CardTab[Owner],MATCH(_202006_RCSS5791117192175[[#This Row],[Last 4]],CardTab[Card Number],0)),"")</f>
        <v/>
      </c>
      <c r="F78" s="36"/>
      <c r="G78"/>
      <c r="H78" s="22"/>
      <c r="I78" s="2"/>
      <c r="J78" s="5" t="str">
        <f>IFERROR(IF(_202006_RCSS5791117192175[[#This Row],[Item Name]]="Delivery",0,SUMPRODUCT($R$3,_202006_RCSS5791117192175[[#This Row],[Unit Price]],_202006_RCSS5791117192175[[#This Row],['#]])),"")</f>
        <v/>
      </c>
      <c r="K78" s="22"/>
      <c r="L78" s="5" t="str">
        <f>IFERROR(IF(OR(AND(NOT(ISBLANK(_202006_RCSS5791117192175[[#This Row],['#]])),NOT(ISBLANK(_202006_RCSS5791117192175[[#This Row],[Taxable]]))),$U$2),$R$4*(_202006_RCSS5791117192175[[#This Row],[Unit Price]]*_202006_RCSS5791117192175[[#This Row],['#]]+_202006_RCSS5791117192175[[#This Row],[Service Fee]]),""),"")</f>
        <v/>
      </c>
      <c r="M78" s="5">
        <f>IFERROR($R$5*SUM((_202006_RCSS5791117192175[[#This Row],['#]]*_202006_RCSS5791117192175[[#This Row],[Unit Price]]),_202006_RCSS5791117192175[[#This Row],[Service Fee]],_202006_RCSS5791117192175[[#This Row],[Tax]]),"")</f>
        <v>0</v>
      </c>
      <c r="N78" s="5">
        <f>IFERROR(SUM(_202006_RCSS5791117192175[[#This Row],[Unit Price]]*_202006_RCSS5791117192175[[#This Row],['#]],_202006_RCSS5791117192175[[#This Row],[Service Fee]],_202006_RCSS5791117192175[[#This Row],[Tax]],_202006_RCSS5791117192175[[#This Row],[Tip]]),"")</f>
        <v>0</v>
      </c>
      <c r="O78" s="5" t="str">
        <f>IFERROR(_202006_RCSS5791117192175[[#This Row],[Item Cost]]/COUNTA(_202006_RCSS5791117192175[[#This Row],[Alice]:[Dave]]),"")</f>
        <v/>
      </c>
    </row>
    <row r="79" spans="1:15">
      <c r="A79" s="24"/>
      <c r="B79" s="25"/>
      <c r="C79" s="25"/>
      <c r="D79" s="26"/>
      <c r="E79" s="34" t="str">
        <f>IFERROR(INDEX(CardTab[Owner],MATCH(_202006_RCSS5791117192175[[#This Row],[Last 4]],CardTab[Card Number],0)),"")</f>
        <v/>
      </c>
      <c r="F79" s="36"/>
      <c r="G79"/>
      <c r="H79" s="22"/>
      <c r="I79" s="2"/>
      <c r="J79" s="5" t="str">
        <f>IFERROR(IF(_202006_RCSS5791117192175[[#This Row],[Item Name]]="Delivery",0,SUMPRODUCT($R$3,_202006_RCSS5791117192175[[#This Row],[Unit Price]],_202006_RCSS5791117192175[[#This Row],['#]])),"")</f>
        <v/>
      </c>
      <c r="K79" s="22"/>
      <c r="L79" s="5" t="str">
        <f>IFERROR(IF(OR(AND(NOT(ISBLANK(_202006_RCSS5791117192175[[#This Row],['#]])),NOT(ISBLANK(_202006_RCSS5791117192175[[#This Row],[Taxable]]))),$U$2),$R$4*(_202006_RCSS5791117192175[[#This Row],[Unit Price]]*_202006_RCSS5791117192175[[#This Row],['#]]+_202006_RCSS5791117192175[[#This Row],[Service Fee]]),""),"")</f>
        <v/>
      </c>
      <c r="M79" s="5">
        <f>IFERROR($R$5*SUM((_202006_RCSS5791117192175[[#This Row],['#]]*_202006_RCSS5791117192175[[#This Row],[Unit Price]]),_202006_RCSS5791117192175[[#This Row],[Service Fee]],_202006_RCSS5791117192175[[#This Row],[Tax]]),"")</f>
        <v>0</v>
      </c>
      <c r="N79" s="5">
        <f>IFERROR(SUM(_202006_RCSS5791117192175[[#This Row],[Unit Price]]*_202006_RCSS5791117192175[[#This Row],['#]],_202006_RCSS5791117192175[[#This Row],[Service Fee]],_202006_RCSS5791117192175[[#This Row],[Tax]],_202006_RCSS5791117192175[[#This Row],[Tip]]),"")</f>
        <v>0</v>
      </c>
      <c r="O79" s="5" t="str">
        <f>IFERROR(_202006_RCSS5791117192175[[#This Row],[Item Cost]]/COUNTA(_202006_RCSS5791117192175[[#This Row],[Alice]:[Dave]]),"")</f>
        <v/>
      </c>
    </row>
    <row r="80" spans="1:15">
      <c r="A80" s="24"/>
      <c r="B80" s="25"/>
      <c r="C80" s="25"/>
      <c r="D80" s="26"/>
      <c r="E80" s="34" t="str">
        <f>IFERROR(INDEX(CardTab[Owner],MATCH(_202006_RCSS5791117192175[[#This Row],[Last 4]],CardTab[Card Number],0)),"")</f>
        <v/>
      </c>
      <c r="F80" s="36"/>
      <c r="G80"/>
      <c r="H80" s="22"/>
      <c r="I80" s="2"/>
      <c r="J80" s="5" t="str">
        <f>IFERROR(IF(_202006_RCSS5791117192175[[#This Row],[Item Name]]="Delivery",0,SUMPRODUCT($R$3,_202006_RCSS5791117192175[[#This Row],[Unit Price]],_202006_RCSS5791117192175[[#This Row],['#]])),"")</f>
        <v/>
      </c>
      <c r="K80" s="22"/>
      <c r="L80" s="5" t="str">
        <f>IFERROR(IF(OR(AND(NOT(ISBLANK(_202006_RCSS5791117192175[[#This Row],['#]])),NOT(ISBLANK(_202006_RCSS5791117192175[[#This Row],[Taxable]]))),$U$2),$R$4*(_202006_RCSS5791117192175[[#This Row],[Unit Price]]*_202006_RCSS5791117192175[[#This Row],['#]]+_202006_RCSS5791117192175[[#This Row],[Service Fee]]),""),"")</f>
        <v/>
      </c>
      <c r="M80" s="5">
        <f>IFERROR($R$5*SUM((_202006_RCSS5791117192175[[#This Row],['#]]*_202006_RCSS5791117192175[[#This Row],[Unit Price]]),_202006_RCSS5791117192175[[#This Row],[Service Fee]],_202006_RCSS5791117192175[[#This Row],[Tax]]),"")</f>
        <v>0</v>
      </c>
      <c r="N80" s="5">
        <f>IFERROR(SUM(_202006_RCSS5791117192175[[#This Row],[Unit Price]]*_202006_RCSS5791117192175[[#This Row],['#]],_202006_RCSS5791117192175[[#This Row],[Service Fee]],_202006_RCSS5791117192175[[#This Row],[Tax]],_202006_RCSS5791117192175[[#This Row],[Tip]]),"")</f>
        <v>0</v>
      </c>
      <c r="O80" s="5" t="str">
        <f>IFERROR(_202006_RCSS5791117192175[[#This Row],[Item Cost]]/COUNTA(_202006_RCSS5791117192175[[#This Row],[Alice]:[Dave]]),"")</f>
        <v/>
      </c>
    </row>
    <row r="81" spans="1:15">
      <c r="A81" s="24"/>
      <c r="B81" s="25"/>
      <c r="C81" s="25"/>
      <c r="D81" s="26"/>
      <c r="E81" s="34" t="str">
        <f>IFERROR(INDEX(CardTab[Owner],MATCH(_202006_RCSS5791117192175[[#This Row],[Last 4]],CardTab[Card Number],0)),"")</f>
        <v/>
      </c>
      <c r="F81" s="36"/>
      <c r="G81"/>
      <c r="H81" s="22"/>
      <c r="I81" s="2"/>
      <c r="J81" s="5" t="str">
        <f>IFERROR(IF(_202006_RCSS5791117192175[[#This Row],[Item Name]]="Delivery",0,SUMPRODUCT($R$3,_202006_RCSS5791117192175[[#This Row],[Unit Price]],_202006_RCSS5791117192175[[#This Row],['#]])),"")</f>
        <v/>
      </c>
      <c r="K81" s="22"/>
      <c r="L81" s="5" t="str">
        <f>IFERROR(IF(OR(AND(NOT(ISBLANK(_202006_RCSS5791117192175[[#This Row],['#]])),NOT(ISBLANK(_202006_RCSS5791117192175[[#This Row],[Taxable]]))),$U$2),$R$4*(_202006_RCSS5791117192175[[#This Row],[Unit Price]]*_202006_RCSS5791117192175[[#This Row],['#]]+_202006_RCSS5791117192175[[#This Row],[Service Fee]]),""),"")</f>
        <v/>
      </c>
      <c r="M81" s="5">
        <f>IFERROR($R$5*SUM((_202006_RCSS5791117192175[[#This Row],['#]]*_202006_RCSS5791117192175[[#This Row],[Unit Price]]),_202006_RCSS5791117192175[[#This Row],[Service Fee]],_202006_RCSS5791117192175[[#This Row],[Tax]]),"")</f>
        <v>0</v>
      </c>
      <c r="N81" s="5">
        <f>IFERROR(SUM(_202006_RCSS5791117192175[[#This Row],[Unit Price]]*_202006_RCSS5791117192175[[#This Row],['#]],_202006_RCSS5791117192175[[#This Row],[Service Fee]],_202006_RCSS5791117192175[[#This Row],[Tax]],_202006_RCSS5791117192175[[#This Row],[Tip]]),"")</f>
        <v>0</v>
      </c>
      <c r="O81" s="5" t="str">
        <f>IFERROR(_202006_RCSS5791117192175[[#This Row],[Item Cost]]/COUNTA(_202006_RCSS5791117192175[[#This Row],[Alice]:[Dave]]),"")</f>
        <v/>
      </c>
    </row>
    <row r="82" spans="1:15">
      <c r="A82" s="24"/>
      <c r="B82" s="25"/>
      <c r="C82" s="25"/>
      <c r="D82" s="26"/>
      <c r="E82" s="34" t="str">
        <f>IFERROR(INDEX(CardTab[Owner],MATCH(_202006_RCSS5791117192175[[#This Row],[Last 4]],CardTab[Card Number],0)),"")</f>
        <v/>
      </c>
      <c r="F82" s="36"/>
      <c r="G82"/>
      <c r="H82" s="22"/>
      <c r="I82" s="2"/>
      <c r="J82" s="5" t="str">
        <f>IFERROR(IF(_202006_RCSS5791117192175[[#This Row],[Item Name]]="Delivery",0,SUMPRODUCT($R$3,_202006_RCSS5791117192175[[#This Row],[Unit Price]],_202006_RCSS5791117192175[[#This Row],['#]])),"")</f>
        <v/>
      </c>
      <c r="K82" s="22"/>
      <c r="L82" s="5" t="str">
        <f>IFERROR(IF(OR(AND(NOT(ISBLANK(_202006_RCSS5791117192175[[#This Row],['#]])),NOT(ISBLANK(_202006_RCSS5791117192175[[#This Row],[Taxable]]))),$U$2),$R$4*(_202006_RCSS5791117192175[[#This Row],[Unit Price]]*_202006_RCSS5791117192175[[#This Row],['#]]+_202006_RCSS5791117192175[[#This Row],[Service Fee]]),""),"")</f>
        <v/>
      </c>
      <c r="M82" s="5">
        <f>IFERROR($R$5*SUM((_202006_RCSS5791117192175[[#This Row],['#]]*_202006_RCSS5791117192175[[#This Row],[Unit Price]]),_202006_RCSS5791117192175[[#This Row],[Service Fee]],_202006_RCSS5791117192175[[#This Row],[Tax]]),"")</f>
        <v>0</v>
      </c>
      <c r="N82" s="5">
        <f>IFERROR(SUM(_202006_RCSS5791117192175[[#This Row],[Unit Price]]*_202006_RCSS5791117192175[[#This Row],['#]],_202006_RCSS5791117192175[[#This Row],[Service Fee]],_202006_RCSS5791117192175[[#This Row],[Tax]],_202006_RCSS5791117192175[[#This Row],[Tip]]),"")</f>
        <v>0</v>
      </c>
      <c r="O82" s="5" t="str">
        <f>IFERROR(_202006_RCSS5791117192175[[#This Row],[Item Cost]]/COUNTA(_202006_RCSS5791117192175[[#This Row],[Alice]:[Dave]]),"")</f>
        <v/>
      </c>
    </row>
    <row r="83" spans="1:15">
      <c r="A83" s="24"/>
      <c r="B83" s="25"/>
      <c r="C83" s="25"/>
      <c r="D83" s="26"/>
      <c r="E83" s="34" t="str">
        <f>IFERROR(INDEX(CardTab[Owner],MATCH(_202006_RCSS5791117192175[[#This Row],[Last 4]],CardTab[Card Number],0)),"")</f>
        <v/>
      </c>
      <c r="F83" s="36"/>
      <c r="G83"/>
      <c r="H83" s="22"/>
      <c r="I83" s="2"/>
      <c r="J83" s="5" t="str">
        <f>IFERROR(IF(_202006_RCSS5791117192175[[#This Row],[Item Name]]="Delivery",0,SUMPRODUCT($R$3,_202006_RCSS5791117192175[[#This Row],[Unit Price]],_202006_RCSS5791117192175[[#This Row],['#]])),"")</f>
        <v/>
      </c>
      <c r="K83" s="22"/>
      <c r="L83" s="5" t="str">
        <f>IFERROR(IF(OR(AND(NOT(ISBLANK(_202006_RCSS5791117192175[[#This Row],['#]])),NOT(ISBLANK(_202006_RCSS5791117192175[[#This Row],[Taxable]]))),$U$2),$R$4*(_202006_RCSS5791117192175[[#This Row],[Unit Price]]*_202006_RCSS5791117192175[[#This Row],['#]]+_202006_RCSS5791117192175[[#This Row],[Service Fee]]),""),"")</f>
        <v/>
      </c>
      <c r="M83" s="5">
        <f>IFERROR($R$5*SUM((_202006_RCSS5791117192175[[#This Row],['#]]*_202006_RCSS5791117192175[[#This Row],[Unit Price]]),_202006_RCSS5791117192175[[#This Row],[Service Fee]],_202006_RCSS5791117192175[[#This Row],[Tax]]),"")</f>
        <v>0</v>
      </c>
      <c r="N83" s="5">
        <f>IFERROR(SUM(_202006_RCSS5791117192175[[#This Row],[Unit Price]]*_202006_RCSS5791117192175[[#This Row],['#]],_202006_RCSS5791117192175[[#This Row],[Service Fee]],_202006_RCSS5791117192175[[#This Row],[Tax]],_202006_RCSS5791117192175[[#This Row],[Tip]]),"")</f>
        <v>0</v>
      </c>
      <c r="O83" s="5" t="str">
        <f>IFERROR(_202006_RCSS5791117192175[[#This Row],[Item Cost]]/COUNTA(_202006_RCSS5791117192175[[#This Row],[Alice]:[Dave]]),"")</f>
        <v/>
      </c>
    </row>
    <row r="84" spans="1:15">
      <c r="A84" s="24"/>
      <c r="B84" s="25"/>
      <c r="C84" s="25"/>
      <c r="D84" s="26"/>
      <c r="E84" s="34" t="str">
        <f>IFERROR(INDEX(CardTab[Owner],MATCH(_202006_RCSS5791117192175[[#This Row],[Last 4]],CardTab[Card Number],0)),"")</f>
        <v/>
      </c>
      <c r="F84" s="36"/>
      <c r="G84"/>
      <c r="H84" s="22"/>
      <c r="I84" s="2"/>
      <c r="J84" s="5" t="str">
        <f>IFERROR(IF(_202006_RCSS5791117192175[[#This Row],[Item Name]]="Delivery",0,SUMPRODUCT($R$3,_202006_RCSS5791117192175[[#This Row],[Unit Price]],_202006_RCSS5791117192175[[#This Row],['#]])),"")</f>
        <v/>
      </c>
      <c r="K84" s="22"/>
      <c r="L84" s="5" t="str">
        <f>IFERROR(IF(OR(AND(NOT(ISBLANK(_202006_RCSS5791117192175[[#This Row],['#]])),NOT(ISBLANK(_202006_RCSS5791117192175[[#This Row],[Taxable]]))),$U$2),$R$4*(_202006_RCSS5791117192175[[#This Row],[Unit Price]]*_202006_RCSS5791117192175[[#This Row],['#]]+_202006_RCSS5791117192175[[#This Row],[Service Fee]]),""),"")</f>
        <v/>
      </c>
      <c r="M84" s="5">
        <f>IFERROR($R$5*SUM((_202006_RCSS5791117192175[[#This Row],['#]]*_202006_RCSS5791117192175[[#This Row],[Unit Price]]),_202006_RCSS5791117192175[[#This Row],[Service Fee]],_202006_RCSS5791117192175[[#This Row],[Tax]]),"")</f>
        <v>0</v>
      </c>
      <c r="N84" s="5">
        <f>IFERROR(SUM(_202006_RCSS5791117192175[[#This Row],[Unit Price]]*_202006_RCSS5791117192175[[#This Row],['#]],_202006_RCSS5791117192175[[#This Row],[Service Fee]],_202006_RCSS5791117192175[[#This Row],[Tax]],_202006_RCSS5791117192175[[#This Row],[Tip]]),"")</f>
        <v>0</v>
      </c>
      <c r="O84" s="5" t="str">
        <f>IFERROR(_202006_RCSS5791117192175[[#This Row],[Item Cost]]/COUNTA(_202006_RCSS5791117192175[[#This Row],[Alice]:[Dave]]),"")</f>
        <v/>
      </c>
    </row>
    <row r="85" spans="1:15">
      <c r="A85" s="24"/>
      <c r="B85" s="25"/>
      <c r="C85" s="25"/>
      <c r="D85" s="26"/>
      <c r="E85" s="34" t="str">
        <f>IFERROR(INDEX(CardTab[Owner],MATCH(_202006_RCSS5791117192175[[#This Row],[Last 4]],CardTab[Card Number],0)),"")</f>
        <v/>
      </c>
      <c r="F85" s="36"/>
      <c r="G85" s="1"/>
      <c r="H85" s="22"/>
      <c r="I85" s="2"/>
      <c r="J85" s="5" t="str">
        <f>IFERROR(IF(_202006_RCSS5791117192175[[#This Row],[Item Name]]="Delivery",0,SUMPRODUCT($R$3,_202006_RCSS5791117192175[[#This Row],[Unit Price]],_202006_RCSS5791117192175[[#This Row],['#]])),"")</f>
        <v/>
      </c>
      <c r="K85" s="22"/>
      <c r="L85" s="5" t="str">
        <f>IFERROR(IF(OR(AND(NOT(ISBLANK(_202006_RCSS5791117192175[[#This Row],['#]])),NOT(ISBLANK(_202006_RCSS5791117192175[[#This Row],[Taxable]]))),$U$2),$R$4*(_202006_RCSS5791117192175[[#This Row],[Unit Price]]*_202006_RCSS5791117192175[[#This Row],['#]]+_202006_RCSS5791117192175[[#This Row],[Service Fee]]),""),"")</f>
        <v/>
      </c>
      <c r="M85" s="5">
        <f>IFERROR($R$5*SUM((_202006_RCSS5791117192175[[#This Row],['#]]*_202006_RCSS5791117192175[[#This Row],[Unit Price]]),_202006_RCSS5791117192175[[#This Row],[Service Fee]],_202006_RCSS5791117192175[[#This Row],[Tax]]),"")</f>
        <v>0</v>
      </c>
      <c r="N85" s="5">
        <f>IFERROR(SUM(_202006_RCSS5791117192175[[#This Row],[Unit Price]]*_202006_RCSS5791117192175[[#This Row],['#]],_202006_RCSS5791117192175[[#This Row],[Service Fee]],_202006_RCSS5791117192175[[#This Row],[Tax]],_202006_RCSS5791117192175[[#This Row],[Tip]]),"")</f>
        <v>0</v>
      </c>
      <c r="O85" s="5" t="str">
        <f>IFERROR(_202006_RCSS5791117192175[[#This Row],[Item Cost]]/COUNTA(_202006_RCSS5791117192175[[#This Row],[Alice]:[Dave]]),"")</f>
        <v/>
      </c>
    </row>
    <row r="86" spans="1:15">
      <c r="A86" s="24"/>
      <c r="B86" s="25"/>
      <c r="C86" s="25"/>
      <c r="D86" s="26"/>
      <c r="E86" s="34" t="str">
        <f>IFERROR(INDEX(CardTab[Owner],MATCH(_202006_RCSS5791117192175[[#This Row],[Last 4]],CardTab[Card Number],0)),"")</f>
        <v/>
      </c>
      <c r="F86" s="36"/>
      <c r="G86"/>
      <c r="H86" s="22"/>
      <c r="I86" s="2"/>
      <c r="J86" s="5" t="str">
        <f>IFERROR(IF(_202006_RCSS5791117192175[[#This Row],[Item Name]]="Delivery",0,SUMPRODUCT($R$3,_202006_RCSS5791117192175[[#This Row],[Unit Price]],_202006_RCSS5791117192175[[#This Row],['#]])),"")</f>
        <v/>
      </c>
      <c r="K86" s="22"/>
      <c r="L86" s="5" t="str">
        <f>IFERROR(IF(OR(AND(NOT(ISBLANK(_202006_RCSS5791117192175[[#This Row],['#]])),NOT(ISBLANK(_202006_RCSS5791117192175[[#This Row],[Taxable]]))),$U$2),$R$4*(_202006_RCSS5791117192175[[#This Row],[Unit Price]]*_202006_RCSS5791117192175[[#This Row],['#]]+_202006_RCSS5791117192175[[#This Row],[Service Fee]]),""),"")</f>
        <v/>
      </c>
      <c r="M86" s="5">
        <f>IFERROR($R$5*SUM((_202006_RCSS5791117192175[[#This Row],['#]]*_202006_RCSS5791117192175[[#This Row],[Unit Price]]),_202006_RCSS5791117192175[[#This Row],[Service Fee]],_202006_RCSS5791117192175[[#This Row],[Tax]]),"")</f>
        <v>0</v>
      </c>
      <c r="N86" s="5">
        <f>IFERROR(SUM(_202006_RCSS5791117192175[[#This Row],[Unit Price]]*_202006_RCSS5791117192175[[#This Row],['#]],_202006_RCSS5791117192175[[#This Row],[Service Fee]],_202006_RCSS5791117192175[[#This Row],[Tax]],_202006_RCSS5791117192175[[#This Row],[Tip]]),"")</f>
        <v>0</v>
      </c>
      <c r="O86" s="5" t="str">
        <f>IFERROR(_202006_RCSS5791117192175[[#This Row],[Item Cost]]/COUNTA(_202006_RCSS5791117192175[[#This Row],[Alice]:[Dave]]),"")</f>
        <v/>
      </c>
    </row>
    <row r="87" spans="1:15">
      <c r="A87" s="24"/>
      <c r="B87" s="25"/>
      <c r="C87" s="25"/>
      <c r="D87" s="26"/>
      <c r="E87" s="34" t="str">
        <f>IFERROR(INDEX(CardTab[Owner],MATCH(_202006_RCSS5791117192175[[#This Row],[Last 4]],CardTab[Card Number],0)),"")</f>
        <v/>
      </c>
      <c r="F87" s="36"/>
      <c r="G87"/>
      <c r="H87" s="22"/>
      <c r="I87" s="2"/>
      <c r="J87" s="5" t="str">
        <f>IFERROR(IF(_202006_RCSS5791117192175[[#This Row],[Item Name]]="Delivery",0,SUMPRODUCT($R$3,_202006_RCSS5791117192175[[#This Row],[Unit Price]],_202006_RCSS5791117192175[[#This Row],['#]])),"")</f>
        <v/>
      </c>
      <c r="K87" s="22"/>
      <c r="L87" s="5" t="str">
        <f>IFERROR(IF(OR(AND(NOT(ISBLANK(_202006_RCSS5791117192175[[#This Row],['#]])),NOT(ISBLANK(_202006_RCSS5791117192175[[#This Row],[Taxable]]))),$U$2),$R$4*(_202006_RCSS5791117192175[[#This Row],[Unit Price]]*_202006_RCSS5791117192175[[#This Row],['#]]+_202006_RCSS5791117192175[[#This Row],[Service Fee]]),""),"")</f>
        <v/>
      </c>
      <c r="M87" s="5">
        <f>IFERROR($R$5*SUM((_202006_RCSS5791117192175[[#This Row],['#]]*_202006_RCSS5791117192175[[#This Row],[Unit Price]]),_202006_RCSS5791117192175[[#This Row],[Service Fee]],_202006_RCSS5791117192175[[#This Row],[Tax]]),"")</f>
        <v>0</v>
      </c>
      <c r="N87" s="5">
        <f>IFERROR(SUM(_202006_RCSS5791117192175[[#This Row],[Unit Price]]*_202006_RCSS5791117192175[[#This Row],['#]],_202006_RCSS5791117192175[[#This Row],[Service Fee]],_202006_RCSS5791117192175[[#This Row],[Tax]],_202006_RCSS5791117192175[[#This Row],[Tip]]),"")</f>
        <v>0</v>
      </c>
      <c r="O87" s="5" t="str">
        <f>IFERROR(_202006_RCSS5791117192175[[#This Row],[Item Cost]]/COUNTA(_202006_RCSS5791117192175[[#This Row],[Alice]:[Dave]]),"")</f>
        <v/>
      </c>
    </row>
    <row r="88" spans="1:15">
      <c r="A88" s="24"/>
      <c r="B88" s="25"/>
      <c r="C88" s="25"/>
      <c r="D88" s="26"/>
      <c r="E88" s="34" t="str">
        <f>IFERROR(INDEX(CardTab[Owner],MATCH(_202006_RCSS5791117192175[[#This Row],[Last 4]],CardTab[Card Number],0)),"")</f>
        <v/>
      </c>
      <c r="F88" s="36"/>
      <c r="G88"/>
      <c r="H88" s="22"/>
      <c r="I88" s="2"/>
      <c r="J88" s="5" t="str">
        <f>IFERROR(IF(_202006_RCSS5791117192175[[#This Row],[Item Name]]="Delivery",0,SUMPRODUCT($R$3,_202006_RCSS5791117192175[[#This Row],[Unit Price]],_202006_RCSS5791117192175[[#This Row],['#]])),"")</f>
        <v/>
      </c>
      <c r="K88" s="22"/>
      <c r="L88" s="5" t="str">
        <f>IFERROR(IF(OR(AND(NOT(ISBLANK(_202006_RCSS5791117192175[[#This Row],['#]])),NOT(ISBLANK(_202006_RCSS5791117192175[[#This Row],[Taxable]]))),$U$2),$R$4*(_202006_RCSS5791117192175[[#This Row],[Unit Price]]*_202006_RCSS5791117192175[[#This Row],['#]]+_202006_RCSS5791117192175[[#This Row],[Service Fee]]),""),"")</f>
        <v/>
      </c>
      <c r="M88" s="5">
        <f>IFERROR($R$5*SUM((_202006_RCSS5791117192175[[#This Row],['#]]*_202006_RCSS5791117192175[[#This Row],[Unit Price]]),_202006_RCSS5791117192175[[#This Row],[Service Fee]],_202006_RCSS5791117192175[[#This Row],[Tax]]),"")</f>
        <v>0</v>
      </c>
      <c r="N88" s="5">
        <f>IFERROR(SUM(_202006_RCSS5791117192175[[#This Row],[Unit Price]]*_202006_RCSS5791117192175[[#This Row],['#]],_202006_RCSS5791117192175[[#This Row],[Service Fee]],_202006_RCSS5791117192175[[#This Row],[Tax]],_202006_RCSS5791117192175[[#This Row],[Tip]]),"")</f>
        <v>0</v>
      </c>
      <c r="O88" s="5" t="str">
        <f>IFERROR(_202006_RCSS5791117192175[[#This Row],[Item Cost]]/COUNTA(_202006_RCSS5791117192175[[#This Row],[Alice]:[Dave]]),"")</f>
        <v/>
      </c>
    </row>
    <row r="89" spans="1:15">
      <c r="A89" s="24"/>
      <c r="B89" s="25"/>
      <c r="C89" s="25"/>
      <c r="D89" s="26"/>
      <c r="E89" s="34" t="str">
        <f>IFERROR(INDEX(CardTab[Owner],MATCH(_202006_RCSS5791117192175[[#This Row],[Last 4]],CardTab[Card Number],0)),"")</f>
        <v/>
      </c>
      <c r="F89" s="36"/>
      <c r="G89"/>
      <c r="H89" s="22"/>
      <c r="I89" s="2"/>
      <c r="J89" s="5" t="str">
        <f>IFERROR(IF(_202006_RCSS5791117192175[[#This Row],[Item Name]]="Delivery",0,SUMPRODUCT($R$3,_202006_RCSS5791117192175[[#This Row],[Unit Price]],_202006_RCSS5791117192175[[#This Row],['#]])),"")</f>
        <v/>
      </c>
      <c r="K89" s="22"/>
      <c r="L89" s="5" t="str">
        <f>IFERROR(IF(OR(AND(NOT(ISBLANK(_202006_RCSS5791117192175[[#This Row],['#]])),NOT(ISBLANK(_202006_RCSS5791117192175[[#This Row],[Taxable]]))),$U$2),$R$4*(_202006_RCSS5791117192175[[#This Row],[Unit Price]]*_202006_RCSS5791117192175[[#This Row],['#]]+_202006_RCSS5791117192175[[#This Row],[Service Fee]]),""),"")</f>
        <v/>
      </c>
      <c r="M89" s="5">
        <f>IFERROR($R$5*SUM((_202006_RCSS5791117192175[[#This Row],['#]]*_202006_RCSS5791117192175[[#This Row],[Unit Price]]),_202006_RCSS5791117192175[[#This Row],[Service Fee]],_202006_RCSS5791117192175[[#This Row],[Tax]]),"")</f>
        <v>0</v>
      </c>
      <c r="N89" s="5">
        <f>IFERROR(SUM(_202006_RCSS5791117192175[[#This Row],[Unit Price]]*_202006_RCSS5791117192175[[#This Row],['#]],_202006_RCSS5791117192175[[#This Row],[Service Fee]],_202006_RCSS5791117192175[[#This Row],[Tax]],_202006_RCSS5791117192175[[#This Row],[Tip]]),"")</f>
        <v>0</v>
      </c>
      <c r="O89" s="5" t="str">
        <f>IFERROR(_202006_RCSS5791117192175[[#This Row],[Item Cost]]/COUNTA(_202006_RCSS5791117192175[[#This Row],[Alice]:[Dave]]),"")</f>
        <v/>
      </c>
    </row>
    <row r="90" spans="1:15">
      <c r="A90" s="24"/>
      <c r="B90" s="25"/>
      <c r="C90" s="25"/>
      <c r="D90" s="26"/>
      <c r="E90" s="34" t="str">
        <f>IFERROR(INDEX(CardTab[Owner],MATCH(_202006_RCSS5791117192175[[#This Row],[Last 4]],CardTab[Card Number],0)),"")</f>
        <v/>
      </c>
      <c r="F90" s="36"/>
      <c r="G90"/>
      <c r="H90" s="22"/>
      <c r="I90" s="2"/>
      <c r="J90" s="5" t="str">
        <f>IFERROR(IF(_202006_RCSS5791117192175[[#This Row],[Item Name]]="Delivery",0,SUMPRODUCT($R$3,_202006_RCSS5791117192175[[#This Row],[Unit Price]],_202006_RCSS5791117192175[[#This Row],['#]])),"")</f>
        <v/>
      </c>
      <c r="K90" s="22"/>
      <c r="L90" s="5" t="str">
        <f>IFERROR(IF(OR(AND(NOT(ISBLANK(_202006_RCSS5791117192175[[#This Row],['#]])),NOT(ISBLANK(_202006_RCSS5791117192175[[#This Row],[Taxable]]))),$U$2),$R$4*(_202006_RCSS5791117192175[[#This Row],[Unit Price]]*_202006_RCSS5791117192175[[#This Row],['#]]+_202006_RCSS5791117192175[[#This Row],[Service Fee]]),""),"")</f>
        <v/>
      </c>
      <c r="M90" s="5">
        <f>IFERROR($R$5*SUM((_202006_RCSS5791117192175[[#This Row],['#]]*_202006_RCSS5791117192175[[#This Row],[Unit Price]]),_202006_RCSS5791117192175[[#This Row],[Service Fee]],_202006_RCSS5791117192175[[#This Row],[Tax]]),"")</f>
        <v>0</v>
      </c>
      <c r="N90" s="5">
        <f>IFERROR(SUM(_202006_RCSS5791117192175[[#This Row],[Unit Price]]*_202006_RCSS5791117192175[[#This Row],['#]],_202006_RCSS5791117192175[[#This Row],[Service Fee]],_202006_RCSS5791117192175[[#This Row],[Tax]],_202006_RCSS5791117192175[[#This Row],[Tip]]),"")</f>
        <v>0</v>
      </c>
      <c r="O90" s="5" t="str">
        <f>IFERROR(_202006_RCSS5791117192175[[#This Row],[Item Cost]]/COUNTA(_202006_RCSS5791117192175[[#This Row],[Alice]:[Dave]]),"")</f>
        <v/>
      </c>
    </row>
    <row r="91" spans="1:15">
      <c r="A91" s="24"/>
      <c r="B91" s="25"/>
      <c r="C91" s="25"/>
      <c r="D91" s="26"/>
      <c r="E91" s="34" t="str">
        <f>IFERROR(INDEX(CardTab[Owner],MATCH(_202006_RCSS5791117192175[[#This Row],[Last 4]],CardTab[Card Number],0)),"")</f>
        <v/>
      </c>
      <c r="F91" s="36"/>
      <c r="G91"/>
      <c r="H91" s="22"/>
      <c r="I91" s="2"/>
      <c r="J91" s="5" t="str">
        <f>IFERROR(IF(_202006_RCSS5791117192175[[#This Row],[Item Name]]="Delivery",0,SUMPRODUCT($R$3,_202006_RCSS5791117192175[[#This Row],[Unit Price]],_202006_RCSS5791117192175[[#This Row],['#]])),"")</f>
        <v/>
      </c>
      <c r="K91" s="22"/>
      <c r="L91" s="5" t="str">
        <f>IFERROR(IF(OR(AND(NOT(ISBLANK(_202006_RCSS5791117192175[[#This Row],['#]])),NOT(ISBLANK(_202006_RCSS5791117192175[[#This Row],[Taxable]]))),$U$2),$R$4*(_202006_RCSS5791117192175[[#This Row],[Unit Price]]*_202006_RCSS5791117192175[[#This Row],['#]]+_202006_RCSS5791117192175[[#This Row],[Service Fee]]),""),"")</f>
        <v/>
      </c>
      <c r="M91" s="5">
        <f>IFERROR($R$5*SUM((_202006_RCSS5791117192175[[#This Row],['#]]*_202006_RCSS5791117192175[[#This Row],[Unit Price]]),_202006_RCSS5791117192175[[#This Row],[Service Fee]],_202006_RCSS5791117192175[[#This Row],[Tax]]),"")</f>
        <v>0</v>
      </c>
      <c r="N91" s="5">
        <f>IFERROR(SUM(_202006_RCSS5791117192175[[#This Row],[Unit Price]]*_202006_RCSS5791117192175[[#This Row],['#]],_202006_RCSS5791117192175[[#This Row],[Service Fee]],_202006_RCSS5791117192175[[#This Row],[Tax]],_202006_RCSS5791117192175[[#This Row],[Tip]]),"")</f>
        <v>0</v>
      </c>
      <c r="O91" s="5" t="str">
        <f>IFERROR(_202006_RCSS5791117192175[[#This Row],[Item Cost]]/COUNTA(_202006_RCSS5791117192175[[#This Row],[Alice]:[Dave]]),"")</f>
        <v/>
      </c>
    </row>
    <row r="92" spans="1:15">
      <c r="A92" s="24"/>
      <c r="B92" s="25"/>
      <c r="C92" s="25"/>
      <c r="D92" s="26"/>
      <c r="E92" s="34" t="str">
        <f>IFERROR(INDEX(CardTab[Owner],MATCH(_202006_RCSS5791117192175[[#This Row],[Last 4]],CardTab[Card Number],0)),"")</f>
        <v/>
      </c>
      <c r="F92" s="36"/>
      <c r="G92"/>
      <c r="H92" s="22"/>
      <c r="I92" s="2"/>
      <c r="J92" s="5" t="str">
        <f>IFERROR(IF(_202006_RCSS5791117192175[[#This Row],[Item Name]]="Delivery",0,SUMPRODUCT($R$3,_202006_RCSS5791117192175[[#This Row],[Unit Price]],_202006_RCSS5791117192175[[#This Row],['#]])),"")</f>
        <v/>
      </c>
      <c r="K92" s="22"/>
      <c r="L92" s="5" t="str">
        <f>IFERROR(IF(OR(AND(NOT(ISBLANK(_202006_RCSS5791117192175[[#This Row],['#]])),NOT(ISBLANK(_202006_RCSS5791117192175[[#This Row],[Taxable]]))),$U$2),$R$4*(_202006_RCSS5791117192175[[#This Row],[Unit Price]]*_202006_RCSS5791117192175[[#This Row],['#]]+_202006_RCSS5791117192175[[#This Row],[Service Fee]]),""),"")</f>
        <v/>
      </c>
      <c r="M92" s="5">
        <f>IFERROR($R$5*SUM((_202006_RCSS5791117192175[[#This Row],['#]]*_202006_RCSS5791117192175[[#This Row],[Unit Price]]),_202006_RCSS5791117192175[[#This Row],[Service Fee]],_202006_RCSS5791117192175[[#This Row],[Tax]]),"")</f>
        <v>0</v>
      </c>
      <c r="N92" s="5">
        <f>IFERROR(SUM(_202006_RCSS5791117192175[[#This Row],[Unit Price]]*_202006_RCSS5791117192175[[#This Row],['#]],_202006_RCSS5791117192175[[#This Row],[Service Fee]],_202006_RCSS5791117192175[[#This Row],[Tax]],_202006_RCSS5791117192175[[#This Row],[Tip]]),"")</f>
        <v>0</v>
      </c>
      <c r="O92" s="5" t="str">
        <f>IFERROR(_202006_RCSS5791117192175[[#This Row],[Item Cost]]/COUNTA(_202006_RCSS5791117192175[[#This Row],[Alice]:[Dave]]),"")</f>
        <v/>
      </c>
    </row>
    <row r="93" spans="1:15">
      <c r="A93" s="24"/>
      <c r="B93" s="25"/>
      <c r="C93" s="25"/>
      <c r="D93" s="26"/>
      <c r="E93" s="34" t="str">
        <f>IFERROR(INDEX(CardTab[Owner],MATCH(_202006_RCSS5791117192175[[#This Row],[Last 4]],CardTab[Card Number],0)),"")</f>
        <v/>
      </c>
      <c r="F93" s="36"/>
      <c r="G93"/>
      <c r="H93" s="22"/>
      <c r="I93" s="2"/>
      <c r="J93" s="5" t="str">
        <f>IFERROR(IF(_202006_RCSS5791117192175[[#This Row],[Item Name]]="Delivery",0,SUMPRODUCT($R$3,_202006_RCSS5791117192175[[#This Row],[Unit Price]],_202006_RCSS5791117192175[[#This Row],['#]])),"")</f>
        <v/>
      </c>
      <c r="K93" s="22"/>
      <c r="L93" s="5" t="str">
        <f>IFERROR(IF(OR(AND(NOT(ISBLANK(_202006_RCSS5791117192175[[#This Row],['#]])),NOT(ISBLANK(_202006_RCSS5791117192175[[#This Row],[Taxable]]))),$U$2),$R$4*(_202006_RCSS5791117192175[[#This Row],[Unit Price]]*_202006_RCSS5791117192175[[#This Row],['#]]+_202006_RCSS5791117192175[[#This Row],[Service Fee]]),""),"")</f>
        <v/>
      </c>
      <c r="M93" s="5">
        <f>IFERROR($R$5*SUM((_202006_RCSS5791117192175[[#This Row],['#]]*_202006_RCSS5791117192175[[#This Row],[Unit Price]]),_202006_RCSS5791117192175[[#This Row],[Service Fee]],_202006_RCSS5791117192175[[#This Row],[Tax]]),"")</f>
        <v>0</v>
      </c>
      <c r="N93" s="5">
        <f>IFERROR(SUM(_202006_RCSS5791117192175[[#This Row],[Unit Price]]*_202006_RCSS5791117192175[[#This Row],['#]],_202006_RCSS5791117192175[[#This Row],[Service Fee]],_202006_RCSS5791117192175[[#This Row],[Tax]],_202006_RCSS5791117192175[[#This Row],[Tip]]),"")</f>
        <v>0</v>
      </c>
      <c r="O93" s="5" t="str">
        <f>IFERROR(_202006_RCSS5791117192175[[#This Row],[Item Cost]]/COUNTA(_202006_RCSS5791117192175[[#This Row],[Alice]:[Dave]]),"")</f>
        <v/>
      </c>
    </row>
    <row r="94" spans="1:15">
      <c r="A94" s="24"/>
      <c r="B94" s="25"/>
      <c r="C94" s="25"/>
      <c r="D94" s="26"/>
      <c r="E94" s="34" t="str">
        <f>IFERROR(INDEX(CardTab[Owner],MATCH(_202006_RCSS5791117192175[[#This Row],[Last 4]],CardTab[Card Number],0)),"")</f>
        <v/>
      </c>
      <c r="F94" s="36"/>
      <c r="G94"/>
      <c r="H94" s="22"/>
      <c r="I94" s="2"/>
      <c r="J94" s="5" t="str">
        <f>IFERROR(IF(_202006_RCSS5791117192175[[#This Row],[Item Name]]="Delivery",0,SUMPRODUCT($R$3,_202006_RCSS5791117192175[[#This Row],[Unit Price]],_202006_RCSS5791117192175[[#This Row],['#]])),"")</f>
        <v/>
      </c>
      <c r="K94" s="22"/>
      <c r="L94" s="5" t="str">
        <f>IFERROR(IF(OR(AND(NOT(ISBLANK(_202006_RCSS5791117192175[[#This Row],['#]])),NOT(ISBLANK(_202006_RCSS5791117192175[[#This Row],[Taxable]]))),$U$2),$R$4*(_202006_RCSS5791117192175[[#This Row],[Unit Price]]*_202006_RCSS5791117192175[[#This Row],['#]]+_202006_RCSS5791117192175[[#This Row],[Service Fee]]),""),"")</f>
        <v/>
      </c>
      <c r="M94" s="5">
        <f>IFERROR($R$5*SUM((_202006_RCSS5791117192175[[#This Row],['#]]*_202006_RCSS5791117192175[[#This Row],[Unit Price]]),_202006_RCSS5791117192175[[#This Row],[Service Fee]],_202006_RCSS5791117192175[[#This Row],[Tax]]),"")</f>
        <v>0</v>
      </c>
      <c r="N94" s="5">
        <f>IFERROR(SUM(_202006_RCSS5791117192175[[#This Row],[Unit Price]]*_202006_RCSS5791117192175[[#This Row],['#]],_202006_RCSS5791117192175[[#This Row],[Service Fee]],_202006_RCSS5791117192175[[#This Row],[Tax]],_202006_RCSS5791117192175[[#This Row],[Tip]]),"")</f>
        <v>0</v>
      </c>
      <c r="O94" s="5" t="str">
        <f>IFERROR(_202006_RCSS5791117192175[[#This Row],[Item Cost]]/COUNTA(_202006_RCSS5791117192175[[#This Row],[Alice]:[Dave]]),"")</f>
        <v/>
      </c>
    </row>
    <row r="95" spans="1:15">
      <c r="A95" s="24"/>
      <c r="B95" s="25"/>
      <c r="C95" s="25"/>
      <c r="D95" s="26"/>
      <c r="E95" s="34" t="str">
        <f>IFERROR(INDEX(CardTab[Owner],MATCH(_202006_RCSS5791117192175[[#This Row],[Last 4]],CardTab[Card Number],0)),"")</f>
        <v/>
      </c>
      <c r="F95" s="36"/>
      <c r="G95"/>
      <c r="H95" s="22"/>
      <c r="I95" s="2"/>
      <c r="J95" s="5" t="str">
        <f>IFERROR(IF(_202006_RCSS5791117192175[[#This Row],[Item Name]]="Delivery",0,SUMPRODUCT($R$3,_202006_RCSS5791117192175[[#This Row],[Unit Price]],_202006_RCSS5791117192175[[#This Row],['#]])),"")</f>
        <v/>
      </c>
      <c r="K95" s="22"/>
      <c r="L95" s="5" t="str">
        <f>IFERROR(IF(OR(AND(NOT(ISBLANK(_202006_RCSS5791117192175[[#This Row],['#]])),NOT(ISBLANK(_202006_RCSS5791117192175[[#This Row],[Taxable]]))),$U$2),$R$4*(_202006_RCSS5791117192175[[#This Row],[Unit Price]]*_202006_RCSS5791117192175[[#This Row],['#]]+_202006_RCSS5791117192175[[#This Row],[Service Fee]]),""),"")</f>
        <v/>
      </c>
      <c r="M95" s="5">
        <f>IFERROR($R$5*SUM((_202006_RCSS5791117192175[[#This Row],['#]]*_202006_RCSS5791117192175[[#This Row],[Unit Price]]),_202006_RCSS5791117192175[[#This Row],[Service Fee]],_202006_RCSS5791117192175[[#This Row],[Tax]]),"")</f>
        <v>0</v>
      </c>
      <c r="N95" s="5">
        <f>IFERROR(SUM(_202006_RCSS5791117192175[[#This Row],[Unit Price]]*_202006_RCSS5791117192175[[#This Row],['#]],_202006_RCSS5791117192175[[#This Row],[Service Fee]],_202006_RCSS5791117192175[[#This Row],[Tax]],_202006_RCSS5791117192175[[#This Row],[Tip]]),"")</f>
        <v>0</v>
      </c>
      <c r="O95" s="5" t="str">
        <f>IFERROR(_202006_RCSS5791117192175[[#This Row],[Item Cost]]/COUNTA(_202006_RCSS5791117192175[[#This Row],[Alice]:[Dave]]),"")</f>
        <v/>
      </c>
    </row>
    <row r="96" spans="1:15">
      <c r="A96" s="24"/>
      <c r="B96" s="25"/>
      <c r="C96" s="25"/>
      <c r="D96" s="26"/>
      <c r="E96" s="34" t="str">
        <f>IFERROR(INDEX(CardTab[Owner],MATCH(_202006_RCSS5791117192175[[#This Row],[Last 4]],CardTab[Card Number],0)),"")</f>
        <v/>
      </c>
      <c r="F96" s="36"/>
      <c r="G96"/>
      <c r="H96" s="22"/>
      <c r="I96" s="2"/>
      <c r="J96" s="5" t="str">
        <f>IFERROR(IF(_202006_RCSS5791117192175[[#This Row],[Item Name]]="Delivery",0,SUMPRODUCT($R$3,_202006_RCSS5791117192175[[#This Row],[Unit Price]],_202006_RCSS5791117192175[[#This Row],['#]])),"")</f>
        <v/>
      </c>
      <c r="K96" s="22"/>
      <c r="L96" s="5" t="str">
        <f>IFERROR(IF(OR(AND(NOT(ISBLANK(_202006_RCSS5791117192175[[#This Row],['#]])),NOT(ISBLANK(_202006_RCSS5791117192175[[#This Row],[Taxable]]))),$U$2),$R$4*(_202006_RCSS5791117192175[[#This Row],[Unit Price]]*_202006_RCSS5791117192175[[#This Row],['#]]+_202006_RCSS5791117192175[[#This Row],[Service Fee]]),""),"")</f>
        <v/>
      </c>
      <c r="M96" s="5">
        <f>IFERROR($R$5*SUM((_202006_RCSS5791117192175[[#This Row],['#]]*_202006_RCSS5791117192175[[#This Row],[Unit Price]]),_202006_RCSS5791117192175[[#This Row],[Service Fee]],_202006_RCSS5791117192175[[#This Row],[Tax]]),"")</f>
        <v>0</v>
      </c>
      <c r="N96" s="5">
        <f>IFERROR(SUM(_202006_RCSS5791117192175[[#This Row],[Unit Price]]*_202006_RCSS5791117192175[[#This Row],['#]],_202006_RCSS5791117192175[[#This Row],[Service Fee]],_202006_RCSS5791117192175[[#This Row],[Tax]],_202006_RCSS5791117192175[[#This Row],[Tip]]),"")</f>
        <v>0</v>
      </c>
      <c r="O96" s="5" t="str">
        <f>IFERROR(_202006_RCSS5791117192175[[#This Row],[Item Cost]]/COUNTA(_202006_RCSS5791117192175[[#This Row],[Alice]:[Dave]]),"")</f>
        <v/>
      </c>
    </row>
    <row r="97" spans="1:15">
      <c r="A97" s="24"/>
      <c r="B97" s="25"/>
      <c r="C97" s="25"/>
      <c r="D97" s="26"/>
      <c r="E97" s="34" t="str">
        <f>IFERROR(INDEX(CardTab[Owner],MATCH(_202006_RCSS5791117192175[[#This Row],[Last 4]],CardTab[Card Number],0)),"")</f>
        <v/>
      </c>
      <c r="F97" s="36"/>
      <c r="G97"/>
      <c r="H97" s="22"/>
      <c r="I97" s="2"/>
      <c r="J97" s="5" t="str">
        <f>IFERROR(IF(_202006_RCSS5791117192175[[#This Row],[Item Name]]="Delivery",0,SUMPRODUCT($R$3,_202006_RCSS5791117192175[[#This Row],[Unit Price]],_202006_RCSS5791117192175[[#This Row],['#]])),"")</f>
        <v/>
      </c>
      <c r="K97" s="22"/>
      <c r="L97" s="5" t="str">
        <f>IFERROR(IF(OR(AND(NOT(ISBLANK(_202006_RCSS5791117192175[[#This Row],['#]])),NOT(ISBLANK(_202006_RCSS5791117192175[[#This Row],[Taxable]]))),$U$2),$R$4*(_202006_RCSS5791117192175[[#This Row],[Unit Price]]*_202006_RCSS5791117192175[[#This Row],['#]]+_202006_RCSS5791117192175[[#This Row],[Service Fee]]),""),"")</f>
        <v/>
      </c>
      <c r="M97" s="5">
        <f>IFERROR($R$5*SUM((_202006_RCSS5791117192175[[#This Row],['#]]*_202006_RCSS5791117192175[[#This Row],[Unit Price]]),_202006_RCSS5791117192175[[#This Row],[Service Fee]],_202006_RCSS5791117192175[[#This Row],[Tax]]),"")</f>
        <v>0</v>
      </c>
      <c r="N97" s="5">
        <f>IFERROR(SUM(_202006_RCSS5791117192175[[#This Row],[Unit Price]]*_202006_RCSS5791117192175[[#This Row],['#]],_202006_RCSS5791117192175[[#This Row],[Service Fee]],_202006_RCSS5791117192175[[#This Row],[Tax]],_202006_RCSS5791117192175[[#This Row],[Tip]]),"")</f>
        <v>0</v>
      </c>
      <c r="O97" s="5" t="str">
        <f>IFERROR(_202006_RCSS5791117192175[[#This Row],[Item Cost]]/COUNTA(_202006_RCSS5791117192175[[#This Row],[Alice]:[Dave]]),"")</f>
        <v/>
      </c>
    </row>
    <row r="98" spans="1:15">
      <c r="A98" s="24"/>
      <c r="B98" s="25"/>
      <c r="C98" s="25"/>
      <c r="D98" s="26"/>
      <c r="E98" s="34" t="str">
        <f>IFERROR(INDEX(CardTab[Owner],MATCH(_202006_RCSS5791117192175[[#This Row],[Last 4]],CardTab[Card Number],0)),"")</f>
        <v/>
      </c>
      <c r="F98" s="36"/>
      <c r="G98"/>
      <c r="H98" s="22"/>
      <c r="I98" s="2"/>
      <c r="J98" s="5" t="str">
        <f>IFERROR(IF(_202006_RCSS5791117192175[[#This Row],[Item Name]]="Delivery",0,SUMPRODUCT($R$3,_202006_RCSS5791117192175[[#This Row],[Unit Price]],_202006_RCSS5791117192175[[#This Row],['#]])),"")</f>
        <v/>
      </c>
      <c r="K98" s="22"/>
      <c r="L98" s="5" t="str">
        <f>IFERROR(IF(OR(AND(NOT(ISBLANK(_202006_RCSS5791117192175[[#This Row],['#]])),NOT(ISBLANK(_202006_RCSS5791117192175[[#This Row],[Taxable]]))),$U$2),$R$4*(_202006_RCSS5791117192175[[#This Row],[Unit Price]]*_202006_RCSS5791117192175[[#This Row],['#]]+_202006_RCSS5791117192175[[#This Row],[Service Fee]]),""),"")</f>
        <v/>
      </c>
      <c r="M98" s="5">
        <f>IFERROR($R$5*SUM((_202006_RCSS5791117192175[[#This Row],['#]]*_202006_RCSS5791117192175[[#This Row],[Unit Price]]),_202006_RCSS5791117192175[[#This Row],[Service Fee]],_202006_RCSS5791117192175[[#This Row],[Tax]]),"")</f>
        <v>0</v>
      </c>
      <c r="N98" s="5">
        <f>IFERROR(SUM(_202006_RCSS5791117192175[[#This Row],[Unit Price]]*_202006_RCSS5791117192175[[#This Row],['#]],_202006_RCSS5791117192175[[#This Row],[Service Fee]],_202006_RCSS5791117192175[[#This Row],[Tax]],_202006_RCSS5791117192175[[#This Row],[Tip]]),"")</f>
        <v>0</v>
      </c>
      <c r="O98" s="5" t="str">
        <f>IFERROR(_202006_RCSS5791117192175[[#This Row],[Item Cost]]/COUNTA(_202006_RCSS5791117192175[[#This Row],[Alice]:[Dave]]),"")</f>
        <v/>
      </c>
    </row>
    <row r="99" spans="1:15">
      <c r="A99" s="24"/>
      <c r="B99" s="25"/>
      <c r="C99" s="25"/>
      <c r="D99" s="26"/>
      <c r="E99" s="34" t="str">
        <f>IFERROR(INDEX(CardTab[Owner],MATCH(_202006_RCSS5791117192175[[#This Row],[Last 4]],CardTab[Card Number],0)),"")</f>
        <v/>
      </c>
      <c r="F99" s="36"/>
      <c r="G99"/>
      <c r="H99" s="22"/>
      <c r="I99" s="2"/>
      <c r="J99" s="5" t="str">
        <f>IFERROR(IF(_202006_RCSS5791117192175[[#This Row],[Item Name]]="Delivery",0,SUMPRODUCT($R$3,_202006_RCSS5791117192175[[#This Row],[Unit Price]],_202006_RCSS5791117192175[[#This Row],['#]])),"")</f>
        <v/>
      </c>
      <c r="K99" s="22"/>
      <c r="L99" s="5" t="str">
        <f>IFERROR(IF(OR(AND(NOT(ISBLANK(_202006_RCSS5791117192175[[#This Row],['#]])),NOT(ISBLANK(_202006_RCSS5791117192175[[#This Row],[Taxable]]))),$U$2),$R$4*(_202006_RCSS5791117192175[[#This Row],[Unit Price]]*_202006_RCSS5791117192175[[#This Row],['#]]+_202006_RCSS5791117192175[[#This Row],[Service Fee]]),""),"")</f>
        <v/>
      </c>
      <c r="M99" s="5">
        <f>IFERROR($R$5*SUM((_202006_RCSS5791117192175[[#This Row],['#]]*_202006_RCSS5791117192175[[#This Row],[Unit Price]]),_202006_RCSS5791117192175[[#This Row],[Service Fee]],_202006_RCSS5791117192175[[#This Row],[Tax]]),"")</f>
        <v>0</v>
      </c>
      <c r="N99" s="5">
        <f>IFERROR(SUM(_202006_RCSS5791117192175[[#This Row],[Unit Price]]*_202006_RCSS5791117192175[[#This Row],['#]],_202006_RCSS5791117192175[[#This Row],[Service Fee]],_202006_RCSS5791117192175[[#This Row],[Tax]],_202006_RCSS5791117192175[[#This Row],[Tip]]),"")</f>
        <v>0</v>
      </c>
      <c r="O99" s="5" t="str">
        <f>IFERROR(_202006_RCSS5791117192175[[#This Row],[Item Cost]]/COUNTA(_202006_RCSS5791117192175[[#This Row],[Alice]:[Dave]]),"")</f>
        <v/>
      </c>
    </row>
    <row r="100" spans="1:15">
      <c r="A100" s="24"/>
      <c r="B100" s="25"/>
      <c r="C100" s="25"/>
      <c r="D100" s="26"/>
      <c r="E100" s="34" t="str">
        <f>IFERROR(INDEX(CardTab[Owner],MATCH(_202006_RCSS5791117192175[[#This Row],[Last 4]],CardTab[Card Number],0)),"")</f>
        <v/>
      </c>
      <c r="F100" s="36"/>
      <c r="G100"/>
      <c r="H100" s="22"/>
      <c r="I100" s="2"/>
      <c r="J100" s="5" t="str">
        <f>IFERROR(IF(_202006_RCSS5791117192175[[#This Row],[Item Name]]="Delivery",0,SUMPRODUCT($R$3,_202006_RCSS5791117192175[[#This Row],[Unit Price]],_202006_RCSS5791117192175[[#This Row],['#]])),"")</f>
        <v/>
      </c>
      <c r="K100" s="22"/>
      <c r="L100" s="5" t="str">
        <f>IFERROR(IF(OR(AND(NOT(ISBLANK(_202006_RCSS5791117192175[[#This Row],['#]])),NOT(ISBLANK(_202006_RCSS5791117192175[[#This Row],[Taxable]]))),$U$2),$R$4*(_202006_RCSS5791117192175[[#This Row],[Unit Price]]*_202006_RCSS5791117192175[[#This Row],['#]]+_202006_RCSS5791117192175[[#This Row],[Service Fee]]),""),"")</f>
        <v/>
      </c>
      <c r="M100" s="5">
        <f>IFERROR($R$5*SUM((_202006_RCSS5791117192175[[#This Row],['#]]*_202006_RCSS5791117192175[[#This Row],[Unit Price]]),_202006_RCSS5791117192175[[#This Row],[Service Fee]],_202006_RCSS5791117192175[[#This Row],[Tax]]),"")</f>
        <v>0</v>
      </c>
      <c r="N100" s="5">
        <f>IFERROR(SUM(_202006_RCSS5791117192175[[#This Row],[Unit Price]]*_202006_RCSS5791117192175[[#This Row],['#]],_202006_RCSS5791117192175[[#This Row],[Service Fee]],_202006_RCSS5791117192175[[#This Row],[Tax]],_202006_RCSS5791117192175[[#This Row],[Tip]]),"")</f>
        <v>0</v>
      </c>
      <c r="O100" s="5" t="str">
        <f>IFERROR(_202006_RCSS5791117192175[[#This Row],[Item Cost]]/COUNTA(_202006_RCSS5791117192175[[#This Row],[Alice]:[Dave]]),"")</f>
        <v/>
      </c>
    </row>
    <row r="101" spans="1:15">
      <c r="A101" s="24"/>
      <c r="B101" s="25"/>
      <c r="C101" s="25"/>
      <c r="D101" s="26"/>
      <c r="E101" s="34" t="str">
        <f>IFERROR(INDEX(CardTab[Owner],MATCH(_202006_RCSS5791117192175[[#This Row],[Last 4]],CardTab[Card Number],0)),"")</f>
        <v/>
      </c>
      <c r="F101" s="36"/>
      <c r="G101"/>
      <c r="H101" s="22"/>
      <c r="I101" s="2"/>
      <c r="J101" s="5" t="str">
        <f>IFERROR(IF(_202006_RCSS5791117192175[[#This Row],[Item Name]]="Delivery",0,SUMPRODUCT($R$3,_202006_RCSS5791117192175[[#This Row],[Unit Price]],_202006_RCSS5791117192175[[#This Row],['#]])),"")</f>
        <v/>
      </c>
      <c r="K101" s="22"/>
      <c r="L101" s="5" t="str">
        <f>IFERROR(IF(OR(AND(NOT(ISBLANK(_202006_RCSS5791117192175[[#This Row],['#]])),NOT(ISBLANK(_202006_RCSS5791117192175[[#This Row],[Taxable]]))),$U$2),$R$4*(_202006_RCSS5791117192175[[#This Row],[Unit Price]]*_202006_RCSS5791117192175[[#This Row],['#]]+_202006_RCSS5791117192175[[#This Row],[Service Fee]]),""),"")</f>
        <v/>
      </c>
      <c r="M101" s="5">
        <f>IFERROR($R$5*SUM((_202006_RCSS5791117192175[[#This Row],['#]]*_202006_RCSS5791117192175[[#This Row],[Unit Price]]),_202006_RCSS5791117192175[[#This Row],[Service Fee]],_202006_RCSS5791117192175[[#This Row],[Tax]]),"")</f>
        <v>0</v>
      </c>
      <c r="N101" s="5">
        <f>IFERROR(SUM(_202006_RCSS5791117192175[[#This Row],[Unit Price]]*_202006_RCSS5791117192175[[#This Row],['#]],_202006_RCSS5791117192175[[#This Row],[Service Fee]],_202006_RCSS5791117192175[[#This Row],[Tax]],_202006_RCSS5791117192175[[#This Row],[Tip]]),"")</f>
        <v>0</v>
      </c>
      <c r="O101" s="5" t="str">
        <f>IFERROR(_202006_RCSS5791117192175[[#This Row],[Item Cost]]/COUNTA(_202006_RCSS5791117192175[[#This Row],[Alice]:[Dave]]),"")</f>
        <v/>
      </c>
    </row>
    <row r="102" spans="1:15">
      <c r="A102" s="24"/>
      <c r="B102" s="25"/>
      <c r="C102" s="25"/>
      <c r="D102" s="26"/>
      <c r="E102" s="34" t="str">
        <f>IFERROR(INDEX(CardTab[Owner],MATCH(_202006_RCSS5791117192175[[#This Row],[Last 4]],CardTab[Card Number],0)),"")</f>
        <v/>
      </c>
      <c r="F102" s="36"/>
      <c r="G102"/>
      <c r="H102" s="22"/>
      <c r="I102" s="2"/>
      <c r="J102" s="5" t="str">
        <f>IFERROR(IF(_202006_RCSS5791117192175[[#This Row],[Item Name]]="Delivery",0,SUMPRODUCT($R$3,_202006_RCSS5791117192175[[#This Row],[Unit Price]],_202006_RCSS5791117192175[[#This Row],['#]])),"")</f>
        <v/>
      </c>
      <c r="K102" s="22"/>
      <c r="L102" s="5" t="str">
        <f>IFERROR(IF(OR(AND(NOT(ISBLANK(_202006_RCSS5791117192175[[#This Row],['#]])),NOT(ISBLANK(_202006_RCSS5791117192175[[#This Row],[Taxable]]))),$U$2),$R$4*(_202006_RCSS5791117192175[[#This Row],[Unit Price]]*_202006_RCSS5791117192175[[#This Row],['#]]+_202006_RCSS5791117192175[[#This Row],[Service Fee]]),""),"")</f>
        <v/>
      </c>
      <c r="M102" s="5">
        <f>IFERROR($R$5*SUM((_202006_RCSS5791117192175[[#This Row],['#]]*_202006_RCSS5791117192175[[#This Row],[Unit Price]]),_202006_RCSS5791117192175[[#This Row],[Service Fee]],_202006_RCSS5791117192175[[#This Row],[Tax]]),"")</f>
        <v>0</v>
      </c>
      <c r="N102" s="5">
        <f>IFERROR(SUM(_202006_RCSS5791117192175[[#This Row],[Unit Price]]*_202006_RCSS5791117192175[[#This Row],['#]],_202006_RCSS5791117192175[[#This Row],[Service Fee]],_202006_RCSS5791117192175[[#This Row],[Tax]],_202006_RCSS5791117192175[[#This Row],[Tip]]),"")</f>
        <v>0</v>
      </c>
      <c r="O102" s="5" t="str">
        <f>IFERROR(_202006_RCSS5791117192175[[#This Row],[Item Cost]]/COUNTA(_202006_RCSS5791117192175[[#This Row],[Alice]:[Dave]]),"")</f>
        <v/>
      </c>
    </row>
    <row r="103" spans="1:15">
      <c r="A103" s="24"/>
      <c r="B103" s="25"/>
      <c r="C103" s="25"/>
      <c r="D103" s="26"/>
      <c r="E103" s="34" t="str">
        <f>IFERROR(INDEX(CardTab[Owner],MATCH(_202006_RCSS5791117192175[[#This Row],[Last 4]],CardTab[Card Number],0)),"")</f>
        <v/>
      </c>
      <c r="F103" s="36"/>
      <c r="G103"/>
      <c r="H103" s="22"/>
      <c r="I103" s="2"/>
      <c r="J103" s="5" t="str">
        <f>IFERROR(IF(_202006_RCSS5791117192175[[#This Row],[Item Name]]="Delivery",0,SUMPRODUCT($R$3,_202006_RCSS5791117192175[[#This Row],[Unit Price]],_202006_RCSS5791117192175[[#This Row],['#]])),"")</f>
        <v/>
      </c>
      <c r="K103" s="22"/>
      <c r="L103" s="5" t="str">
        <f>IFERROR(IF(OR(AND(NOT(ISBLANK(_202006_RCSS5791117192175[[#This Row],['#]])),NOT(ISBLANK(_202006_RCSS5791117192175[[#This Row],[Taxable]]))),$U$2),$R$4*(_202006_RCSS5791117192175[[#This Row],[Unit Price]]*_202006_RCSS5791117192175[[#This Row],['#]]+_202006_RCSS5791117192175[[#This Row],[Service Fee]]),""),"")</f>
        <v/>
      </c>
      <c r="M103" s="5">
        <f>IFERROR($R$5*SUM((_202006_RCSS5791117192175[[#This Row],['#]]*_202006_RCSS5791117192175[[#This Row],[Unit Price]]),_202006_RCSS5791117192175[[#This Row],[Service Fee]],_202006_RCSS5791117192175[[#This Row],[Tax]]),"")</f>
        <v>0</v>
      </c>
      <c r="N103" s="5">
        <f>IFERROR(SUM(_202006_RCSS5791117192175[[#This Row],[Unit Price]]*_202006_RCSS5791117192175[[#This Row],['#]],_202006_RCSS5791117192175[[#This Row],[Service Fee]],_202006_RCSS5791117192175[[#This Row],[Tax]],_202006_RCSS5791117192175[[#This Row],[Tip]]),"")</f>
        <v>0</v>
      </c>
      <c r="O103" s="5" t="str">
        <f>IFERROR(_202006_RCSS5791117192175[[#This Row],[Item Cost]]/COUNTA(_202006_RCSS5791117192175[[#This Row],[Alice]:[Dave]]),"")</f>
        <v/>
      </c>
    </row>
    <row r="104" spans="1:15">
      <c r="A104" s="24"/>
      <c r="B104" s="25"/>
      <c r="C104" s="25"/>
      <c r="D104" s="26"/>
      <c r="E104" s="34" t="str">
        <f>IFERROR(INDEX(CardTab[Owner],MATCH(_202006_RCSS5791117192175[[#This Row],[Last 4]],CardTab[Card Number],0)),"")</f>
        <v/>
      </c>
      <c r="F104" s="36"/>
      <c r="G104"/>
      <c r="H104" s="22"/>
      <c r="I104" s="2"/>
      <c r="J104" s="5" t="str">
        <f>IFERROR(IF(_202006_RCSS5791117192175[[#This Row],[Item Name]]="Delivery",0,SUMPRODUCT($R$3,_202006_RCSS5791117192175[[#This Row],[Unit Price]],_202006_RCSS5791117192175[[#This Row],['#]])),"")</f>
        <v/>
      </c>
      <c r="K104" s="22"/>
      <c r="L104" s="5" t="str">
        <f>IFERROR(IF(OR(AND(NOT(ISBLANK(_202006_RCSS5791117192175[[#This Row],['#]])),NOT(ISBLANK(_202006_RCSS5791117192175[[#This Row],[Taxable]]))),$U$2),$R$4*(_202006_RCSS5791117192175[[#This Row],[Unit Price]]*_202006_RCSS5791117192175[[#This Row],['#]]+_202006_RCSS5791117192175[[#This Row],[Service Fee]]),""),"")</f>
        <v/>
      </c>
      <c r="M104" s="5">
        <f>IFERROR($R$5*SUM((_202006_RCSS5791117192175[[#This Row],['#]]*_202006_RCSS5791117192175[[#This Row],[Unit Price]]),_202006_RCSS5791117192175[[#This Row],[Service Fee]],_202006_RCSS5791117192175[[#This Row],[Tax]]),"")</f>
        <v>0</v>
      </c>
      <c r="N104" s="5">
        <f>IFERROR(SUM(_202006_RCSS5791117192175[[#This Row],[Unit Price]]*_202006_RCSS5791117192175[[#This Row],['#]],_202006_RCSS5791117192175[[#This Row],[Service Fee]],_202006_RCSS5791117192175[[#This Row],[Tax]],_202006_RCSS5791117192175[[#This Row],[Tip]]),"")</f>
        <v>0</v>
      </c>
      <c r="O104" s="5" t="str">
        <f>IFERROR(_202006_RCSS5791117192175[[#This Row],[Item Cost]]/COUNTA(_202006_RCSS5791117192175[[#This Row],[Alice]:[Dave]]),"")</f>
        <v/>
      </c>
    </row>
    <row r="105" spans="1:15">
      <c r="A105" s="24"/>
      <c r="B105" s="25"/>
      <c r="C105" s="25"/>
      <c r="D105" s="26"/>
      <c r="E105" s="34" t="str">
        <f>IFERROR(INDEX(CardTab[Owner],MATCH(_202006_RCSS5791117192175[[#This Row],[Last 4]],CardTab[Card Number],0)),"")</f>
        <v/>
      </c>
      <c r="F105" s="36"/>
      <c r="G105"/>
      <c r="H105" s="22"/>
      <c r="I105" s="2"/>
      <c r="J105" s="5" t="str">
        <f>IFERROR(IF(_202006_RCSS5791117192175[[#This Row],[Item Name]]="Delivery",0,SUMPRODUCT($R$3,_202006_RCSS5791117192175[[#This Row],[Unit Price]],_202006_RCSS5791117192175[[#This Row],['#]])),"")</f>
        <v/>
      </c>
      <c r="K105" s="22"/>
      <c r="L105" s="5" t="str">
        <f>IFERROR(IF(OR(AND(NOT(ISBLANK(_202006_RCSS5791117192175[[#This Row],['#]])),NOT(ISBLANK(_202006_RCSS5791117192175[[#This Row],[Taxable]]))),$U$2),$R$4*(_202006_RCSS5791117192175[[#This Row],[Unit Price]]*_202006_RCSS5791117192175[[#This Row],['#]]+_202006_RCSS5791117192175[[#This Row],[Service Fee]]),""),"")</f>
        <v/>
      </c>
      <c r="M105" s="5">
        <f>IFERROR($R$5*SUM((_202006_RCSS5791117192175[[#This Row],['#]]*_202006_RCSS5791117192175[[#This Row],[Unit Price]]),_202006_RCSS5791117192175[[#This Row],[Service Fee]],_202006_RCSS5791117192175[[#This Row],[Tax]]),"")</f>
        <v>0</v>
      </c>
      <c r="N105" s="5">
        <f>IFERROR(SUM(_202006_RCSS5791117192175[[#This Row],[Unit Price]]*_202006_RCSS5791117192175[[#This Row],['#]],_202006_RCSS5791117192175[[#This Row],[Service Fee]],_202006_RCSS5791117192175[[#This Row],[Tax]],_202006_RCSS5791117192175[[#This Row],[Tip]]),"")</f>
        <v>0</v>
      </c>
      <c r="O105" s="5" t="str">
        <f>IFERROR(_202006_RCSS5791117192175[[#This Row],[Item Cost]]/COUNTA(_202006_RCSS5791117192175[[#This Row],[Alice]:[Dave]]),"")</f>
        <v/>
      </c>
    </row>
    <row r="106" spans="1:15">
      <c r="A106" s="24"/>
      <c r="B106" s="25"/>
      <c r="C106" s="25"/>
      <c r="D106" s="26"/>
      <c r="E106" s="34" t="str">
        <f>IFERROR(INDEX(CardTab[Owner],MATCH(_202006_RCSS5791117192175[[#This Row],[Last 4]],CardTab[Card Number],0)),"")</f>
        <v/>
      </c>
      <c r="F106" s="36"/>
      <c r="G106"/>
      <c r="H106" s="22"/>
      <c r="I106" s="2"/>
      <c r="J106" s="5" t="str">
        <f>IFERROR(IF(_202006_RCSS5791117192175[[#This Row],[Item Name]]="Delivery",0,SUMPRODUCT($R$3,_202006_RCSS5791117192175[[#This Row],[Unit Price]],_202006_RCSS5791117192175[[#This Row],['#]])),"")</f>
        <v/>
      </c>
      <c r="K106" s="22"/>
      <c r="L106" s="5" t="str">
        <f>IFERROR(IF(OR(AND(NOT(ISBLANK(_202006_RCSS5791117192175[[#This Row],['#]])),NOT(ISBLANK(_202006_RCSS5791117192175[[#This Row],[Taxable]]))),$U$2),$R$4*(_202006_RCSS5791117192175[[#This Row],[Unit Price]]*_202006_RCSS5791117192175[[#This Row],['#]]+_202006_RCSS5791117192175[[#This Row],[Service Fee]]),""),"")</f>
        <v/>
      </c>
      <c r="M106" s="5">
        <f>IFERROR($R$5*SUM((_202006_RCSS5791117192175[[#This Row],['#]]*_202006_RCSS5791117192175[[#This Row],[Unit Price]]),_202006_RCSS5791117192175[[#This Row],[Service Fee]],_202006_RCSS5791117192175[[#This Row],[Tax]]),"")</f>
        <v>0</v>
      </c>
      <c r="N106" s="5">
        <f>IFERROR(SUM(_202006_RCSS5791117192175[[#This Row],[Unit Price]]*_202006_RCSS5791117192175[[#This Row],['#]],_202006_RCSS5791117192175[[#This Row],[Service Fee]],_202006_RCSS5791117192175[[#This Row],[Tax]],_202006_RCSS5791117192175[[#This Row],[Tip]]),"")</f>
        <v>0</v>
      </c>
      <c r="O106" s="5" t="str">
        <f>IFERROR(_202006_RCSS5791117192175[[#This Row],[Item Cost]]/COUNTA(_202006_RCSS5791117192175[[#This Row],[Alice]:[Dave]]),"")</f>
        <v/>
      </c>
    </row>
    <row r="107" spans="1:15">
      <c r="A107" s="24"/>
      <c r="B107" s="25"/>
      <c r="C107" s="25"/>
      <c r="D107" s="26"/>
      <c r="E107" s="34" t="str">
        <f>IFERROR(INDEX(CardTab[Owner],MATCH(_202006_RCSS5791117192175[[#This Row],[Last 4]],CardTab[Card Number],0)),"")</f>
        <v/>
      </c>
      <c r="F107" s="36"/>
      <c r="G107" s="1"/>
      <c r="H107" s="22"/>
      <c r="I107" s="2"/>
      <c r="J107" s="5" t="str">
        <f>IFERROR(IF(_202006_RCSS5791117192175[[#This Row],[Item Name]]="Delivery",0,SUMPRODUCT($R$3,_202006_RCSS5791117192175[[#This Row],[Unit Price]],_202006_RCSS5791117192175[[#This Row],['#]])),"")</f>
        <v/>
      </c>
      <c r="K107" s="22"/>
      <c r="L107" s="5" t="str">
        <f>IFERROR(IF(OR(AND(NOT(ISBLANK(_202006_RCSS5791117192175[[#This Row],['#]])),NOT(ISBLANK(_202006_RCSS5791117192175[[#This Row],[Taxable]]))),$U$2),$R$4*(_202006_RCSS5791117192175[[#This Row],[Unit Price]]*_202006_RCSS5791117192175[[#This Row],['#]]+_202006_RCSS5791117192175[[#This Row],[Service Fee]]),""),"")</f>
        <v/>
      </c>
      <c r="M107" s="5">
        <f>IFERROR($R$5*SUM((_202006_RCSS5791117192175[[#This Row],['#]]*_202006_RCSS5791117192175[[#This Row],[Unit Price]]),_202006_RCSS5791117192175[[#This Row],[Service Fee]],_202006_RCSS5791117192175[[#This Row],[Tax]]),"")</f>
        <v>0</v>
      </c>
      <c r="N107" s="5">
        <f>IFERROR(SUM(_202006_RCSS5791117192175[[#This Row],[Unit Price]]*_202006_RCSS5791117192175[[#This Row],['#]],_202006_RCSS5791117192175[[#This Row],[Service Fee]],_202006_RCSS5791117192175[[#This Row],[Tax]],_202006_RCSS5791117192175[[#This Row],[Tip]]),"")</f>
        <v>0</v>
      </c>
      <c r="O107" s="5" t="str">
        <f>IFERROR(_202006_RCSS5791117192175[[#This Row],[Item Cost]]/COUNTA(_202006_RCSS5791117192175[[#This Row],[Alice]:[Dave]]),"")</f>
        <v/>
      </c>
    </row>
    <row r="108" spans="1:15">
      <c r="A108" s="24"/>
      <c r="B108" s="25"/>
      <c r="C108" s="25"/>
      <c r="D108" s="26"/>
      <c r="E108" s="34" t="str">
        <f>IFERROR(INDEX(CardTab[Owner],MATCH(_202006_RCSS5791117192175[[#This Row],[Last 4]],CardTab[Card Number],0)),"")</f>
        <v/>
      </c>
      <c r="F108" s="36"/>
      <c r="G108"/>
      <c r="H108" s="22"/>
      <c r="I108" s="2"/>
      <c r="J108" s="5" t="str">
        <f>IFERROR(IF(_202006_RCSS5791117192175[[#This Row],[Item Name]]="Delivery",0,SUMPRODUCT($R$3,_202006_RCSS5791117192175[[#This Row],[Unit Price]],_202006_RCSS5791117192175[[#This Row],['#]])),"")</f>
        <v/>
      </c>
      <c r="K108" s="22"/>
      <c r="L108" s="5" t="str">
        <f>IFERROR(IF(OR(AND(NOT(ISBLANK(_202006_RCSS5791117192175[[#This Row],['#]])),NOT(ISBLANK(_202006_RCSS5791117192175[[#This Row],[Taxable]]))),$U$2),$R$4*(_202006_RCSS5791117192175[[#This Row],[Unit Price]]*_202006_RCSS5791117192175[[#This Row],['#]]+_202006_RCSS5791117192175[[#This Row],[Service Fee]]),""),"")</f>
        <v/>
      </c>
      <c r="M108" s="5">
        <f>IFERROR($R$5*SUM((_202006_RCSS5791117192175[[#This Row],['#]]*_202006_RCSS5791117192175[[#This Row],[Unit Price]]),_202006_RCSS5791117192175[[#This Row],[Service Fee]],_202006_RCSS5791117192175[[#This Row],[Tax]]),"")</f>
        <v>0</v>
      </c>
      <c r="N108" s="5">
        <f>IFERROR(SUM(_202006_RCSS5791117192175[[#This Row],[Unit Price]]*_202006_RCSS5791117192175[[#This Row],['#]],_202006_RCSS5791117192175[[#This Row],[Service Fee]],_202006_RCSS5791117192175[[#This Row],[Tax]],_202006_RCSS5791117192175[[#This Row],[Tip]]),"")</f>
        <v>0</v>
      </c>
      <c r="O108" s="5" t="str">
        <f>IFERROR(_202006_RCSS5791117192175[[#This Row],[Item Cost]]/COUNTA(_202006_RCSS5791117192175[[#This Row],[Alice]:[Dave]]),"")</f>
        <v/>
      </c>
    </row>
    <row r="109" spans="1:15">
      <c r="A109" s="24"/>
      <c r="B109" s="25"/>
      <c r="C109" s="25"/>
      <c r="D109" s="26"/>
      <c r="E109" s="34" t="str">
        <f>IFERROR(INDEX(CardTab[Owner],MATCH(_202006_RCSS5791117192175[[#This Row],[Last 4]],CardTab[Card Number],0)),"")</f>
        <v/>
      </c>
      <c r="F109" s="36"/>
      <c r="G109"/>
      <c r="H109" s="22"/>
      <c r="I109" s="2"/>
      <c r="J109" s="5" t="str">
        <f>IFERROR(IF(_202006_RCSS5791117192175[[#This Row],[Item Name]]="Delivery",0,SUMPRODUCT($R$3,_202006_RCSS5791117192175[[#This Row],[Unit Price]],_202006_RCSS5791117192175[[#This Row],['#]])),"")</f>
        <v/>
      </c>
      <c r="K109" s="22"/>
      <c r="L109" s="5" t="str">
        <f>IFERROR(IF(OR(AND(NOT(ISBLANK(_202006_RCSS5791117192175[[#This Row],['#]])),NOT(ISBLANK(_202006_RCSS5791117192175[[#This Row],[Taxable]]))),$U$2),$R$4*(_202006_RCSS5791117192175[[#This Row],[Unit Price]]*_202006_RCSS5791117192175[[#This Row],['#]]+_202006_RCSS5791117192175[[#This Row],[Service Fee]]),""),"")</f>
        <v/>
      </c>
      <c r="M109" s="5">
        <f>IFERROR($R$5*SUM((_202006_RCSS5791117192175[[#This Row],['#]]*_202006_RCSS5791117192175[[#This Row],[Unit Price]]),_202006_RCSS5791117192175[[#This Row],[Service Fee]],_202006_RCSS5791117192175[[#This Row],[Tax]]),"")</f>
        <v>0</v>
      </c>
      <c r="N109" s="5">
        <f>IFERROR(SUM(_202006_RCSS5791117192175[[#This Row],[Unit Price]]*_202006_RCSS5791117192175[[#This Row],['#]],_202006_RCSS5791117192175[[#This Row],[Service Fee]],_202006_RCSS5791117192175[[#This Row],[Tax]],_202006_RCSS5791117192175[[#This Row],[Tip]]),"")</f>
        <v>0</v>
      </c>
      <c r="O109" s="5" t="str">
        <f>IFERROR(_202006_RCSS5791117192175[[#This Row],[Item Cost]]/COUNTA(_202006_RCSS5791117192175[[#This Row],[Alice]:[Dave]]),"")</f>
        <v/>
      </c>
    </row>
    <row r="110" spans="1:15">
      <c r="A110" s="24"/>
      <c r="B110" s="25"/>
      <c r="C110" s="25"/>
      <c r="D110" s="26"/>
      <c r="E110" s="34" t="str">
        <f>IFERROR(INDEX(CardTab[Owner],MATCH(_202006_RCSS5791117192175[[#This Row],[Last 4]],CardTab[Card Number],0)),"")</f>
        <v/>
      </c>
      <c r="F110" s="36"/>
      <c r="G110"/>
      <c r="H110" s="22"/>
      <c r="I110" s="2"/>
      <c r="J110" s="5" t="str">
        <f>IFERROR(IF(_202006_RCSS5791117192175[[#This Row],[Item Name]]="Delivery",0,SUMPRODUCT($R$3,_202006_RCSS5791117192175[[#This Row],[Unit Price]],_202006_RCSS5791117192175[[#This Row],['#]])),"")</f>
        <v/>
      </c>
      <c r="K110" s="22"/>
      <c r="L110" s="5" t="str">
        <f>IFERROR(IF(OR(AND(NOT(ISBLANK(_202006_RCSS5791117192175[[#This Row],['#]])),NOT(ISBLANK(_202006_RCSS5791117192175[[#This Row],[Taxable]]))),$U$2),$R$4*(_202006_RCSS5791117192175[[#This Row],[Unit Price]]*_202006_RCSS5791117192175[[#This Row],['#]]+_202006_RCSS5791117192175[[#This Row],[Service Fee]]),""),"")</f>
        <v/>
      </c>
      <c r="M110" s="5">
        <f>IFERROR($R$5*SUM((_202006_RCSS5791117192175[[#This Row],['#]]*_202006_RCSS5791117192175[[#This Row],[Unit Price]]),_202006_RCSS5791117192175[[#This Row],[Service Fee]],_202006_RCSS5791117192175[[#This Row],[Tax]]),"")</f>
        <v>0</v>
      </c>
      <c r="N110" s="5">
        <f>IFERROR(SUM(_202006_RCSS5791117192175[[#This Row],[Unit Price]]*_202006_RCSS5791117192175[[#This Row],['#]],_202006_RCSS5791117192175[[#This Row],[Service Fee]],_202006_RCSS5791117192175[[#This Row],[Tax]],_202006_RCSS5791117192175[[#This Row],[Tip]]),"")</f>
        <v>0</v>
      </c>
      <c r="O110" s="5" t="str">
        <f>IFERROR(_202006_RCSS5791117192175[[#This Row],[Item Cost]]/COUNTA(_202006_RCSS5791117192175[[#This Row],[Alice]:[Dave]]),"")</f>
        <v/>
      </c>
    </row>
    <row r="111" spans="1:15">
      <c r="A111" s="24"/>
      <c r="B111" s="25"/>
      <c r="C111" s="25"/>
      <c r="D111" s="26"/>
      <c r="E111" s="34" t="str">
        <f>IFERROR(INDEX(CardTab[Owner],MATCH(_202006_RCSS5791117192175[[#This Row],[Last 4]],CardTab[Card Number],0)),"")</f>
        <v/>
      </c>
      <c r="F111" s="36"/>
      <c r="G111"/>
      <c r="H111" s="22"/>
      <c r="I111" s="2"/>
      <c r="J111" s="5" t="str">
        <f>IFERROR(IF(_202006_RCSS5791117192175[[#This Row],[Item Name]]="Delivery",0,SUMPRODUCT($R$3,_202006_RCSS5791117192175[[#This Row],[Unit Price]],_202006_RCSS5791117192175[[#This Row],['#]])),"")</f>
        <v/>
      </c>
      <c r="K111" s="22"/>
      <c r="L111" s="5" t="str">
        <f>IFERROR(IF(OR(AND(NOT(ISBLANK(_202006_RCSS5791117192175[[#This Row],['#]])),NOT(ISBLANK(_202006_RCSS5791117192175[[#This Row],[Taxable]]))),$U$2),$R$4*(_202006_RCSS5791117192175[[#This Row],[Unit Price]]*_202006_RCSS5791117192175[[#This Row],['#]]+_202006_RCSS5791117192175[[#This Row],[Service Fee]]),""),"")</f>
        <v/>
      </c>
      <c r="M111" s="5">
        <f>IFERROR($R$5*SUM((_202006_RCSS5791117192175[[#This Row],['#]]*_202006_RCSS5791117192175[[#This Row],[Unit Price]]),_202006_RCSS5791117192175[[#This Row],[Service Fee]],_202006_RCSS5791117192175[[#This Row],[Tax]]),"")</f>
        <v>0</v>
      </c>
      <c r="N111" s="5">
        <f>IFERROR(SUM(_202006_RCSS5791117192175[[#This Row],[Unit Price]]*_202006_RCSS5791117192175[[#This Row],['#]],_202006_RCSS5791117192175[[#This Row],[Service Fee]],_202006_RCSS5791117192175[[#This Row],[Tax]],_202006_RCSS5791117192175[[#This Row],[Tip]]),"")</f>
        <v>0</v>
      </c>
      <c r="O111" s="5" t="str">
        <f>IFERROR(_202006_RCSS5791117192175[[#This Row],[Item Cost]]/COUNTA(_202006_RCSS5791117192175[[#This Row],[Alice]:[Dave]]),"")</f>
        <v/>
      </c>
    </row>
    <row r="112" spans="1:15">
      <c r="A112" s="24"/>
      <c r="B112" s="25"/>
      <c r="C112" s="25"/>
      <c r="D112" s="26"/>
      <c r="E112" s="34" t="str">
        <f>IFERROR(INDEX(CardTab[Owner],MATCH(_202006_RCSS5791117192175[[#This Row],[Last 4]],CardTab[Card Number],0)),"")</f>
        <v/>
      </c>
      <c r="F112" s="36"/>
      <c r="G112"/>
      <c r="H112" s="22"/>
      <c r="I112" s="2"/>
      <c r="J112" s="5" t="str">
        <f>IFERROR(IF(_202006_RCSS5791117192175[[#This Row],[Item Name]]="Delivery",0,SUMPRODUCT($R$3,_202006_RCSS5791117192175[[#This Row],[Unit Price]],_202006_RCSS5791117192175[[#This Row],['#]])),"")</f>
        <v/>
      </c>
      <c r="K112" s="22"/>
      <c r="L112" s="5" t="str">
        <f>IFERROR(IF(OR(AND(NOT(ISBLANK(_202006_RCSS5791117192175[[#This Row],['#]])),NOT(ISBLANK(_202006_RCSS5791117192175[[#This Row],[Taxable]]))),$U$2),$R$4*(_202006_RCSS5791117192175[[#This Row],[Unit Price]]*_202006_RCSS5791117192175[[#This Row],['#]]+_202006_RCSS5791117192175[[#This Row],[Service Fee]]),""),"")</f>
        <v/>
      </c>
      <c r="M112" s="5">
        <f>IFERROR($R$5*SUM((_202006_RCSS5791117192175[[#This Row],['#]]*_202006_RCSS5791117192175[[#This Row],[Unit Price]]),_202006_RCSS5791117192175[[#This Row],[Service Fee]],_202006_RCSS5791117192175[[#This Row],[Tax]]),"")</f>
        <v>0</v>
      </c>
      <c r="N112" s="5">
        <f>IFERROR(SUM(_202006_RCSS5791117192175[[#This Row],[Unit Price]]*_202006_RCSS5791117192175[[#This Row],['#]],_202006_RCSS5791117192175[[#This Row],[Service Fee]],_202006_RCSS5791117192175[[#This Row],[Tax]],_202006_RCSS5791117192175[[#This Row],[Tip]]),"")</f>
        <v>0</v>
      </c>
      <c r="O112" s="5" t="str">
        <f>IFERROR(_202006_RCSS5791117192175[[#This Row],[Item Cost]]/COUNTA(_202006_RCSS5791117192175[[#This Row],[Alice]:[Dave]]),"")</f>
        <v/>
      </c>
    </row>
    <row r="113" spans="1:15">
      <c r="A113" s="24"/>
      <c r="B113" s="25"/>
      <c r="C113" s="25"/>
      <c r="D113" s="26"/>
      <c r="E113" s="34" t="str">
        <f>IFERROR(INDEX(CardTab[Owner],MATCH(_202006_RCSS5791117192175[[#This Row],[Last 4]],CardTab[Card Number],0)),"")</f>
        <v/>
      </c>
      <c r="F113" s="36"/>
      <c r="G113"/>
      <c r="H113" s="22"/>
      <c r="I113" s="2"/>
      <c r="J113" s="5" t="str">
        <f>IFERROR(IF(_202006_RCSS5791117192175[[#This Row],[Item Name]]="Delivery",0,SUMPRODUCT($R$3,_202006_RCSS5791117192175[[#This Row],[Unit Price]],_202006_RCSS5791117192175[[#This Row],['#]])),"")</f>
        <v/>
      </c>
      <c r="K113" s="22"/>
      <c r="L113" s="5" t="str">
        <f>IFERROR(IF(OR(AND(NOT(ISBLANK(_202006_RCSS5791117192175[[#This Row],['#]])),NOT(ISBLANK(_202006_RCSS5791117192175[[#This Row],[Taxable]]))),$U$2),$R$4*(_202006_RCSS5791117192175[[#This Row],[Unit Price]]*_202006_RCSS5791117192175[[#This Row],['#]]+_202006_RCSS5791117192175[[#This Row],[Service Fee]]),""),"")</f>
        <v/>
      </c>
      <c r="M113" s="5">
        <f>IFERROR($R$5*SUM((_202006_RCSS5791117192175[[#This Row],['#]]*_202006_RCSS5791117192175[[#This Row],[Unit Price]]),_202006_RCSS5791117192175[[#This Row],[Service Fee]],_202006_RCSS5791117192175[[#This Row],[Tax]]),"")</f>
        <v>0</v>
      </c>
      <c r="N113" s="5">
        <f>IFERROR(SUM(_202006_RCSS5791117192175[[#This Row],[Unit Price]]*_202006_RCSS5791117192175[[#This Row],['#]],_202006_RCSS5791117192175[[#This Row],[Service Fee]],_202006_RCSS5791117192175[[#This Row],[Tax]],_202006_RCSS5791117192175[[#This Row],[Tip]]),"")</f>
        <v>0</v>
      </c>
      <c r="O113" s="5" t="str">
        <f>IFERROR(_202006_RCSS5791117192175[[#This Row],[Item Cost]]/COUNTA(_202006_RCSS5791117192175[[#This Row],[Alice]:[Dave]]),"")</f>
        <v/>
      </c>
    </row>
    <row r="114" spans="1:15">
      <c r="A114" s="24"/>
      <c r="B114" s="25"/>
      <c r="C114" s="25"/>
      <c r="D114" s="26"/>
      <c r="E114" s="34" t="str">
        <f>IFERROR(INDEX(CardTab[Owner],MATCH(_202006_RCSS5791117192175[[#This Row],[Last 4]],CardTab[Card Number],0)),"")</f>
        <v/>
      </c>
      <c r="F114" s="36"/>
      <c r="G114"/>
      <c r="H114" s="22"/>
      <c r="I114" s="2"/>
      <c r="J114" s="5" t="str">
        <f>IFERROR(IF(_202006_RCSS5791117192175[[#This Row],[Item Name]]="Delivery",0,SUMPRODUCT($R$3,_202006_RCSS5791117192175[[#This Row],[Unit Price]],_202006_RCSS5791117192175[[#This Row],['#]])),"")</f>
        <v/>
      </c>
      <c r="K114" s="22"/>
      <c r="L114" s="5" t="str">
        <f>IFERROR(IF(OR(AND(NOT(ISBLANK(_202006_RCSS5791117192175[[#This Row],['#]])),NOT(ISBLANK(_202006_RCSS5791117192175[[#This Row],[Taxable]]))),$U$2),$R$4*(_202006_RCSS5791117192175[[#This Row],[Unit Price]]*_202006_RCSS5791117192175[[#This Row],['#]]+_202006_RCSS5791117192175[[#This Row],[Service Fee]]),""),"")</f>
        <v/>
      </c>
      <c r="M114" s="5">
        <f>IFERROR($R$5*SUM((_202006_RCSS5791117192175[[#This Row],['#]]*_202006_RCSS5791117192175[[#This Row],[Unit Price]]),_202006_RCSS5791117192175[[#This Row],[Service Fee]],_202006_RCSS5791117192175[[#This Row],[Tax]]),"")</f>
        <v>0</v>
      </c>
      <c r="N114" s="5">
        <f>IFERROR(SUM(_202006_RCSS5791117192175[[#This Row],[Unit Price]]*_202006_RCSS5791117192175[[#This Row],['#]],_202006_RCSS5791117192175[[#This Row],[Service Fee]],_202006_RCSS5791117192175[[#This Row],[Tax]],_202006_RCSS5791117192175[[#This Row],[Tip]]),"")</f>
        <v>0</v>
      </c>
      <c r="O114" s="5" t="str">
        <f>IFERROR(_202006_RCSS5791117192175[[#This Row],[Item Cost]]/COUNTA(_202006_RCSS5791117192175[[#This Row],[Alice]:[Dave]]),"")</f>
        <v/>
      </c>
    </row>
    <row r="115" spans="1:15">
      <c r="A115" s="24"/>
      <c r="B115" s="25"/>
      <c r="C115" s="25"/>
      <c r="D115" s="26"/>
      <c r="E115" s="34" t="str">
        <f>IFERROR(INDEX(CardTab[Owner],MATCH(_202006_RCSS5791117192175[[#This Row],[Last 4]],CardTab[Card Number],0)),"")</f>
        <v/>
      </c>
      <c r="F115" s="36"/>
      <c r="G115"/>
      <c r="H115" s="22"/>
      <c r="I115" s="2"/>
      <c r="J115" s="5" t="str">
        <f>IFERROR(IF(_202006_RCSS5791117192175[[#This Row],[Item Name]]="Delivery",0,SUMPRODUCT($R$3,_202006_RCSS5791117192175[[#This Row],[Unit Price]],_202006_RCSS5791117192175[[#This Row],['#]])),"")</f>
        <v/>
      </c>
      <c r="K115" s="22"/>
      <c r="L115" s="5" t="str">
        <f>IFERROR(IF(OR(AND(NOT(ISBLANK(_202006_RCSS5791117192175[[#This Row],['#]])),NOT(ISBLANK(_202006_RCSS5791117192175[[#This Row],[Taxable]]))),$U$2),$R$4*(_202006_RCSS5791117192175[[#This Row],[Unit Price]]*_202006_RCSS5791117192175[[#This Row],['#]]+_202006_RCSS5791117192175[[#This Row],[Service Fee]]),""),"")</f>
        <v/>
      </c>
      <c r="M115" s="5">
        <f>IFERROR($R$5*SUM((_202006_RCSS5791117192175[[#This Row],['#]]*_202006_RCSS5791117192175[[#This Row],[Unit Price]]),_202006_RCSS5791117192175[[#This Row],[Service Fee]],_202006_RCSS5791117192175[[#This Row],[Tax]]),"")</f>
        <v>0</v>
      </c>
      <c r="N115" s="5">
        <f>IFERROR(SUM(_202006_RCSS5791117192175[[#This Row],[Unit Price]]*_202006_RCSS5791117192175[[#This Row],['#]],_202006_RCSS5791117192175[[#This Row],[Service Fee]],_202006_RCSS5791117192175[[#This Row],[Tax]],_202006_RCSS5791117192175[[#This Row],[Tip]]),"")</f>
        <v>0</v>
      </c>
      <c r="O115" s="5" t="str">
        <f>IFERROR(_202006_RCSS5791117192175[[#This Row],[Item Cost]]/COUNTA(_202006_RCSS5791117192175[[#This Row],[Alice]:[Dave]]),"")</f>
        <v/>
      </c>
    </row>
    <row r="116" spans="1:15">
      <c r="A116" s="24"/>
      <c r="B116" s="25"/>
      <c r="C116" s="25"/>
      <c r="D116" s="26"/>
      <c r="E116" s="34" t="str">
        <f>IFERROR(INDEX(CardTab[Owner],MATCH(_202006_RCSS5791117192175[[#This Row],[Last 4]],CardTab[Card Number],0)),"")</f>
        <v/>
      </c>
      <c r="F116" s="36"/>
      <c r="G116"/>
      <c r="H116" s="22"/>
      <c r="I116" s="2"/>
      <c r="J116" s="5" t="str">
        <f>IFERROR(IF(_202006_RCSS5791117192175[[#This Row],[Item Name]]="Delivery",0,SUMPRODUCT($R$3,_202006_RCSS5791117192175[[#This Row],[Unit Price]],_202006_RCSS5791117192175[[#This Row],['#]])),"")</f>
        <v/>
      </c>
      <c r="K116" s="22"/>
      <c r="L116" s="5" t="str">
        <f>IFERROR(IF(OR(AND(NOT(ISBLANK(_202006_RCSS5791117192175[[#This Row],['#]])),NOT(ISBLANK(_202006_RCSS5791117192175[[#This Row],[Taxable]]))),$U$2),$R$4*(_202006_RCSS5791117192175[[#This Row],[Unit Price]]*_202006_RCSS5791117192175[[#This Row],['#]]+_202006_RCSS5791117192175[[#This Row],[Service Fee]]),""),"")</f>
        <v/>
      </c>
      <c r="M116" s="5">
        <f>IFERROR($R$5*SUM((_202006_RCSS5791117192175[[#This Row],['#]]*_202006_RCSS5791117192175[[#This Row],[Unit Price]]),_202006_RCSS5791117192175[[#This Row],[Service Fee]],_202006_RCSS5791117192175[[#This Row],[Tax]]),"")</f>
        <v>0</v>
      </c>
      <c r="N116" s="5">
        <f>IFERROR(SUM(_202006_RCSS5791117192175[[#This Row],[Unit Price]]*_202006_RCSS5791117192175[[#This Row],['#]],_202006_RCSS5791117192175[[#This Row],[Service Fee]],_202006_RCSS5791117192175[[#This Row],[Tax]],_202006_RCSS5791117192175[[#This Row],[Tip]]),"")</f>
        <v>0</v>
      </c>
      <c r="O116" s="5" t="str">
        <f>IFERROR(_202006_RCSS5791117192175[[#This Row],[Item Cost]]/COUNTA(_202006_RCSS5791117192175[[#This Row],[Alice]:[Dave]]),"")</f>
        <v/>
      </c>
    </row>
    <row r="117" spans="1:15">
      <c r="A117" s="24"/>
      <c r="B117" s="25"/>
      <c r="C117" s="25"/>
      <c r="D117" s="26"/>
      <c r="E117" s="34" t="str">
        <f>IFERROR(INDEX(CardTab[Owner],MATCH(_202006_RCSS5791117192175[[#This Row],[Last 4]],CardTab[Card Number],0)),"")</f>
        <v/>
      </c>
      <c r="F117" s="36"/>
      <c r="G117" s="1"/>
      <c r="H117" s="22"/>
      <c r="I117" s="2"/>
      <c r="J117" s="5" t="str">
        <f>IFERROR(IF(_202006_RCSS5791117192175[[#This Row],[Item Name]]="Delivery",0,SUMPRODUCT($R$3,_202006_RCSS5791117192175[[#This Row],[Unit Price]],_202006_RCSS5791117192175[[#This Row],['#]])),"")</f>
        <v/>
      </c>
      <c r="K117" s="22"/>
      <c r="L117" s="5" t="str">
        <f>IFERROR(IF(OR(AND(NOT(ISBLANK(_202006_RCSS5791117192175[[#This Row],['#]])),NOT(ISBLANK(_202006_RCSS5791117192175[[#This Row],[Taxable]]))),$U$2),$R$4*(_202006_RCSS5791117192175[[#This Row],[Unit Price]]*_202006_RCSS5791117192175[[#This Row],['#]]+_202006_RCSS5791117192175[[#This Row],[Service Fee]]),""),"")</f>
        <v/>
      </c>
      <c r="M117" s="5">
        <f>IFERROR($R$5*SUM((_202006_RCSS5791117192175[[#This Row],['#]]*_202006_RCSS5791117192175[[#This Row],[Unit Price]]),_202006_RCSS5791117192175[[#This Row],[Service Fee]],_202006_RCSS5791117192175[[#This Row],[Tax]]),"")</f>
        <v>0</v>
      </c>
      <c r="N117" s="5">
        <f>IFERROR(SUM(_202006_RCSS5791117192175[[#This Row],[Unit Price]]*_202006_RCSS5791117192175[[#This Row],['#]],_202006_RCSS5791117192175[[#This Row],[Service Fee]],_202006_RCSS5791117192175[[#This Row],[Tax]],_202006_RCSS5791117192175[[#This Row],[Tip]]),"")</f>
        <v>0</v>
      </c>
      <c r="O117" s="5" t="str">
        <f>IFERROR(_202006_RCSS5791117192175[[#This Row],[Item Cost]]/COUNTA(_202006_RCSS5791117192175[[#This Row],[Alice]:[Dave]]),"")</f>
        <v/>
      </c>
    </row>
    <row r="118" spans="1:15">
      <c r="A118" s="24"/>
      <c r="B118" s="25"/>
      <c r="C118" s="25"/>
      <c r="D118" s="26"/>
      <c r="E118" s="34" t="str">
        <f>IFERROR(INDEX(CardTab[Owner],MATCH(_202006_RCSS5791117192175[[#This Row],[Last 4]],CardTab[Card Number],0)),"")</f>
        <v/>
      </c>
      <c r="F118" s="36"/>
      <c r="G118"/>
      <c r="H118" s="22"/>
      <c r="I118" s="2"/>
      <c r="J118" s="5" t="str">
        <f>IFERROR(IF(_202006_RCSS5791117192175[[#This Row],[Item Name]]="Delivery",0,SUMPRODUCT($R$3,_202006_RCSS5791117192175[[#This Row],[Unit Price]],_202006_RCSS5791117192175[[#This Row],['#]])),"")</f>
        <v/>
      </c>
      <c r="K118" s="22"/>
      <c r="L118" s="5" t="str">
        <f>IFERROR(IF(OR(AND(NOT(ISBLANK(_202006_RCSS5791117192175[[#This Row],['#]])),NOT(ISBLANK(_202006_RCSS5791117192175[[#This Row],[Taxable]]))),$U$2),$R$4*(_202006_RCSS5791117192175[[#This Row],[Unit Price]]*_202006_RCSS5791117192175[[#This Row],['#]]+_202006_RCSS5791117192175[[#This Row],[Service Fee]]),""),"")</f>
        <v/>
      </c>
      <c r="M118" s="5">
        <f>IFERROR($R$5*SUM((_202006_RCSS5791117192175[[#This Row],['#]]*_202006_RCSS5791117192175[[#This Row],[Unit Price]]),_202006_RCSS5791117192175[[#This Row],[Service Fee]],_202006_RCSS5791117192175[[#This Row],[Tax]]),"")</f>
        <v>0</v>
      </c>
      <c r="N118" s="5">
        <f>IFERROR(SUM(_202006_RCSS5791117192175[[#This Row],[Unit Price]]*_202006_RCSS5791117192175[[#This Row],['#]],_202006_RCSS5791117192175[[#This Row],[Service Fee]],_202006_RCSS5791117192175[[#This Row],[Tax]],_202006_RCSS5791117192175[[#This Row],[Tip]]),"")</f>
        <v>0</v>
      </c>
      <c r="O118" s="5" t="str">
        <f>IFERROR(_202006_RCSS5791117192175[[#This Row],[Item Cost]]/COUNTA(_202006_RCSS5791117192175[[#This Row],[Alice]:[Dave]]),"")</f>
        <v/>
      </c>
    </row>
    <row r="119" spans="1:15">
      <c r="A119" s="24"/>
      <c r="B119" s="25"/>
      <c r="C119" s="25"/>
      <c r="D119" s="26"/>
      <c r="E119" s="34" t="str">
        <f>IFERROR(INDEX(CardTab[Owner],MATCH(_202006_RCSS5791117192175[[#This Row],[Last 4]],CardTab[Card Number],0)),"")</f>
        <v/>
      </c>
      <c r="F119" s="36"/>
      <c r="G119"/>
      <c r="H119" s="22"/>
      <c r="I119" s="2"/>
      <c r="J119" s="5" t="str">
        <f>IFERROR(IF(_202006_RCSS5791117192175[[#This Row],[Item Name]]="Delivery",0,SUMPRODUCT($R$3,_202006_RCSS5791117192175[[#This Row],[Unit Price]],_202006_RCSS5791117192175[[#This Row],['#]])),"")</f>
        <v/>
      </c>
      <c r="K119" s="22"/>
      <c r="L119" s="5" t="str">
        <f>IFERROR(IF(OR(AND(NOT(ISBLANK(_202006_RCSS5791117192175[[#This Row],['#]])),NOT(ISBLANK(_202006_RCSS5791117192175[[#This Row],[Taxable]]))),$U$2),$R$4*(_202006_RCSS5791117192175[[#This Row],[Unit Price]]*_202006_RCSS5791117192175[[#This Row],['#]]+_202006_RCSS5791117192175[[#This Row],[Service Fee]]),""),"")</f>
        <v/>
      </c>
      <c r="M119" s="5">
        <f>IFERROR($R$5*SUM((_202006_RCSS5791117192175[[#This Row],['#]]*_202006_RCSS5791117192175[[#This Row],[Unit Price]]),_202006_RCSS5791117192175[[#This Row],[Service Fee]],_202006_RCSS5791117192175[[#This Row],[Tax]]),"")</f>
        <v>0</v>
      </c>
      <c r="N119" s="5">
        <f>IFERROR(SUM(_202006_RCSS5791117192175[[#This Row],[Unit Price]]*_202006_RCSS5791117192175[[#This Row],['#]],_202006_RCSS5791117192175[[#This Row],[Service Fee]],_202006_RCSS5791117192175[[#This Row],[Tax]],_202006_RCSS5791117192175[[#This Row],[Tip]]),"")</f>
        <v>0</v>
      </c>
      <c r="O119" s="5" t="str">
        <f>IFERROR(_202006_RCSS5791117192175[[#This Row],[Item Cost]]/COUNTA(_202006_RCSS5791117192175[[#This Row],[Alice]:[Dave]]),"")</f>
        <v/>
      </c>
    </row>
    <row r="120" spans="1:15">
      <c r="A120" s="24"/>
      <c r="B120" s="25"/>
      <c r="C120" s="25"/>
      <c r="D120" s="26"/>
      <c r="E120" s="34" t="str">
        <f>IFERROR(INDEX(CardTab[Owner],MATCH(_202006_RCSS5791117192175[[#This Row],[Last 4]],CardTab[Card Number],0)),"")</f>
        <v/>
      </c>
      <c r="F120" s="36"/>
      <c r="G120"/>
      <c r="H120" s="22"/>
      <c r="I120" s="2"/>
      <c r="J120" s="5" t="str">
        <f>IFERROR(IF(_202006_RCSS5791117192175[[#This Row],[Item Name]]="Delivery",0,SUMPRODUCT($R$3,_202006_RCSS5791117192175[[#This Row],[Unit Price]],_202006_RCSS5791117192175[[#This Row],['#]])),"")</f>
        <v/>
      </c>
      <c r="K120" s="22"/>
      <c r="L120" s="5" t="str">
        <f>IFERROR(IF(OR(AND(NOT(ISBLANK(_202006_RCSS5791117192175[[#This Row],['#]])),NOT(ISBLANK(_202006_RCSS5791117192175[[#This Row],[Taxable]]))),$U$2),$R$4*(_202006_RCSS5791117192175[[#This Row],[Unit Price]]*_202006_RCSS5791117192175[[#This Row],['#]]+_202006_RCSS5791117192175[[#This Row],[Service Fee]]),""),"")</f>
        <v/>
      </c>
      <c r="M120" s="5">
        <f>IFERROR($R$5*SUM((_202006_RCSS5791117192175[[#This Row],['#]]*_202006_RCSS5791117192175[[#This Row],[Unit Price]]),_202006_RCSS5791117192175[[#This Row],[Service Fee]],_202006_RCSS5791117192175[[#This Row],[Tax]]),"")</f>
        <v>0</v>
      </c>
      <c r="N120" s="5">
        <f>IFERROR(SUM(_202006_RCSS5791117192175[[#This Row],[Unit Price]]*_202006_RCSS5791117192175[[#This Row],['#]],_202006_RCSS5791117192175[[#This Row],[Service Fee]],_202006_RCSS5791117192175[[#This Row],[Tax]],_202006_RCSS5791117192175[[#This Row],[Tip]]),"")</f>
        <v>0</v>
      </c>
      <c r="O120" s="5" t="str">
        <f>IFERROR(_202006_RCSS5791117192175[[#This Row],[Item Cost]]/COUNTA(_202006_RCSS5791117192175[[#This Row],[Alice]:[Dave]]),"")</f>
        <v/>
      </c>
    </row>
    <row r="121" spans="1:15">
      <c r="A121" s="24"/>
      <c r="B121" s="25"/>
      <c r="C121" s="25"/>
      <c r="D121" s="26"/>
      <c r="E121" s="34" t="str">
        <f>IFERROR(INDEX(CardTab[Owner],MATCH(_202006_RCSS5791117192175[[#This Row],[Last 4]],CardTab[Card Number],0)),"")</f>
        <v/>
      </c>
      <c r="F121" s="36"/>
      <c r="G121"/>
      <c r="H121" s="22"/>
      <c r="I121" s="2"/>
      <c r="J121" s="5" t="str">
        <f>IFERROR(IF(_202006_RCSS5791117192175[[#This Row],[Item Name]]="Delivery",0,SUMPRODUCT($R$3,_202006_RCSS5791117192175[[#This Row],[Unit Price]],_202006_RCSS5791117192175[[#This Row],['#]])),"")</f>
        <v/>
      </c>
      <c r="K121" s="22"/>
      <c r="L121" s="5" t="str">
        <f>IFERROR(IF(OR(AND(NOT(ISBLANK(_202006_RCSS5791117192175[[#This Row],['#]])),NOT(ISBLANK(_202006_RCSS5791117192175[[#This Row],[Taxable]]))),$U$2),$R$4*(_202006_RCSS5791117192175[[#This Row],[Unit Price]]*_202006_RCSS5791117192175[[#This Row],['#]]+_202006_RCSS5791117192175[[#This Row],[Service Fee]]),""),"")</f>
        <v/>
      </c>
      <c r="M121" s="5">
        <f>IFERROR($R$5*SUM((_202006_RCSS5791117192175[[#This Row],['#]]*_202006_RCSS5791117192175[[#This Row],[Unit Price]]),_202006_RCSS5791117192175[[#This Row],[Service Fee]],_202006_RCSS5791117192175[[#This Row],[Tax]]),"")</f>
        <v>0</v>
      </c>
      <c r="N121" s="5">
        <f>IFERROR(SUM(_202006_RCSS5791117192175[[#This Row],[Unit Price]]*_202006_RCSS5791117192175[[#This Row],['#]],_202006_RCSS5791117192175[[#This Row],[Service Fee]],_202006_RCSS5791117192175[[#This Row],[Tax]],_202006_RCSS5791117192175[[#This Row],[Tip]]),"")</f>
        <v>0</v>
      </c>
      <c r="O121" s="5" t="str">
        <f>IFERROR(_202006_RCSS5791117192175[[#This Row],[Item Cost]]/COUNTA(_202006_RCSS5791117192175[[#This Row],[Alice]:[Dave]]),"")</f>
        <v/>
      </c>
    </row>
    <row r="122" spans="1:15">
      <c r="A122" s="24"/>
      <c r="B122" s="25"/>
      <c r="C122" s="25"/>
      <c r="D122" s="26"/>
      <c r="E122" s="34" t="str">
        <f>IFERROR(INDEX(CardTab[Owner],MATCH(_202006_RCSS5791117192175[[#This Row],[Last 4]],CardTab[Card Number],0)),"")</f>
        <v/>
      </c>
      <c r="F122" s="36"/>
      <c r="G122"/>
      <c r="H122" s="22"/>
      <c r="I122" s="2"/>
      <c r="J122" s="5" t="str">
        <f>IFERROR(IF(_202006_RCSS5791117192175[[#This Row],[Item Name]]="Delivery",0,SUMPRODUCT($R$3,_202006_RCSS5791117192175[[#This Row],[Unit Price]],_202006_RCSS5791117192175[[#This Row],['#]])),"")</f>
        <v/>
      </c>
      <c r="K122" s="22"/>
      <c r="L122" s="5" t="str">
        <f>IFERROR(IF(OR(AND(NOT(ISBLANK(_202006_RCSS5791117192175[[#This Row],['#]])),NOT(ISBLANK(_202006_RCSS5791117192175[[#This Row],[Taxable]]))),$U$2),$R$4*(_202006_RCSS5791117192175[[#This Row],[Unit Price]]*_202006_RCSS5791117192175[[#This Row],['#]]+_202006_RCSS5791117192175[[#This Row],[Service Fee]]),""),"")</f>
        <v/>
      </c>
      <c r="M122" s="5">
        <f>IFERROR($R$5*SUM((_202006_RCSS5791117192175[[#This Row],['#]]*_202006_RCSS5791117192175[[#This Row],[Unit Price]]),_202006_RCSS5791117192175[[#This Row],[Service Fee]],_202006_RCSS5791117192175[[#This Row],[Tax]]),"")</f>
        <v>0</v>
      </c>
      <c r="N122" s="5">
        <f>IFERROR(SUM(_202006_RCSS5791117192175[[#This Row],[Unit Price]]*_202006_RCSS5791117192175[[#This Row],['#]],_202006_RCSS5791117192175[[#This Row],[Service Fee]],_202006_RCSS5791117192175[[#This Row],[Tax]],_202006_RCSS5791117192175[[#This Row],[Tip]]),"")</f>
        <v>0</v>
      </c>
      <c r="O122" s="5" t="str">
        <f>IFERROR(_202006_RCSS5791117192175[[#This Row],[Item Cost]]/COUNTA(_202006_RCSS5791117192175[[#This Row],[Alice]:[Dave]]),"")</f>
        <v/>
      </c>
    </row>
    <row r="123" spans="1:15">
      <c r="A123" s="24"/>
      <c r="B123" s="25"/>
      <c r="C123" s="25"/>
      <c r="D123" s="26"/>
      <c r="E123" s="34" t="str">
        <f>IFERROR(INDEX(CardTab[Owner],MATCH(_202006_RCSS5791117192175[[#This Row],[Last 4]],CardTab[Card Number],0)),"")</f>
        <v/>
      </c>
      <c r="F123" s="36"/>
      <c r="G123"/>
      <c r="H123" s="22"/>
      <c r="I123" s="2"/>
      <c r="J123" s="5" t="str">
        <f>IFERROR(IF(_202006_RCSS5791117192175[[#This Row],[Item Name]]="Delivery",0,SUMPRODUCT($R$3,_202006_RCSS5791117192175[[#This Row],[Unit Price]],_202006_RCSS5791117192175[[#This Row],['#]])),"")</f>
        <v/>
      </c>
      <c r="K123" s="22"/>
      <c r="L123" s="5" t="str">
        <f>IFERROR(IF(OR(AND(NOT(ISBLANK(_202006_RCSS5791117192175[[#This Row],['#]])),NOT(ISBLANK(_202006_RCSS5791117192175[[#This Row],[Taxable]]))),$U$2),$R$4*(_202006_RCSS5791117192175[[#This Row],[Unit Price]]*_202006_RCSS5791117192175[[#This Row],['#]]+_202006_RCSS5791117192175[[#This Row],[Service Fee]]),""),"")</f>
        <v/>
      </c>
      <c r="M123" s="5">
        <f>IFERROR($R$5*SUM((_202006_RCSS5791117192175[[#This Row],['#]]*_202006_RCSS5791117192175[[#This Row],[Unit Price]]),_202006_RCSS5791117192175[[#This Row],[Service Fee]],_202006_RCSS5791117192175[[#This Row],[Tax]]),"")</f>
        <v>0</v>
      </c>
      <c r="N123" s="5">
        <f>IFERROR(SUM(_202006_RCSS5791117192175[[#This Row],[Unit Price]]*_202006_RCSS5791117192175[[#This Row],['#]],_202006_RCSS5791117192175[[#This Row],[Service Fee]],_202006_RCSS5791117192175[[#This Row],[Tax]],_202006_RCSS5791117192175[[#This Row],[Tip]]),"")</f>
        <v>0</v>
      </c>
      <c r="O123" s="5" t="str">
        <f>IFERROR(_202006_RCSS5791117192175[[#This Row],[Item Cost]]/COUNTA(_202006_RCSS5791117192175[[#This Row],[Alice]:[Dave]]),"")</f>
        <v/>
      </c>
    </row>
    <row r="124" spans="1:15">
      <c r="A124" s="24"/>
      <c r="B124" s="25"/>
      <c r="C124" s="25"/>
      <c r="D124" s="26"/>
      <c r="E124" s="34" t="str">
        <f>IFERROR(INDEX(CardTab[Owner],MATCH(_202006_RCSS5791117192175[[#This Row],[Last 4]],CardTab[Card Number],0)),"")</f>
        <v/>
      </c>
      <c r="F124" s="36"/>
      <c r="G124" s="1"/>
      <c r="H124" s="22"/>
      <c r="I124" s="2"/>
      <c r="J124" s="5" t="str">
        <f>IFERROR(IF(_202006_RCSS5791117192175[[#This Row],[Item Name]]="Delivery",0,SUMPRODUCT($R$3,_202006_RCSS5791117192175[[#This Row],[Unit Price]],_202006_RCSS5791117192175[[#This Row],['#]])),"")</f>
        <v/>
      </c>
      <c r="K124" s="22"/>
      <c r="L124" s="5" t="str">
        <f>IFERROR(IF(OR(AND(NOT(ISBLANK(_202006_RCSS5791117192175[[#This Row],['#]])),NOT(ISBLANK(_202006_RCSS5791117192175[[#This Row],[Taxable]]))),$U$2),$R$4*(_202006_RCSS5791117192175[[#This Row],[Unit Price]]*_202006_RCSS5791117192175[[#This Row],['#]]+_202006_RCSS5791117192175[[#This Row],[Service Fee]]),""),"")</f>
        <v/>
      </c>
      <c r="M124" s="5">
        <f>IFERROR($R$5*SUM((_202006_RCSS5791117192175[[#This Row],['#]]*_202006_RCSS5791117192175[[#This Row],[Unit Price]]),_202006_RCSS5791117192175[[#This Row],[Service Fee]],_202006_RCSS5791117192175[[#This Row],[Tax]]),"")</f>
        <v>0</v>
      </c>
      <c r="N124" s="5">
        <f>IFERROR(SUM(_202006_RCSS5791117192175[[#This Row],[Unit Price]]*_202006_RCSS5791117192175[[#This Row],['#]],_202006_RCSS5791117192175[[#This Row],[Service Fee]],_202006_RCSS5791117192175[[#This Row],[Tax]],_202006_RCSS5791117192175[[#This Row],[Tip]]),"")</f>
        <v>0</v>
      </c>
      <c r="O124" s="5" t="str">
        <f>IFERROR(_202006_RCSS5791117192175[[#This Row],[Item Cost]]/COUNTA(_202006_RCSS5791117192175[[#This Row],[Alice]:[Dave]]),"")</f>
        <v/>
      </c>
    </row>
    <row r="125" spans="1:15">
      <c r="A125" s="24"/>
      <c r="B125" s="25"/>
      <c r="C125" s="25"/>
      <c r="D125" s="26"/>
      <c r="E125" s="34" t="str">
        <f>IFERROR(INDEX(CardTab[Owner],MATCH(_202006_RCSS5791117192175[[#This Row],[Last 4]],CardTab[Card Number],0)),"")</f>
        <v/>
      </c>
      <c r="F125" s="36"/>
      <c r="G125"/>
      <c r="H125" s="22"/>
      <c r="I125" s="2"/>
      <c r="J125" s="5" t="str">
        <f>IFERROR(IF(_202006_RCSS5791117192175[[#This Row],[Item Name]]="Delivery",0,SUMPRODUCT($R$3,_202006_RCSS5791117192175[[#This Row],[Unit Price]],_202006_RCSS5791117192175[[#This Row],['#]])),"")</f>
        <v/>
      </c>
      <c r="K125" s="22"/>
      <c r="L125" s="5" t="str">
        <f>IFERROR(IF(OR(AND(NOT(ISBLANK(_202006_RCSS5791117192175[[#This Row],['#]])),NOT(ISBLANK(_202006_RCSS5791117192175[[#This Row],[Taxable]]))),$U$2),$R$4*(_202006_RCSS5791117192175[[#This Row],[Unit Price]]*_202006_RCSS5791117192175[[#This Row],['#]]+_202006_RCSS5791117192175[[#This Row],[Service Fee]]),""),"")</f>
        <v/>
      </c>
      <c r="M125" s="5">
        <f>IFERROR($R$5*SUM((_202006_RCSS5791117192175[[#This Row],['#]]*_202006_RCSS5791117192175[[#This Row],[Unit Price]]),_202006_RCSS5791117192175[[#This Row],[Service Fee]],_202006_RCSS5791117192175[[#This Row],[Tax]]),"")</f>
        <v>0</v>
      </c>
      <c r="N125" s="5">
        <f>IFERROR(SUM(_202006_RCSS5791117192175[[#This Row],[Unit Price]]*_202006_RCSS5791117192175[[#This Row],['#]],_202006_RCSS5791117192175[[#This Row],[Service Fee]],_202006_RCSS5791117192175[[#This Row],[Tax]],_202006_RCSS5791117192175[[#This Row],[Tip]]),"")</f>
        <v>0</v>
      </c>
      <c r="O125" s="5" t="str">
        <f>IFERROR(_202006_RCSS5791117192175[[#This Row],[Item Cost]]/COUNTA(_202006_RCSS5791117192175[[#This Row],[Alice]:[Dave]]),"")</f>
        <v/>
      </c>
    </row>
    <row r="126" spans="1:15">
      <c r="A126" s="24"/>
      <c r="B126" s="25"/>
      <c r="C126" s="25"/>
      <c r="D126" s="26"/>
      <c r="E126" s="34" t="str">
        <f>IFERROR(INDEX(CardTab[Owner],MATCH(_202006_RCSS5791117192175[[#This Row],[Last 4]],CardTab[Card Number],0)),"")</f>
        <v/>
      </c>
      <c r="F126" s="36"/>
      <c r="G126"/>
      <c r="H126" s="22"/>
      <c r="I126" s="2"/>
      <c r="J126" s="5" t="str">
        <f>IFERROR(IF(_202006_RCSS5791117192175[[#This Row],[Item Name]]="Delivery",0,SUMPRODUCT($R$3,_202006_RCSS5791117192175[[#This Row],[Unit Price]],_202006_RCSS5791117192175[[#This Row],['#]])),"")</f>
        <v/>
      </c>
      <c r="K126" s="22"/>
      <c r="L126" s="5" t="str">
        <f>IFERROR(IF(OR(AND(NOT(ISBLANK(_202006_RCSS5791117192175[[#This Row],['#]])),NOT(ISBLANK(_202006_RCSS5791117192175[[#This Row],[Taxable]]))),$U$2),$R$4*(_202006_RCSS5791117192175[[#This Row],[Unit Price]]*_202006_RCSS5791117192175[[#This Row],['#]]+_202006_RCSS5791117192175[[#This Row],[Service Fee]]),""),"")</f>
        <v/>
      </c>
      <c r="M126" s="5">
        <f>IFERROR($R$5*SUM((_202006_RCSS5791117192175[[#This Row],['#]]*_202006_RCSS5791117192175[[#This Row],[Unit Price]]),_202006_RCSS5791117192175[[#This Row],[Service Fee]],_202006_RCSS5791117192175[[#This Row],[Tax]]),"")</f>
        <v>0</v>
      </c>
      <c r="N126" s="5">
        <f>IFERROR(SUM(_202006_RCSS5791117192175[[#This Row],[Unit Price]]*_202006_RCSS5791117192175[[#This Row],['#]],_202006_RCSS5791117192175[[#This Row],[Service Fee]],_202006_RCSS5791117192175[[#This Row],[Tax]],_202006_RCSS5791117192175[[#This Row],[Tip]]),"")</f>
        <v>0</v>
      </c>
      <c r="O126" s="5" t="str">
        <f>IFERROR(_202006_RCSS5791117192175[[#This Row],[Item Cost]]/COUNTA(_202006_RCSS5791117192175[[#This Row],[Alice]:[Dave]]),"")</f>
        <v/>
      </c>
    </row>
    <row r="127" spans="1:15">
      <c r="A127" s="24"/>
      <c r="B127" s="25"/>
      <c r="C127" s="25"/>
      <c r="D127" s="26"/>
      <c r="E127" s="34" t="str">
        <f>IFERROR(INDEX(CardTab[Owner],MATCH(_202006_RCSS5791117192175[[#This Row],[Last 4]],CardTab[Card Number],0)),"")</f>
        <v/>
      </c>
      <c r="F127" s="36"/>
      <c r="G127"/>
      <c r="H127" s="22"/>
      <c r="I127" s="2"/>
      <c r="J127" s="5" t="str">
        <f>IFERROR(IF(_202006_RCSS5791117192175[[#This Row],[Item Name]]="Delivery",0,SUMPRODUCT($R$3,_202006_RCSS5791117192175[[#This Row],[Unit Price]],_202006_RCSS5791117192175[[#This Row],['#]])),"")</f>
        <v/>
      </c>
      <c r="K127" s="22"/>
      <c r="L127" s="5" t="str">
        <f>IFERROR(IF(OR(AND(NOT(ISBLANK(_202006_RCSS5791117192175[[#This Row],['#]])),NOT(ISBLANK(_202006_RCSS5791117192175[[#This Row],[Taxable]]))),$U$2),$R$4*(_202006_RCSS5791117192175[[#This Row],[Unit Price]]*_202006_RCSS5791117192175[[#This Row],['#]]+_202006_RCSS5791117192175[[#This Row],[Service Fee]]),""),"")</f>
        <v/>
      </c>
      <c r="M127" s="5">
        <f>IFERROR($R$5*SUM((_202006_RCSS5791117192175[[#This Row],['#]]*_202006_RCSS5791117192175[[#This Row],[Unit Price]]),_202006_RCSS5791117192175[[#This Row],[Service Fee]],_202006_RCSS5791117192175[[#This Row],[Tax]]),"")</f>
        <v>0</v>
      </c>
      <c r="N127" s="5">
        <f>IFERROR(SUM(_202006_RCSS5791117192175[[#This Row],[Unit Price]]*_202006_RCSS5791117192175[[#This Row],['#]],_202006_RCSS5791117192175[[#This Row],[Service Fee]],_202006_RCSS5791117192175[[#This Row],[Tax]],_202006_RCSS5791117192175[[#This Row],[Tip]]),"")</f>
        <v>0</v>
      </c>
      <c r="O127" s="5" t="str">
        <f>IFERROR(_202006_RCSS5791117192175[[#This Row],[Item Cost]]/COUNTA(_202006_RCSS5791117192175[[#This Row],[Alice]:[Dave]]),"")</f>
        <v/>
      </c>
    </row>
    <row r="128" spans="1:15">
      <c r="A128" s="24"/>
      <c r="B128" s="25"/>
      <c r="C128" s="25"/>
      <c r="D128" s="26"/>
      <c r="E128" s="34" t="str">
        <f>IFERROR(INDEX(CardTab[Owner],MATCH(_202006_RCSS5791117192175[[#This Row],[Last 4]],CardTab[Card Number],0)),"")</f>
        <v/>
      </c>
      <c r="F128" s="36"/>
      <c r="G128"/>
      <c r="H128" s="22"/>
      <c r="I128" s="2"/>
      <c r="J128" s="5" t="str">
        <f>IFERROR(IF(_202006_RCSS5791117192175[[#This Row],[Item Name]]="Delivery",0,SUMPRODUCT($R$3,_202006_RCSS5791117192175[[#This Row],[Unit Price]],_202006_RCSS5791117192175[[#This Row],['#]])),"")</f>
        <v/>
      </c>
      <c r="K128" s="22"/>
      <c r="L128" s="5" t="str">
        <f>IFERROR(IF(OR(AND(NOT(ISBLANK(_202006_RCSS5791117192175[[#This Row],['#]])),NOT(ISBLANK(_202006_RCSS5791117192175[[#This Row],[Taxable]]))),$U$2),$R$4*(_202006_RCSS5791117192175[[#This Row],[Unit Price]]*_202006_RCSS5791117192175[[#This Row],['#]]+_202006_RCSS5791117192175[[#This Row],[Service Fee]]),""),"")</f>
        <v/>
      </c>
      <c r="M128" s="5">
        <f>IFERROR($R$5*SUM((_202006_RCSS5791117192175[[#This Row],['#]]*_202006_RCSS5791117192175[[#This Row],[Unit Price]]),_202006_RCSS5791117192175[[#This Row],[Service Fee]],_202006_RCSS5791117192175[[#This Row],[Tax]]),"")</f>
        <v>0</v>
      </c>
      <c r="N128" s="5">
        <f>IFERROR(SUM(_202006_RCSS5791117192175[[#This Row],[Unit Price]]*_202006_RCSS5791117192175[[#This Row],['#]],_202006_RCSS5791117192175[[#This Row],[Service Fee]],_202006_RCSS5791117192175[[#This Row],[Tax]],_202006_RCSS5791117192175[[#This Row],[Tip]]),"")</f>
        <v>0</v>
      </c>
      <c r="O128" s="5" t="str">
        <f>IFERROR(_202006_RCSS5791117192175[[#This Row],[Item Cost]]/COUNTA(_202006_RCSS5791117192175[[#This Row],[Alice]:[Dave]]),"")</f>
        <v/>
      </c>
    </row>
    <row r="129" spans="1:15">
      <c r="A129" s="24"/>
      <c r="B129" s="25"/>
      <c r="C129" s="25"/>
      <c r="D129" s="26"/>
      <c r="E129" s="34" t="str">
        <f>IFERROR(INDEX(CardTab[Owner],MATCH(_202006_RCSS5791117192175[[#This Row],[Last 4]],CardTab[Card Number],0)),"")</f>
        <v/>
      </c>
      <c r="F129" s="36"/>
      <c r="G129"/>
      <c r="H129" s="22"/>
      <c r="I129" s="2"/>
      <c r="J129" s="5" t="str">
        <f>IFERROR(IF(_202006_RCSS5791117192175[[#This Row],[Item Name]]="Delivery",0,SUMPRODUCT($R$3,_202006_RCSS5791117192175[[#This Row],[Unit Price]],_202006_RCSS5791117192175[[#This Row],['#]])),"")</f>
        <v/>
      </c>
      <c r="K129" s="22"/>
      <c r="L129" s="5" t="str">
        <f>IFERROR(IF(OR(AND(NOT(ISBLANK(_202006_RCSS5791117192175[[#This Row],['#]])),NOT(ISBLANK(_202006_RCSS5791117192175[[#This Row],[Taxable]]))),$U$2),$R$4*(_202006_RCSS5791117192175[[#This Row],[Unit Price]]*_202006_RCSS5791117192175[[#This Row],['#]]+_202006_RCSS5791117192175[[#This Row],[Service Fee]]),""),"")</f>
        <v/>
      </c>
      <c r="M129" s="5">
        <f>IFERROR($R$5*SUM((_202006_RCSS5791117192175[[#This Row],['#]]*_202006_RCSS5791117192175[[#This Row],[Unit Price]]),_202006_RCSS5791117192175[[#This Row],[Service Fee]],_202006_RCSS5791117192175[[#This Row],[Tax]]),"")</f>
        <v>0</v>
      </c>
      <c r="N129" s="5">
        <f>IFERROR(SUM(_202006_RCSS5791117192175[[#This Row],[Unit Price]]*_202006_RCSS5791117192175[[#This Row],['#]],_202006_RCSS5791117192175[[#This Row],[Service Fee]],_202006_RCSS5791117192175[[#This Row],[Tax]],_202006_RCSS5791117192175[[#This Row],[Tip]]),"")</f>
        <v>0</v>
      </c>
      <c r="O129" s="5" t="str">
        <f>IFERROR(_202006_RCSS5791117192175[[#This Row],[Item Cost]]/COUNTA(_202006_RCSS5791117192175[[#This Row],[Alice]:[Dave]]),"")</f>
        <v/>
      </c>
    </row>
    <row r="130" spans="1:15">
      <c r="A130" s="24"/>
      <c r="B130" s="25"/>
      <c r="C130" s="25"/>
      <c r="D130" s="26"/>
      <c r="E130" s="34" t="str">
        <f>IFERROR(INDEX(CardTab[Owner],MATCH(_202006_RCSS5791117192175[[#This Row],[Last 4]],CardTab[Card Number],0)),"")</f>
        <v/>
      </c>
      <c r="F130" s="36"/>
      <c r="G130"/>
      <c r="H130" s="22"/>
      <c r="I130" s="2"/>
      <c r="J130" s="5" t="str">
        <f>IFERROR(IF(_202006_RCSS5791117192175[[#This Row],[Item Name]]="Delivery",0,SUMPRODUCT($R$3,_202006_RCSS5791117192175[[#This Row],[Unit Price]],_202006_RCSS5791117192175[[#This Row],['#]])),"")</f>
        <v/>
      </c>
      <c r="K130" s="22"/>
      <c r="L130" s="5" t="str">
        <f>IFERROR(IF(OR(AND(NOT(ISBLANK(_202006_RCSS5791117192175[[#This Row],['#]])),NOT(ISBLANK(_202006_RCSS5791117192175[[#This Row],[Taxable]]))),$U$2),$R$4*(_202006_RCSS5791117192175[[#This Row],[Unit Price]]*_202006_RCSS5791117192175[[#This Row],['#]]+_202006_RCSS5791117192175[[#This Row],[Service Fee]]),""),"")</f>
        <v/>
      </c>
      <c r="M130" s="5">
        <f>IFERROR($R$5*SUM((_202006_RCSS5791117192175[[#This Row],['#]]*_202006_RCSS5791117192175[[#This Row],[Unit Price]]),_202006_RCSS5791117192175[[#This Row],[Service Fee]],_202006_RCSS5791117192175[[#This Row],[Tax]]),"")</f>
        <v>0</v>
      </c>
      <c r="N130" s="5">
        <f>IFERROR(SUM(_202006_RCSS5791117192175[[#This Row],[Unit Price]]*_202006_RCSS5791117192175[[#This Row],['#]],_202006_RCSS5791117192175[[#This Row],[Service Fee]],_202006_RCSS5791117192175[[#This Row],[Tax]],_202006_RCSS5791117192175[[#This Row],[Tip]]),"")</f>
        <v>0</v>
      </c>
      <c r="O130" s="5" t="str">
        <f>IFERROR(_202006_RCSS5791117192175[[#This Row],[Item Cost]]/COUNTA(_202006_RCSS5791117192175[[#This Row],[Alice]:[Dave]]),"")</f>
        <v/>
      </c>
    </row>
    <row r="131" spans="1:15">
      <c r="A131" s="24"/>
      <c r="B131" s="25"/>
      <c r="C131" s="25"/>
      <c r="D131" s="26"/>
      <c r="E131" s="34" t="str">
        <f>IFERROR(INDEX(CardTab[Owner],MATCH(_202006_RCSS5791117192175[[#This Row],[Last 4]],CardTab[Card Number],0)),"")</f>
        <v/>
      </c>
      <c r="F131" s="36"/>
      <c r="G131"/>
      <c r="H131" s="22"/>
      <c r="I131" s="2"/>
      <c r="J131" s="5" t="str">
        <f>IFERROR(IF(_202006_RCSS5791117192175[[#This Row],[Item Name]]="Delivery",0,SUMPRODUCT($R$3,_202006_RCSS5791117192175[[#This Row],[Unit Price]],_202006_RCSS5791117192175[[#This Row],['#]])),"")</f>
        <v/>
      </c>
      <c r="K131" s="22"/>
      <c r="L131" s="5" t="str">
        <f>IFERROR(IF(OR(AND(NOT(ISBLANK(_202006_RCSS5791117192175[[#This Row],['#]])),NOT(ISBLANK(_202006_RCSS5791117192175[[#This Row],[Taxable]]))),$U$2),$R$4*(_202006_RCSS5791117192175[[#This Row],[Unit Price]]*_202006_RCSS5791117192175[[#This Row],['#]]+_202006_RCSS5791117192175[[#This Row],[Service Fee]]),""),"")</f>
        <v/>
      </c>
      <c r="M131" s="5">
        <f>IFERROR($R$5*SUM((_202006_RCSS5791117192175[[#This Row],['#]]*_202006_RCSS5791117192175[[#This Row],[Unit Price]]),_202006_RCSS5791117192175[[#This Row],[Service Fee]],_202006_RCSS5791117192175[[#This Row],[Tax]]),"")</f>
        <v>0</v>
      </c>
      <c r="N131" s="5">
        <f>IFERROR(SUM(_202006_RCSS5791117192175[[#This Row],[Unit Price]]*_202006_RCSS5791117192175[[#This Row],['#]],_202006_RCSS5791117192175[[#This Row],[Service Fee]],_202006_RCSS5791117192175[[#This Row],[Tax]],_202006_RCSS5791117192175[[#This Row],[Tip]]),"")</f>
        <v>0</v>
      </c>
      <c r="O131" s="5" t="str">
        <f>IFERROR(_202006_RCSS5791117192175[[#This Row],[Item Cost]]/COUNTA(_202006_RCSS5791117192175[[#This Row],[Alice]:[Dave]]),"")</f>
        <v/>
      </c>
    </row>
    <row r="132" spans="1:15">
      <c r="A132" s="24"/>
      <c r="B132" s="25"/>
      <c r="C132" s="25"/>
      <c r="D132" s="26"/>
      <c r="E132" s="34" t="str">
        <f>IFERROR(INDEX(CardTab[Owner],MATCH(_202006_RCSS5791117192175[[#This Row],[Last 4]],CardTab[Card Number],0)),"")</f>
        <v/>
      </c>
      <c r="F132" s="36"/>
      <c r="G132"/>
      <c r="H132" s="22"/>
      <c r="I132" s="2"/>
      <c r="J132" s="5" t="str">
        <f>IFERROR(IF(_202006_RCSS5791117192175[[#This Row],[Item Name]]="Delivery",0,SUMPRODUCT($R$3,_202006_RCSS5791117192175[[#This Row],[Unit Price]],_202006_RCSS5791117192175[[#This Row],['#]])),"")</f>
        <v/>
      </c>
      <c r="K132" s="22"/>
      <c r="L132" s="5" t="str">
        <f>IFERROR(IF(OR(AND(NOT(ISBLANK(_202006_RCSS5791117192175[[#This Row],['#]])),NOT(ISBLANK(_202006_RCSS5791117192175[[#This Row],[Taxable]]))),$U$2),$R$4*(_202006_RCSS5791117192175[[#This Row],[Unit Price]]*_202006_RCSS5791117192175[[#This Row],['#]]+_202006_RCSS5791117192175[[#This Row],[Service Fee]]),""),"")</f>
        <v/>
      </c>
      <c r="M132" s="5">
        <f>IFERROR($R$5*SUM((_202006_RCSS5791117192175[[#This Row],['#]]*_202006_RCSS5791117192175[[#This Row],[Unit Price]]),_202006_RCSS5791117192175[[#This Row],[Service Fee]],_202006_RCSS5791117192175[[#This Row],[Tax]]),"")</f>
        <v>0</v>
      </c>
      <c r="N132" s="5">
        <f>IFERROR(SUM(_202006_RCSS5791117192175[[#This Row],[Unit Price]]*_202006_RCSS5791117192175[[#This Row],['#]],_202006_RCSS5791117192175[[#This Row],[Service Fee]],_202006_RCSS5791117192175[[#This Row],[Tax]],_202006_RCSS5791117192175[[#This Row],[Tip]]),"")</f>
        <v>0</v>
      </c>
      <c r="O132" s="5" t="str">
        <f>IFERROR(_202006_RCSS5791117192175[[#This Row],[Item Cost]]/COUNTA(_202006_RCSS5791117192175[[#This Row],[Alice]:[Dave]]),"")</f>
        <v/>
      </c>
    </row>
    <row r="133" spans="1:15">
      <c r="A133" s="24"/>
      <c r="B133" s="25"/>
      <c r="C133" s="25"/>
      <c r="D133" s="26"/>
      <c r="E133" s="34" t="str">
        <f>IFERROR(INDEX(CardTab[Owner],MATCH(_202006_RCSS5791117192175[[#This Row],[Last 4]],CardTab[Card Number],0)),"")</f>
        <v/>
      </c>
      <c r="F133" s="36"/>
      <c r="G133" s="1"/>
      <c r="H133" s="22"/>
      <c r="I133" s="2"/>
      <c r="J133" s="5" t="str">
        <f>IFERROR(IF(_202006_RCSS5791117192175[[#This Row],[Item Name]]="Delivery",0,SUMPRODUCT($R$3,_202006_RCSS5791117192175[[#This Row],[Unit Price]],_202006_RCSS5791117192175[[#This Row],['#]])),"")</f>
        <v/>
      </c>
      <c r="K133" s="22"/>
      <c r="L133" s="5" t="str">
        <f>IFERROR(IF(OR(AND(NOT(ISBLANK(_202006_RCSS5791117192175[[#This Row],['#]])),NOT(ISBLANK(_202006_RCSS5791117192175[[#This Row],[Taxable]]))),$U$2),$R$4*(_202006_RCSS5791117192175[[#This Row],[Unit Price]]*_202006_RCSS5791117192175[[#This Row],['#]]+_202006_RCSS5791117192175[[#This Row],[Service Fee]]),""),"")</f>
        <v/>
      </c>
      <c r="M133" s="5">
        <f>IFERROR($R$5*SUM((_202006_RCSS5791117192175[[#This Row],['#]]*_202006_RCSS5791117192175[[#This Row],[Unit Price]]),_202006_RCSS5791117192175[[#This Row],[Service Fee]],_202006_RCSS5791117192175[[#This Row],[Tax]]),"")</f>
        <v>0</v>
      </c>
      <c r="N133" s="5">
        <f>IFERROR(SUM(_202006_RCSS5791117192175[[#This Row],[Unit Price]]*_202006_RCSS5791117192175[[#This Row],['#]],_202006_RCSS5791117192175[[#This Row],[Service Fee]],_202006_RCSS5791117192175[[#This Row],[Tax]],_202006_RCSS5791117192175[[#This Row],[Tip]]),"")</f>
        <v>0</v>
      </c>
      <c r="O133" s="5" t="str">
        <f>IFERROR(_202006_RCSS5791117192175[[#This Row],[Item Cost]]/COUNTA(_202006_RCSS5791117192175[[#This Row],[Alice]:[Dave]]),"")</f>
        <v/>
      </c>
    </row>
    <row r="134" spans="1:15">
      <c r="A134" s="24"/>
      <c r="B134" s="25"/>
      <c r="C134" s="25"/>
      <c r="D134" s="26"/>
      <c r="E134" s="34" t="str">
        <f>IFERROR(INDEX(CardTab[Owner],MATCH(_202006_RCSS5791117192175[[#This Row],[Last 4]],CardTab[Card Number],0)),"")</f>
        <v/>
      </c>
      <c r="F134" s="36"/>
      <c r="G134"/>
      <c r="H134" s="22"/>
      <c r="I134" s="2"/>
      <c r="J134" s="5" t="str">
        <f>IFERROR(IF(_202006_RCSS5791117192175[[#This Row],[Item Name]]="Delivery",0,SUMPRODUCT($R$3,_202006_RCSS5791117192175[[#This Row],[Unit Price]],_202006_RCSS5791117192175[[#This Row],['#]])),"")</f>
        <v/>
      </c>
      <c r="K134" s="22"/>
      <c r="L134" s="5" t="str">
        <f>IFERROR(IF(OR(AND(NOT(ISBLANK(_202006_RCSS5791117192175[[#This Row],['#]])),NOT(ISBLANK(_202006_RCSS5791117192175[[#This Row],[Taxable]]))),$U$2),$R$4*(_202006_RCSS5791117192175[[#This Row],[Unit Price]]*_202006_RCSS5791117192175[[#This Row],['#]]+_202006_RCSS5791117192175[[#This Row],[Service Fee]]),""),"")</f>
        <v/>
      </c>
      <c r="M134" s="5">
        <f>IFERROR($R$5*SUM((_202006_RCSS5791117192175[[#This Row],['#]]*_202006_RCSS5791117192175[[#This Row],[Unit Price]]),_202006_RCSS5791117192175[[#This Row],[Service Fee]],_202006_RCSS5791117192175[[#This Row],[Tax]]),"")</f>
        <v>0</v>
      </c>
      <c r="N134" s="5">
        <f>IFERROR(SUM(_202006_RCSS5791117192175[[#This Row],[Unit Price]]*_202006_RCSS5791117192175[[#This Row],['#]],_202006_RCSS5791117192175[[#This Row],[Service Fee]],_202006_RCSS5791117192175[[#This Row],[Tax]],_202006_RCSS5791117192175[[#This Row],[Tip]]),"")</f>
        <v>0</v>
      </c>
      <c r="O134" s="5" t="str">
        <f>IFERROR(_202006_RCSS5791117192175[[#This Row],[Item Cost]]/COUNTA(_202006_RCSS5791117192175[[#This Row],[Alice]:[Dave]]),"")</f>
        <v/>
      </c>
    </row>
    <row r="135" spans="1:15">
      <c r="A135" s="24"/>
      <c r="B135" s="25"/>
      <c r="C135" s="25"/>
      <c r="D135" s="26"/>
      <c r="E135" s="34" t="str">
        <f>IFERROR(INDEX(CardTab[Owner],MATCH(_202006_RCSS5791117192175[[#This Row],[Last 4]],CardTab[Card Number],0)),"")</f>
        <v/>
      </c>
      <c r="F135" s="36"/>
      <c r="G135"/>
      <c r="H135" s="22"/>
      <c r="I135" s="2"/>
      <c r="J135" s="5" t="str">
        <f>IFERROR(IF(_202006_RCSS5791117192175[[#This Row],[Item Name]]="Delivery",0,SUMPRODUCT($R$3,_202006_RCSS5791117192175[[#This Row],[Unit Price]],_202006_RCSS5791117192175[[#This Row],['#]])),"")</f>
        <v/>
      </c>
      <c r="K135" s="22"/>
      <c r="L135" s="5" t="str">
        <f>IFERROR(IF(OR(AND(NOT(ISBLANK(_202006_RCSS5791117192175[[#This Row],['#]])),NOT(ISBLANK(_202006_RCSS5791117192175[[#This Row],[Taxable]]))),$U$2),$R$4*(_202006_RCSS5791117192175[[#This Row],[Unit Price]]*_202006_RCSS5791117192175[[#This Row],['#]]+_202006_RCSS5791117192175[[#This Row],[Service Fee]]),""),"")</f>
        <v/>
      </c>
      <c r="M135" s="5">
        <f>IFERROR($R$5*SUM((_202006_RCSS5791117192175[[#This Row],['#]]*_202006_RCSS5791117192175[[#This Row],[Unit Price]]),_202006_RCSS5791117192175[[#This Row],[Service Fee]],_202006_RCSS5791117192175[[#This Row],[Tax]]),"")</f>
        <v>0</v>
      </c>
      <c r="N135" s="5">
        <f>IFERROR(SUM(_202006_RCSS5791117192175[[#This Row],[Unit Price]]*_202006_RCSS5791117192175[[#This Row],['#]],_202006_RCSS5791117192175[[#This Row],[Service Fee]],_202006_RCSS5791117192175[[#This Row],[Tax]],_202006_RCSS5791117192175[[#This Row],[Tip]]),"")</f>
        <v>0</v>
      </c>
      <c r="O135" s="5" t="str">
        <f>IFERROR(_202006_RCSS5791117192175[[#This Row],[Item Cost]]/COUNTA(_202006_RCSS5791117192175[[#This Row],[Alice]:[Dave]]),"")</f>
        <v/>
      </c>
    </row>
    <row r="136" spans="1:15">
      <c r="A136" s="24"/>
      <c r="B136" s="25"/>
      <c r="C136" s="25"/>
      <c r="D136" s="26"/>
      <c r="E136" s="34" t="str">
        <f>IFERROR(INDEX(CardTab[Owner],MATCH(_202006_RCSS5791117192175[[#This Row],[Last 4]],CardTab[Card Number],0)),"")</f>
        <v/>
      </c>
      <c r="F136" s="36"/>
      <c r="G136"/>
      <c r="H136" s="22"/>
      <c r="I136" s="2"/>
      <c r="J136" s="5" t="str">
        <f>IFERROR(IF(_202006_RCSS5791117192175[[#This Row],[Item Name]]="Delivery",0,SUMPRODUCT($R$3,_202006_RCSS5791117192175[[#This Row],[Unit Price]],_202006_RCSS5791117192175[[#This Row],['#]])),"")</f>
        <v/>
      </c>
      <c r="K136" s="22"/>
      <c r="L136" s="5" t="str">
        <f>IFERROR(IF(OR(AND(NOT(ISBLANK(_202006_RCSS5791117192175[[#This Row],['#]])),NOT(ISBLANK(_202006_RCSS5791117192175[[#This Row],[Taxable]]))),$U$2),$R$4*(_202006_RCSS5791117192175[[#This Row],[Unit Price]]*_202006_RCSS5791117192175[[#This Row],['#]]+_202006_RCSS5791117192175[[#This Row],[Service Fee]]),""),"")</f>
        <v/>
      </c>
      <c r="M136" s="5">
        <f>IFERROR($R$5*SUM((_202006_RCSS5791117192175[[#This Row],['#]]*_202006_RCSS5791117192175[[#This Row],[Unit Price]]),_202006_RCSS5791117192175[[#This Row],[Service Fee]],_202006_RCSS5791117192175[[#This Row],[Tax]]),"")</f>
        <v>0</v>
      </c>
      <c r="N136" s="5">
        <f>IFERROR(SUM(_202006_RCSS5791117192175[[#This Row],[Unit Price]]*_202006_RCSS5791117192175[[#This Row],['#]],_202006_RCSS5791117192175[[#This Row],[Service Fee]],_202006_RCSS5791117192175[[#This Row],[Tax]],_202006_RCSS5791117192175[[#This Row],[Tip]]),"")</f>
        <v>0</v>
      </c>
      <c r="O136" s="5" t="str">
        <f>IFERROR(_202006_RCSS5791117192175[[#This Row],[Item Cost]]/COUNTA(_202006_RCSS5791117192175[[#This Row],[Alice]:[Dave]]),"")</f>
        <v/>
      </c>
    </row>
    <row r="137" spans="1:15">
      <c r="A137" s="24"/>
      <c r="B137" s="25"/>
      <c r="C137" s="25"/>
      <c r="D137" s="26"/>
      <c r="E137" s="34" t="str">
        <f>IFERROR(INDEX(CardTab[Owner],MATCH(_202006_RCSS5791117192175[[#This Row],[Last 4]],CardTab[Card Number],0)),"")</f>
        <v/>
      </c>
      <c r="F137" s="36"/>
      <c r="G137"/>
      <c r="H137" s="22"/>
      <c r="I137" s="2"/>
      <c r="J137" s="5" t="str">
        <f>IFERROR(IF(_202006_RCSS5791117192175[[#This Row],[Item Name]]="Delivery",0,SUMPRODUCT($R$3,_202006_RCSS5791117192175[[#This Row],[Unit Price]],_202006_RCSS5791117192175[[#This Row],['#]])),"")</f>
        <v/>
      </c>
      <c r="K137" s="22"/>
      <c r="L137" s="5" t="str">
        <f>IFERROR(IF(OR(AND(NOT(ISBLANK(_202006_RCSS5791117192175[[#This Row],['#]])),NOT(ISBLANK(_202006_RCSS5791117192175[[#This Row],[Taxable]]))),$U$2),$R$4*(_202006_RCSS5791117192175[[#This Row],[Unit Price]]*_202006_RCSS5791117192175[[#This Row],['#]]+_202006_RCSS5791117192175[[#This Row],[Service Fee]]),""),"")</f>
        <v/>
      </c>
      <c r="M137" s="5">
        <f>IFERROR($R$5*SUM((_202006_RCSS5791117192175[[#This Row],['#]]*_202006_RCSS5791117192175[[#This Row],[Unit Price]]),_202006_RCSS5791117192175[[#This Row],[Service Fee]],_202006_RCSS5791117192175[[#This Row],[Tax]]),"")</f>
        <v>0</v>
      </c>
      <c r="N137" s="5">
        <f>IFERROR(SUM(_202006_RCSS5791117192175[[#This Row],[Unit Price]]*_202006_RCSS5791117192175[[#This Row],['#]],_202006_RCSS5791117192175[[#This Row],[Service Fee]],_202006_RCSS5791117192175[[#This Row],[Tax]],_202006_RCSS5791117192175[[#This Row],[Tip]]),"")</f>
        <v>0</v>
      </c>
      <c r="O137" s="5" t="str">
        <f>IFERROR(_202006_RCSS5791117192175[[#This Row],[Item Cost]]/COUNTA(_202006_RCSS5791117192175[[#This Row],[Alice]:[Dave]]),"")</f>
        <v/>
      </c>
    </row>
    <row r="138" spans="1:15">
      <c r="A138" s="24"/>
      <c r="B138" s="25"/>
      <c r="C138" s="25"/>
      <c r="D138" s="26"/>
      <c r="E138" s="34" t="str">
        <f>IFERROR(INDEX(CardTab[Owner],MATCH(_202006_RCSS5791117192175[[#This Row],[Last 4]],CardTab[Card Number],0)),"")</f>
        <v/>
      </c>
      <c r="F138" s="36"/>
      <c r="G138"/>
      <c r="H138" s="22"/>
      <c r="I138" s="2"/>
      <c r="J138" s="5" t="str">
        <f>IFERROR(IF(_202006_RCSS5791117192175[[#This Row],[Item Name]]="Delivery",0,SUMPRODUCT($R$3,_202006_RCSS5791117192175[[#This Row],[Unit Price]],_202006_RCSS5791117192175[[#This Row],['#]])),"")</f>
        <v/>
      </c>
      <c r="K138" s="22"/>
      <c r="L138" s="5" t="str">
        <f>IFERROR(IF(OR(AND(NOT(ISBLANK(_202006_RCSS5791117192175[[#This Row],['#]])),NOT(ISBLANK(_202006_RCSS5791117192175[[#This Row],[Taxable]]))),$U$2),$R$4*(_202006_RCSS5791117192175[[#This Row],[Unit Price]]*_202006_RCSS5791117192175[[#This Row],['#]]+_202006_RCSS5791117192175[[#This Row],[Service Fee]]),""),"")</f>
        <v/>
      </c>
      <c r="M138" s="5">
        <f>IFERROR($R$5*SUM((_202006_RCSS5791117192175[[#This Row],['#]]*_202006_RCSS5791117192175[[#This Row],[Unit Price]]),_202006_RCSS5791117192175[[#This Row],[Service Fee]],_202006_RCSS5791117192175[[#This Row],[Tax]]),"")</f>
        <v>0</v>
      </c>
      <c r="N138" s="5">
        <f>IFERROR(SUM(_202006_RCSS5791117192175[[#This Row],[Unit Price]]*_202006_RCSS5791117192175[[#This Row],['#]],_202006_RCSS5791117192175[[#This Row],[Service Fee]],_202006_RCSS5791117192175[[#This Row],[Tax]],_202006_RCSS5791117192175[[#This Row],[Tip]]),"")</f>
        <v>0</v>
      </c>
      <c r="O138" s="5" t="str">
        <f>IFERROR(_202006_RCSS5791117192175[[#This Row],[Item Cost]]/COUNTA(_202006_RCSS5791117192175[[#This Row],[Alice]:[Dave]]),"")</f>
        <v/>
      </c>
    </row>
    <row r="139" spans="1:15">
      <c r="A139" s="24"/>
      <c r="B139" s="25"/>
      <c r="C139" s="25"/>
      <c r="D139" s="26"/>
      <c r="E139" s="34" t="str">
        <f>IFERROR(INDEX(CardTab[Owner],MATCH(_202006_RCSS5791117192175[[#This Row],[Last 4]],CardTab[Card Number],0)),"")</f>
        <v/>
      </c>
      <c r="F139" s="36"/>
      <c r="G139"/>
      <c r="H139" s="22"/>
      <c r="I139" s="2"/>
      <c r="J139" s="5" t="str">
        <f>IFERROR(IF(_202006_RCSS5791117192175[[#This Row],[Item Name]]="Delivery",0,SUMPRODUCT($R$3,_202006_RCSS5791117192175[[#This Row],[Unit Price]],_202006_RCSS5791117192175[[#This Row],['#]])),"")</f>
        <v/>
      </c>
      <c r="K139" s="22"/>
      <c r="L139" s="5" t="str">
        <f>IFERROR(IF(OR(AND(NOT(ISBLANK(_202006_RCSS5791117192175[[#This Row],['#]])),NOT(ISBLANK(_202006_RCSS5791117192175[[#This Row],[Taxable]]))),$U$2),$R$4*(_202006_RCSS5791117192175[[#This Row],[Unit Price]]*_202006_RCSS5791117192175[[#This Row],['#]]+_202006_RCSS5791117192175[[#This Row],[Service Fee]]),""),"")</f>
        <v/>
      </c>
      <c r="M139" s="5">
        <f>IFERROR($R$5*SUM((_202006_RCSS5791117192175[[#This Row],['#]]*_202006_RCSS5791117192175[[#This Row],[Unit Price]]),_202006_RCSS5791117192175[[#This Row],[Service Fee]],_202006_RCSS5791117192175[[#This Row],[Tax]]),"")</f>
        <v>0</v>
      </c>
      <c r="N139" s="5">
        <f>IFERROR(SUM(_202006_RCSS5791117192175[[#This Row],[Unit Price]]*_202006_RCSS5791117192175[[#This Row],['#]],_202006_RCSS5791117192175[[#This Row],[Service Fee]],_202006_RCSS5791117192175[[#This Row],[Tax]],_202006_RCSS5791117192175[[#This Row],[Tip]]),"")</f>
        <v>0</v>
      </c>
      <c r="O139" s="5" t="str">
        <f>IFERROR(_202006_RCSS5791117192175[[#This Row],[Item Cost]]/COUNTA(_202006_RCSS5791117192175[[#This Row],[Alice]:[Dave]]),"")</f>
        <v/>
      </c>
    </row>
    <row r="140" spans="1:15">
      <c r="A140" s="24"/>
      <c r="B140" s="25"/>
      <c r="C140" s="25"/>
      <c r="D140" s="26"/>
      <c r="E140" s="34" t="str">
        <f>IFERROR(INDEX(CardTab[Owner],MATCH(_202006_RCSS5791117192175[[#This Row],[Last 4]],CardTab[Card Number],0)),"")</f>
        <v/>
      </c>
      <c r="F140" s="36"/>
      <c r="G140"/>
      <c r="H140" s="22"/>
      <c r="I140" s="2"/>
      <c r="J140" s="5" t="str">
        <f>IFERROR(IF(_202006_RCSS5791117192175[[#This Row],[Item Name]]="Delivery",0,SUMPRODUCT($R$3,_202006_RCSS5791117192175[[#This Row],[Unit Price]],_202006_RCSS5791117192175[[#This Row],['#]])),"")</f>
        <v/>
      </c>
      <c r="K140" s="22"/>
      <c r="L140" s="5" t="str">
        <f>IFERROR(IF(OR(AND(NOT(ISBLANK(_202006_RCSS5791117192175[[#This Row],['#]])),NOT(ISBLANK(_202006_RCSS5791117192175[[#This Row],[Taxable]]))),$U$2),$R$4*(_202006_RCSS5791117192175[[#This Row],[Unit Price]]*_202006_RCSS5791117192175[[#This Row],['#]]+_202006_RCSS5791117192175[[#This Row],[Service Fee]]),""),"")</f>
        <v/>
      </c>
      <c r="M140" s="5">
        <f>IFERROR($R$5*SUM((_202006_RCSS5791117192175[[#This Row],['#]]*_202006_RCSS5791117192175[[#This Row],[Unit Price]]),_202006_RCSS5791117192175[[#This Row],[Service Fee]],_202006_RCSS5791117192175[[#This Row],[Tax]]),"")</f>
        <v>0</v>
      </c>
      <c r="N140" s="5">
        <f>IFERROR(SUM(_202006_RCSS5791117192175[[#This Row],[Unit Price]]*_202006_RCSS5791117192175[[#This Row],['#]],_202006_RCSS5791117192175[[#This Row],[Service Fee]],_202006_RCSS5791117192175[[#This Row],[Tax]],_202006_RCSS5791117192175[[#This Row],[Tip]]),"")</f>
        <v>0</v>
      </c>
      <c r="O140" s="5" t="str">
        <f>IFERROR(_202006_RCSS5791117192175[[#This Row],[Item Cost]]/COUNTA(_202006_RCSS5791117192175[[#This Row],[Alice]:[Dave]]),"")</f>
        <v/>
      </c>
    </row>
    <row r="141" spans="1:15">
      <c r="A141" s="24"/>
      <c r="B141" s="25"/>
      <c r="C141" s="25"/>
      <c r="D141" s="26"/>
      <c r="E141" s="34" t="str">
        <f>IFERROR(INDEX(CardTab[Owner],MATCH(_202006_RCSS5791117192175[[#This Row],[Last 4]],CardTab[Card Number],0)),"")</f>
        <v/>
      </c>
      <c r="F141" s="36"/>
      <c r="G141"/>
      <c r="H141" s="22"/>
      <c r="I141" s="2"/>
      <c r="J141" s="5" t="str">
        <f>IFERROR(IF(_202006_RCSS5791117192175[[#This Row],[Item Name]]="Delivery",0,SUMPRODUCT($R$3,_202006_RCSS5791117192175[[#This Row],[Unit Price]],_202006_RCSS5791117192175[[#This Row],['#]])),"")</f>
        <v/>
      </c>
      <c r="K141" s="22"/>
      <c r="L141" s="5" t="str">
        <f>IFERROR(IF(OR(AND(NOT(ISBLANK(_202006_RCSS5791117192175[[#This Row],['#]])),NOT(ISBLANK(_202006_RCSS5791117192175[[#This Row],[Taxable]]))),$U$2),$R$4*(_202006_RCSS5791117192175[[#This Row],[Unit Price]]*_202006_RCSS5791117192175[[#This Row],['#]]+_202006_RCSS5791117192175[[#This Row],[Service Fee]]),""),"")</f>
        <v/>
      </c>
      <c r="M141" s="5">
        <f>IFERROR($R$5*SUM((_202006_RCSS5791117192175[[#This Row],['#]]*_202006_RCSS5791117192175[[#This Row],[Unit Price]]),_202006_RCSS5791117192175[[#This Row],[Service Fee]],_202006_RCSS5791117192175[[#This Row],[Tax]]),"")</f>
        <v>0</v>
      </c>
      <c r="N141" s="5">
        <f>IFERROR(SUM(_202006_RCSS5791117192175[[#This Row],[Unit Price]]*_202006_RCSS5791117192175[[#This Row],['#]],_202006_RCSS5791117192175[[#This Row],[Service Fee]],_202006_RCSS5791117192175[[#This Row],[Tax]],_202006_RCSS5791117192175[[#This Row],[Tip]]),"")</f>
        <v>0</v>
      </c>
      <c r="O141" s="5" t="str">
        <f>IFERROR(_202006_RCSS5791117192175[[#This Row],[Item Cost]]/COUNTA(_202006_RCSS5791117192175[[#This Row],[Alice]:[Dave]]),"")</f>
        <v/>
      </c>
    </row>
    <row r="142" spans="1:15">
      <c r="A142" s="24"/>
      <c r="B142" s="25"/>
      <c r="C142" s="25"/>
      <c r="D142" s="26"/>
      <c r="E142" s="34" t="str">
        <f>IFERROR(INDEX(CardTab[Owner],MATCH(_202006_RCSS5791117192175[[#This Row],[Last 4]],CardTab[Card Number],0)),"")</f>
        <v/>
      </c>
      <c r="F142" s="36"/>
      <c r="G142"/>
      <c r="H142" s="22"/>
      <c r="I142" s="2"/>
      <c r="J142" s="5" t="str">
        <f>IFERROR(IF(_202006_RCSS5791117192175[[#This Row],[Item Name]]="Delivery",0,SUMPRODUCT($R$3,_202006_RCSS5791117192175[[#This Row],[Unit Price]],_202006_RCSS5791117192175[[#This Row],['#]])),"")</f>
        <v/>
      </c>
      <c r="K142" s="22"/>
      <c r="L142" s="5" t="str">
        <f>IFERROR(IF(OR(AND(NOT(ISBLANK(_202006_RCSS5791117192175[[#This Row],['#]])),NOT(ISBLANK(_202006_RCSS5791117192175[[#This Row],[Taxable]]))),$U$2),$R$4*(_202006_RCSS5791117192175[[#This Row],[Unit Price]]*_202006_RCSS5791117192175[[#This Row],['#]]+_202006_RCSS5791117192175[[#This Row],[Service Fee]]),""),"")</f>
        <v/>
      </c>
      <c r="M142" s="5">
        <f>IFERROR($R$5*SUM((_202006_RCSS5791117192175[[#This Row],['#]]*_202006_RCSS5791117192175[[#This Row],[Unit Price]]),_202006_RCSS5791117192175[[#This Row],[Service Fee]],_202006_RCSS5791117192175[[#This Row],[Tax]]),"")</f>
        <v>0</v>
      </c>
      <c r="N142" s="5">
        <f>IFERROR(SUM(_202006_RCSS5791117192175[[#This Row],[Unit Price]]*_202006_RCSS5791117192175[[#This Row],['#]],_202006_RCSS5791117192175[[#This Row],[Service Fee]],_202006_RCSS5791117192175[[#This Row],[Tax]],_202006_RCSS5791117192175[[#This Row],[Tip]]),"")</f>
        <v>0</v>
      </c>
      <c r="O142" s="5" t="str">
        <f>IFERROR(_202006_RCSS5791117192175[[#This Row],[Item Cost]]/COUNTA(_202006_RCSS5791117192175[[#This Row],[Alice]:[Dave]]),"")</f>
        <v/>
      </c>
    </row>
    <row r="143" spans="1:15">
      <c r="A143" s="24"/>
      <c r="B143" s="25"/>
      <c r="C143" s="25"/>
      <c r="D143" s="26"/>
      <c r="E143" s="34" t="str">
        <f>IFERROR(INDEX(CardTab[Owner],MATCH(_202006_RCSS5791117192175[[#This Row],[Last 4]],CardTab[Card Number],0)),"")</f>
        <v/>
      </c>
      <c r="F143" s="36"/>
      <c r="G143"/>
      <c r="H143" s="22"/>
      <c r="I143" s="2"/>
      <c r="J143" s="5" t="str">
        <f>IFERROR(IF(_202006_RCSS5791117192175[[#This Row],[Item Name]]="Delivery",0,SUMPRODUCT($R$3,_202006_RCSS5791117192175[[#This Row],[Unit Price]],_202006_RCSS5791117192175[[#This Row],['#]])),"")</f>
        <v/>
      </c>
      <c r="K143" s="22"/>
      <c r="L143" s="5" t="str">
        <f>IFERROR(IF(OR(AND(NOT(ISBLANK(_202006_RCSS5791117192175[[#This Row],['#]])),NOT(ISBLANK(_202006_RCSS5791117192175[[#This Row],[Taxable]]))),$U$2),$R$4*(_202006_RCSS5791117192175[[#This Row],[Unit Price]]*_202006_RCSS5791117192175[[#This Row],['#]]+_202006_RCSS5791117192175[[#This Row],[Service Fee]]),""),"")</f>
        <v/>
      </c>
      <c r="M143" s="5">
        <f>IFERROR($R$5*SUM((_202006_RCSS5791117192175[[#This Row],['#]]*_202006_RCSS5791117192175[[#This Row],[Unit Price]]),_202006_RCSS5791117192175[[#This Row],[Service Fee]],_202006_RCSS5791117192175[[#This Row],[Tax]]),"")</f>
        <v>0</v>
      </c>
      <c r="N143" s="5">
        <f>IFERROR(SUM(_202006_RCSS5791117192175[[#This Row],[Unit Price]]*_202006_RCSS5791117192175[[#This Row],['#]],_202006_RCSS5791117192175[[#This Row],[Service Fee]],_202006_RCSS5791117192175[[#This Row],[Tax]],_202006_RCSS5791117192175[[#This Row],[Tip]]),"")</f>
        <v>0</v>
      </c>
      <c r="O143" s="5" t="str">
        <f>IFERROR(_202006_RCSS5791117192175[[#This Row],[Item Cost]]/COUNTA(_202006_RCSS5791117192175[[#This Row],[Alice]:[Dave]]),"")</f>
        <v/>
      </c>
    </row>
    <row r="144" spans="1:15">
      <c r="A144" s="24"/>
      <c r="B144" s="25"/>
      <c r="C144" s="25"/>
      <c r="D144" s="26"/>
      <c r="E144" s="34" t="str">
        <f>IFERROR(INDEX(CardTab[Owner],MATCH(_202006_RCSS5791117192175[[#This Row],[Last 4]],CardTab[Card Number],0)),"")</f>
        <v/>
      </c>
      <c r="F144" s="36"/>
      <c r="G144"/>
      <c r="H144" s="22"/>
      <c r="I144" s="2"/>
      <c r="J144" s="5" t="str">
        <f>IFERROR(IF(_202006_RCSS5791117192175[[#This Row],[Item Name]]="Delivery",0,SUMPRODUCT($R$3,_202006_RCSS5791117192175[[#This Row],[Unit Price]],_202006_RCSS5791117192175[[#This Row],['#]])),"")</f>
        <v/>
      </c>
      <c r="K144" s="22"/>
      <c r="L144" s="5" t="str">
        <f>IFERROR(IF(OR(AND(NOT(ISBLANK(_202006_RCSS5791117192175[[#This Row],['#]])),NOT(ISBLANK(_202006_RCSS5791117192175[[#This Row],[Taxable]]))),$U$2),$R$4*(_202006_RCSS5791117192175[[#This Row],[Unit Price]]*_202006_RCSS5791117192175[[#This Row],['#]]+_202006_RCSS5791117192175[[#This Row],[Service Fee]]),""),"")</f>
        <v/>
      </c>
      <c r="M144" s="5">
        <f>IFERROR($R$5*SUM((_202006_RCSS5791117192175[[#This Row],['#]]*_202006_RCSS5791117192175[[#This Row],[Unit Price]]),_202006_RCSS5791117192175[[#This Row],[Service Fee]],_202006_RCSS5791117192175[[#This Row],[Tax]]),"")</f>
        <v>0</v>
      </c>
      <c r="N144" s="5">
        <f>IFERROR(SUM(_202006_RCSS5791117192175[[#This Row],[Unit Price]]*_202006_RCSS5791117192175[[#This Row],['#]],_202006_RCSS5791117192175[[#This Row],[Service Fee]],_202006_RCSS5791117192175[[#This Row],[Tax]],_202006_RCSS5791117192175[[#This Row],[Tip]]),"")</f>
        <v>0</v>
      </c>
      <c r="O144" s="5" t="str">
        <f>IFERROR(_202006_RCSS5791117192175[[#This Row],[Item Cost]]/COUNTA(_202006_RCSS5791117192175[[#This Row],[Alice]:[Dave]]),"")</f>
        <v/>
      </c>
    </row>
    <row r="145" spans="1:15">
      <c r="A145" s="24"/>
      <c r="B145" s="25"/>
      <c r="C145" s="25"/>
      <c r="D145" s="26"/>
      <c r="E145" s="34" t="str">
        <f>IFERROR(INDEX(CardTab[Owner],MATCH(_202006_RCSS5791117192175[[#This Row],[Last 4]],CardTab[Card Number],0)),"")</f>
        <v/>
      </c>
      <c r="F145" s="36"/>
      <c r="G145"/>
      <c r="H145" s="22"/>
      <c r="I145" s="2"/>
      <c r="J145" s="5" t="str">
        <f>IFERROR(IF(_202006_RCSS5791117192175[[#This Row],[Item Name]]="Delivery",0,SUMPRODUCT($R$3,_202006_RCSS5791117192175[[#This Row],[Unit Price]],_202006_RCSS5791117192175[[#This Row],['#]])),"")</f>
        <v/>
      </c>
      <c r="K145" s="22"/>
      <c r="L145" s="5" t="str">
        <f>IFERROR(IF(OR(AND(NOT(ISBLANK(_202006_RCSS5791117192175[[#This Row],['#]])),NOT(ISBLANK(_202006_RCSS5791117192175[[#This Row],[Taxable]]))),$U$2),$R$4*(_202006_RCSS5791117192175[[#This Row],[Unit Price]]*_202006_RCSS5791117192175[[#This Row],['#]]+_202006_RCSS5791117192175[[#This Row],[Service Fee]]),""),"")</f>
        <v/>
      </c>
      <c r="M145" s="5">
        <f>IFERROR($R$5*SUM((_202006_RCSS5791117192175[[#This Row],['#]]*_202006_RCSS5791117192175[[#This Row],[Unit Price]]),_202006_RCSS5791117192175[[#This Row],[Service Fee]],_202006_RCSS5791117192175[[#This Row],[Tax]]),"")</f>
        <v>0</v>
      </c>
      <c r="N145" s="5">
        <f>IFERROR(SUM(_202006_RCSS5791117192175[[#This Row],[Unit Price]]*_202006_RCSS5791117192175[[#This Row],['#]],_202006_RCSS5791117192175[[#This Row],[Service Fee]],_202006_RCSS5791117192175[[#This Row],[Tax]],_202006_RCSS5791117192175[[#This Row],[Tip]]),"")</f>
        <v>0</v>
      </c>
      <c r="O145" s="5" t="str">
        <f>IFERROR(_202006_RCSS5791117192175[[#This Row],[Item Cost]]/COUNTA(_202006_RCSS5791117192175[[#This Row],[Alice]:[Dave]]),"")</f>
        <v/>
      </c>
    </row>
    <row r="146" spans="1:15">
      <c r="A146" s="24"/>
      <c r="B146" s="25"/>
      <c r="C146" s="25"/>
      <c r="D146" s="26"/>
      <c r="E146" s="34" t="str">
        <f>IFERROR(INDEX(CardTab[Owner],MATCH(_202006_RCSS5791117192175[[#This Row],[Last 4]],CardTab[Card Number],0)),"")</f>
        <v/>
      </c>
      <c r="F146" s="36"/>
      <c r="G146"/>
      <c r="H146" s="22"/>
      <c r="I146" s="2"/>
      <c r="J146" s="5" t="str">
        <f>IFERROR(IF(_202006_RCSS5791117192175[[#This Row],[Item Name]]="Delivery",0,SUMPRODUCT($R$3,_202006_RCSS5791117192175[[#This Row],[Unit Price]],_202006_RCSS5791117192175[[#This Row],['#]])),"")</f>
        <v/>
      </c>
      <c r="K146" s="22"/>
      <c r="L146" s="5" t="str">
        <f>IFERROR(IF(OR(AND(NOT(ISBLANK(_202006_RCSS5791117192175[[#This Row],['#]])),NOT(ISBLANK(_202006_RCSS5791117192175[[#This Row],[Taxable]]))),$U$2),$R$4*(_202006_RCSS5791117192175[[#This Row],[Unit Price]]*_202006_RCSS5791117192175[[#This Row],['#]]+_202006_RCSS5791117192175[[#This Row],[Service Fee]]),""),"")</f>
        <v/>
      </c>
      <c r="M146" s="5">
        <f>IFERROR($R$5*SUM((_202006_RCSS5791117192175[[#This Row],['#]]*_202006_RCSS5791117192175[[#This Row],[Unit Price]]),_202006_RCSS5791117192175[[#This Row],[Service Fee]],_202006_RCSS5791117192175[[#This Row],[Tax]]),"")</f>
        <v>0</v>
      </c>
      <c r="N146" s="5">
        <f>IFERROR(SUM(_202006_RCSS5791117192175[[#This Row],[Unit Price]]*_202006_RCSS5791117192175[[#This Row],['#]],_202006_RCSS5791117192175[[#This Row],[Service Fee]],_202006_RCSS5791117192175[[#This Row],[Tax]],_202006_RCSS5791117192175[[#This Row],[Tip]]),"")</f>
        <v>0</v>
      </c>
      <c r="O146" s="5" t="str">
        <f>IFERROR(_202006_RCSS5791117192175[[#This Row],[Item Cost]]/COUNTA(_202006_RCSS5791117192175[[#This Row],[Alice]:[Dave]]),"")</f>
        <v/>
      </c>
    </row>
    <row r="147" spans="1:15">
      <c r="A147" s="24"/>
      <c r="B147" s="25"/>
      <c r="C147" s="25"/>
      <c r="D147" s="26"/>
      <c r="E147" s="34" t="str">
        <f>IFERROR(INDEX(CardTab[Owner],MATCH(_202006_RCSS5791117192175[[#This Row],[Last 4]],CardTab[Card Number],0)),"")</f>
        <v/>
      </c>
      <c r="F147" s="36"/>
      <c r="G147"/>
      <c r="H147" s="22"/>
      <c r="I147" s="2"/>
      <c r="J147" s="5" t="str">
        <f>IFERROR(IF(_202006_RCSS5791117192175[[#This Row],[Item Name]]="Delivery",0,SUMPRODUCT($R$3,_202006_RCSS5791117192175[[#This Row],[Unit Price]],_202006_RCSS5791117192175[[#This Row],['#]])),"")</f>
        <v/>
      </c>
      <c r="K147" s="22"/>
      <c r="L147" s="5" t="str">
        <f>IFERROR(IF(OR(AND(NOT(ISBLANK(_202006_RCSS5791117192175[[#This Row],['#]])),NOT(ISBLANK(_202006_RCSS5791117192175[[#This Row],[Taxable]]))),$U$2),$R$4*(_202006_RCSS5791117192175[[#This Row],[Unit Price]]*_202006_RCSS5791117192175[[#This Row],['#]]+_202006_RCSS5791117192175[[#This Row],[Service Fee]]),""),"")</f>
        <v/>
      </c>
      <c r="M147" s="5">
        <f>IFERROR($R$5*SUM((_202006_RCSS5791117192175[[#This Row],['#]]*_202006_RCSS5791117192175[[#This Row],[Unit Price]]),_202006_RCSS5791117192175[[#This Row],[Service Fee]],_202006_RCSS5791117192175[[#This Row],[Tax]]),"")</f>
        <v>0</v>
      </c>
      <c r="N147" s="5">
        <f>IFERROR(SUM(_202006_RCSS5791117192175[[#This Row],[Unit Price]]*_202006_RCSS5791117192175[[#This Row],['#]],_202006_RCSS5791117192175[[#This Row],[Service Fee]],_202006_RCSS5791117192175[[#This Row],[Tax]],_202006_RCSS5791117192175[[#This Row],[Tip]]),"")</f>
        <v>0</v>
      </c>
      <c r="O147" s="5" t="str">
        <f>IFERROR(_202006_RCSS5791117192175[[#This Row],[Item Cost]]/COUNTA(_202006_RCSS5791117192175[[#This Row],[Alice]:[Dave]]),"")</f>
        <v/>
      </c>
    </row>
    <row r="148" spans="1:15">
      <c r="A148" s="24"/>
      <c r="B148" s="25"/>
      <c r="C148" s="25"/>
      <c r="D148" s="26"/>
      <c r="E148" s="34" t="str">
        <f>IFERROR(INDEX(CardTab[Owner],MATCH(_202006_RCSS5791117192175[[#This Row],[Last 4]],CardTab[Card Number],0)),"")</f>
        <v/>
      </c>
      <c r="F148" s="36"/>
      <c r="G148"/>
      <c r="H148" s="22"/>
      <c r="I148" s="2"/>
      <c r="J148" s="5" t="str">
        <f>IFERROR(IF(_202006_RCSS5791117192175[[#This Row],[Item Name]]="Delivery",0,SUMPRODUCT($R$3,_202006_RCSS5791117192175[[#This Row],[Unit Price]],_202006_RCSS5791117192175[[#This Row],['#]])),"")</f>
        <v/>
      </c>
      <c r="K148" s="22"/>
      <c r="L148" s="5" t="str">
        <f>IFERROR(IF(OR(AND(NOT(ISBLANK(_202006_RCSS5791117192175[[#This Row],['#]])),NOT(ISBLANK(_202006_RCSS5791117192175[[#This Row],[Taxable]]))),$U$2),$R$4*(_202006_RCSS5791117192175[[#This Row],[Unit Price]]*_202006_RCSS5791117192175[[#This Row],['#]]+_202006_RCSS5791117192175[[#This Row],[Service Fee]]),""),"")</f>
        <v/>
      </c>
      <c r="M148" s="5">
        <f>IFERROR($R$5*SUM((_202006_RCSS5791117192175[[#This Row],['#]]*_202006_RCSS5791117192175[[#This Row],[Unit Price]]),_202006_RCSS5791117192175[[#This Row],[Service Fee]],_202006_RCSS5791117192175[[#This Row],[Tax]]),"")</f>
        <v>0</v>
      </c>
      <c r="N148" s="5">
        <f>IFERROR(SUM(_202006_RCSS5791117192175[[#This Row],[Unit Price]]*_202006_RCSS5791117192175[[#This Row],['#]],_202006_RCSS5791117192175[[#This Row],[Service Fee]],_202006_RCSS5791117192175[[#This Row],[Tax]],_202006_RCSS5791117192175[[#This Row],[Tip]]),"")</f>
        <v>0</v>
      </c>
      <c r="O148" s="5" t="str">
        <f>IFERROR(_202006_RCSS5791117192175[[#This Row],[Item Cost]]/COUNTA(_202006_RCSS5791117192175[[#This Row],[Alice]:[Dave]]),"")</f>
        <v/>
      </c>
    </row>
    <row r="149" spans="1:15">
      <c r="A149" s="24"/>
      <c r="B149" s="25"/>
      <c r="C149" s="25"/>
      <c r="D149" s="26"/>
      <c r="E149" s="34" t="str">
        <f>IFERROR(INDEX(CardTab[Owner],MATCH(_202006_RCSS5791117192175[[#This Row],[Last 4]],CardTab[Card Number],0)),"")</f>
        <v/>
      </c>
      <c r="F149" s="36"/>
      <c r="G149"/>
      <c r="H149" s="22"/>
      <c r="I149" s="2"/>
      <c r="J149" s="5" t="str">
        <f>IFERROR(IF(_202006_RCSS5791117192175[[#This Row],[Item Name]]="Delivery",0,SUMPRODUCT($R$3,_202006_RCSS5791117192175[[#This Row],[Unit Price]],_202006_RCSS5791117192175[[#This Row],['#]])),"")</f>
        <v/>
      </c>
      <c r="K149" s="22"/>
      <c r="L149" s="5" t="str">
        <f>IFERROR(IF(OR(AND(NOT(ISBLANK(_202006_RCSS5791117192175[[#This Row],['#]])),NOT(ISBLANK(_202006_RCSS5791117192175[[#This Row],[Taxable]]))),$U$2),$R$4*(_202006_RCSS5791117192175[[#This Row],[Unit Price]]*_202006_RCSS5791117192175[[#This Row],['#]]+_202006_RCSS5791117192175[[#This Row],[Service Fee]]),""),"")</f>
        <v/>
      </c>
      <c r="M149" s="5">
        <f>IFERROR($R$5*SUM((_202006_RCSS5791117192175[[#This Row],['#]]*_202006_RCSS5791117192175[[#This Row],[Unit Price]]),_202006_RCSS5791117192175[[#This Row],[Service Fee]],_202006_RCSS5791117192175[[#This Row],[Tax]]),"")</f>
        <v>0</v>
      </c>
      <c r="N149" s="5">
        <f>IFERROR(SUM(_202006_RCSS5791117192175[[#This Row],[Unit Price]]*_202006_RCSS5791117192175[[#This Row],['#]],_202006_RCSS5791117192175[[#This Row],[Service Fee]],_202006_RCSS5791117192175[[#This Row],[Tax]],_202006_RCSS5791117192175[[#This Row],[Tip]]),"")</f>
        <v>0</v>
      </c>
      <c r="O149" s="5" t="str">
        <f>IFERROR(_202006_RCSS5791117192175[[#This Row],[Item Cost]]/COUNTA(_202006_RCSS5791117192175[[#This Row],[Alice]:[Dave]]),"")</f>
        <v/>
      </c>
    </row>
    <row r="150" spans="1:15">
      <c r="A150" s="24"/>
      <c r="B150" s="25"/>
      <c r="C150" s="25"/>
      <c r="D150" s="26"/>
      <c r="E150" s="34" t="str">
        <f>IFERROR(INDEX(CardTab[Owner],MATCH(_202006_RCSS5791117192175[[#This Row],[Last 4]],CardTab[Card Number],0)),"")</f>
        <v/>
      </c>
      <c r="F150" s="36"/>
      <c r="G150"/>
      <c r="H150" s="22"/>
      <c r="I150" s="2"/>
      <c r="J150" s="5" t="str">
        <f>IFERROR(IF(_202006_RCSS5791117192175[[#This Row],[Item Name]]="Delivery",0,SUMPRODUCT($R$3,_202006_RCSS5791117192175[[#This Row],[Unit Price]],_202006_RCSS5791117192175[[#This Row],['#]])),"")</f>
        <v/>
      </c>
      <c r="K150" s="22"/>
      <c r="L150" s="5" t="str">
        <f>IFERROR(IF(OR(AND(NOT(ISBLANK(_202006_RCSS5791117192175[[#This Row],['#]])),NOT(ISBLANK(_202006_RCSS5791117192175[[#This Row],[Taxable]]))),$U$2),$R$4*(_202006_RCSS5791117192175[[#This Row],[Unit Price]]*_202006_RCSS5791117192175[[#This Row],['#]]+_202006_RCSS5791117192175[[#This Row],[Service Fee]]),""),"")</f>
        <v/>
      </c>
      <c r="M150" s="5">
        <f>IFERROR($R$5*SUM((_202006_RCSS5791117192175[[#This Row],['#]]*_202006_RCSS5791117192175[[#This Row],[Unit Price]]),_202006_RCSS5791117192175[[#This Row],[Service Fee]],_202006_RCSS5791117192175[[#This Row],[Tax]]),"")</f>
        <v>0</v>
      </c>
      <c r="N150" s="5">
        <f>IFERROR(SUM(_202006_RCSS5791117192175[[#This Row],[Unit Price]]*_202006_RCSS5791117192175[[#This Row],['#]],_202006_RCSS5791117192175[[#This Row],[Service Fee]],_202006_RCSS5791117192175[[#This Row],[Tax]],_202006_RCSS5791117192175[[#This Row],[Tip]]),"")</f>
        <v>0</v>
      </c>
      <c r="O150" s="5" t="str">
        <f>IFERROR(_202006_RCSS5791117192175[[#This Row],[Item Cost]]/COUNTA(_202006_RCSS5791117192175[[#This Row],[Alice]:[Dave]]),"")</f>
        <v/>
      </c>
    </row>
    <row r="151" spans="1:15">
      <c r="A151" s="24"/>
      <c r="B151" s="25"/>
      <c r="C151" s="25"/>
      <c r="D151" s="26"/>
      <c r="E151" s="34" t="str">
        <f>IFERROR(INDEX(CardTab[Owner],MATCH(_202006_RCSS5791117192175[[#This Row],[Last 4]],CardTab[Card Number],0)),"")</f>
        <v/>
      </c>
      <c r="F151" s="36"/>
      <c r="G151"/>
      <c r="H151" s="22"/>
      <c r="I151" s="2"/>
      <c r="J151" s="5" t="str">
        <f>IFERROR(IF(_202006_RCSS5791117192175[[#This Row],[Item Name]]="Delivery",0,SUMPRODUCT($R$3,_202006_RCSS5791117192175[[#This Row],[Unit Price]],_202006_RCSS5791117192175[[#This Row],['#]])),"")</f>
        <v/>
      </c>
      <c r="K151" s="22"/>
      <c r="L151" s="5" t="str">
        <f>IFERROR(IF(OR(AND(NOT(ISBLANK(_202006_RCSS5791117192175[[#This Row],['#]])),NOT(ISBLANK(_202006_RCSS5791117192175[[#This Row],[Taxable]]))),$U$2),$R$4*(_202006_RCSS5791117192175[[#This Row],[Unit Price]]*_202006_RCSS5791117192175[[#This Row],['#]]+_202006_RCSS5791117192175[[#This Row],[Service Fee]]),""),"")</f>
        <v/>
      </c>
      <c r="M151" s="5">
        <f>IFERROR($R$5*SUM((_202006_RCSS5791117192175[[#This Row],['#]]*_202006_RCSS5791117192175[[#This Row],[Unit Price]]),_202006_RCSS5791117192175[[#This Row],[Service Fee]],_202006_RCSS5791117192175[[#This Row],[Tax]]),"")</f>
        <v>0</v>
      </c>
      <c r="N151" s="5">
        <f>IFERROR(SUM(_202006_RCSS5791117192175[[#This Row],[Unit Price]]*_202006_RCSS5791117192175[[#This Row],['#]],_202006_RCSS5791117192175[[#This Row],[Service Fee]],_202006_RCSS5791117192175[[#This Row],[Tax]],_202006_RCSS5791117192175[[#This Row],[Tip]]),"")</f>
        <v>0</v>
      </c>
      <c r="O151" s="5" t="str">
        <f>IFERROR(_202006_RCSS5791117192175[[#This Row],[Item Cost]]/COUNTA(_202006_RCSS5791117192175[[#This Row],[Alice]:[Dave]]),"")</f>
        <v/>
      </c>
    </row>
    <row r="152" spans="1:15">
      <c r="A152" s="24"/>
      <c r="B152" s="25"/>
      <c r="C152" s="25"/>
      <c r="D152" s="26"/>
      <c r="E152" s="34" t="str">
        <f>IFERROR(INDEX(CardTab[Owner],MATCH(_202006_RCSS5791117192175[[#This Row],[Last 4]],CardTab[Card Number],0)),"")</f>
        <v/>
      </c>
      <c r="F152" s="36"/>
      <c r="G152"/>
      <c r="H152" s="22"/>
      <c r="I152" s="2"/>
      <c r="J152" s="5" t="str">
        <f>IFERROR(IF(_202006_RCSS5791117192175[[#This Row],[Item Name]]="Delivery",0,SUMPRODUCT($R$3,_202006_RCSS5791117192175[[#This Row],[Unit Price]],_202006_RCSS5791117192175[[#This Row],['#]])),"")</f>
        <v/>
      </c>
      <c r="K152" s="22"/>
      <c r="L152" s="5" t="str">
        <f>IFERROR(IF(OR(AND(NOT(ISBLANK(_202006_RCSS5791117192175[[#This Row],['#]])),NOT(ISBLANK(_202006_RCSS5791117192175[[#This Row],[Taxable]]))),$U$2),$R$4*(_202006_RCSS5791117192175[[#This Row],[Unit Price]]*_202006_RCSS5791117192175[[#This Row],['#]]+_202006_RCSS5791117192175[[#This Row],[Service Fee]]),""),"")</f>
        <v/>
      </c>
      <c r="M152" s="5">
        <f>IFERROR($R$5*SUM((_202006_RCSS5791117192175[[#This Row],['#]]*_202006_RCSS5791117192175[[#This Row],[Unit Price]]),_202006_RCSS5791117192175[[#This Row],[Service Fee]],_202006_RCSS5791117192175[[#This Row],[Tax]]),"")</f>
        <v>0</v>
      </c>
      <c r="N152" s="5">
        <f>IFERROR(SUM(_202006_RCSS5791117192175[[#This Row],[Unit Price]]*_202006_RCSS5791117192175[[#This Row],['#]],_202006_RCSS5791117192175[[#This Row],[Service Fee]],_202006_RCSS5791117192175[[#This Row],[Tax]],_202006_RCSS5791117192175[[#This Row],[Tip]]),"")</f>
        <v>0</v>
      </c>
      <c r="O152" s="5" t="str">
        <f>IFERROR(_202006_RCSS5791117192175[[#This Row],[Item Cost]]/COUNTA(_202006_RCSS5791117192175[[#This Row],[Alice]:[Dave]]),"")</f>
        <v/>
      </c>
    </row>
    <row r="153" spans="1:15">
      <c r="A153" s="24"/>
      <c r="B153" s="25"/>
      <c r="C153" s="25"/>
      <c r="D153" s="26"/>
      <c r="E153" s="34" t="str">
        <f>IFERROR(INDEX(CardTab[Owner],MATCH(_202006_RCSS5791117192175[[#This Row],[Last 4]],CardTab[Card Number],0)),"")</f>
        <v/>
      </c>
      <c r="F153" s="36"/>
      <c r="G153"/>
      <c r="H153" s="22"/>
      <c r="I153" s="2"/>
      <c r="J153" s="5" t="str">
        <f>IFERROR(IF(_202006_RCSS5791117192175[[#This Row],[Item Name]]="Delivery",0,SUMPRODUCT($R$3,_202006_RCSS5791117192175[[#This Row],[Unit Price]],_202006_RCSS5791117192175[[#This Row],['#]])),"")</f>
        <v/>
      </c>
      <c r="K153" s="22"/>
      <c r="L153" s="5" t="str">
        <f>IFERROR(IF(OR(AND(NOT(ISBLANK(_202006_RCSS5791117192175[[#This Row],['#]])),NOT(ISBLANK(_202006_RCSS5791117192175[[#This Row],[Taxable]]))),$U$2),$R$4*(_202006_RCSS5791117192175[[#This Row],[Unit Price]]*_202006_RCSS5791117192175[[#This Row],['#]]+_202006_RCSS5791117192175[[#This Row],[Service Fee]]),""),"")</f>
        <v/>
      </c>
      <c r="M153" s="5">
        <f>IFERROR($R$5*SUM((_202006_RCSS5791117192175[[#This Row],['#]]*_202006_RCSS5791117192175[[#This Row],[Unit Price]]),_202006_RCSS5791117192175[[#This Row],[Service Fee]],_202006_RCSS5791117192175[[#This Row],[Tax]]),"")</f>
        <v>0</v>
      </c>
      <c r="N153" s="5">
        <f>IFERROR(SUM(_202006_RCSS5791117192175[[#This Row],[Unit Price]]*_202006_RCSS5791117192175[[#This Row],['#]],_202006_RCSS5791117192175[[#This Row],[Service Fee]],_202006_RCSS5791117192175[[#This Row],[Tax]],_202006_RCSS5791117192175[[#This Row],[Tip]]),"")</f>
        <v>0</v>
      </c>
      <c r="O153" s="5" t="str">
        <f>IFERROR(_202006_RCSS5791117192175[[#This Row],[Item Cost]]/COUNTA(_202006_RCSS5791117192175[[#This Row],[Alice]:[Dave]]),"")</f>
        <v/>
      </c>
    </row>
    <row r="154" spans="1:15">
      <c r="A154" s="24"/>
      <c r="B154" s="25"/>
      <c r="C154" s="25"/>
      <c r="D154" s="26"/>
      <c r="E154" s="34" t="str">
        <f>IFERROR(INDEX(CardTab[Owner],MATCH(_202006_RCSS5791117192175[[#This Row],[Last 4]],CardTab[Card Number],0)),"")</f>
        <v/>
      </c>
      <c r="F154" s="36"/>
      <c r="G154"/>
      <c r="H154" s="22"/>
      <c r="I154" s="2"/>
      <c r="J154" s="5" t="str">
        <f>IFERROR(IF(_202006_RCSS5791117192175[[#This Row],[Item Name]]="Delivery",0,SUMPRODUCT($R$3,_202006_RCSS5791117192175[[#This Row],[Unit Price]],_202006_RCSS5791117192175[[#This Row],['#]])),"")</f>
        <v/>
      </c>
      <c r="K154" s="22"/>
      <c r="L154" s="5" t="str">
        <f>IFERROR(IF(OR(AND(NOT(ISBLANK(_202006_RCSS5791117192175[[#This Row],['#]])),NOT(ISBLANK(_202006_RCSS5791117192175[[#This Row],[Taxable]]))),$U$2),$R$4*(_202006_RCSS5791117192175[[#This Row],[Unit Price]]*_202006_RCSS5791117192175[[#This Row],['#]]+_202006_RCSS5791117192175[[#This Row],[Service Fee]]),""),"")</f>
        <v/>
      </c>
      <c r="M154" s="5">
        <f>IFERROR($R$5*SUM((_202006_RCSS5791117192175[[#This Row],['#]]*_202006_RCSS5791117192175[[#This Row],[Unit Price]]),_202006_RCSS5791117192175[[#This Row],[Service Fee]],_202006_RCSS5791117192175[[#This Row],[Tax]]),"")</f>
        <v>0</v>
      </c>
      <c r="N154" s="5">
        <f>IFERROR(SUM(_202006_RCSS5791117192175[[#This Row],[Unit Price]]*_202006_RCSS5791117192175[[#This Row],['#]],_202006_RCSS5791117192175[[#This Row],[Service Fee]],_202006_RCSS5791117192175[[#This Row],[Tax]],_202006_RCSS5791117192175[[#This Row],[Tip]]),"")</f>
        <v>0</v>
      </c>
      <c r="O154" s="5" t="str">
        <f>IFERROR(_202006_RCSS5791117192175[[#This Row],[Item Cost]]/COUNTA(_202006_RCSS5791117192175[[#This Row],[Alice]:[Dave]]),"")</f>
        <v/>
      </c>
    </row>
    <row r="155" spans="1:15">
      <c r="A155" s="24"/>
      <c r="B155" s="25"/>
      <c r="C155" s="25"/>
      <c r="D155" s="26"/>
      <c r="E155" s="34" t="str">
        <f>IFERROR(INDEX(CardTab[Owner],MATCH(_202006_RCSS5791117192175[[#This Row],[Last 4]],CardTab[Card Number],0)),"")</f>
        <v/>
      </c>
      <c r="F155" s="36"/>
      <c r="G155"/>
      <c r="H155" s="22"/>
      <c r="I155" s="2"/>
      <c r="J155" s="5" t="str">
        <f>IFERROR(IF(_202006_RCSS5791117192175[[#This Row],[Item Name]]="Delivery",0,SUMPRODUCT($R$3,_202006_RCSS5791117192175[[#This Row],[Unit Price]],_202006_RCSS5791117192175[[#This Row],['#]])),"")</f>
        <v/>
      </c>
      <c r="K155" s="22"/>
      <c r="L155" s="5" t="str">
        <f>IFERROR(IF(OR(AND(NOT(ISBLANK(_202006_RCSS5791117192175[[#This Row],['#]])),NOT(ISBLANK(_202006_RCSS5791117192175[[#This Row],[Taxable]]))),$U$2),$R$4*(_202006_RCSS5791117192175[[#This Row],[Unit Price]]*_202006_RCSS5791117192175[[#This Row],['#]]+_202006_RCSS5791117192175[[#This Row],[Service Fee]]),""),"")</f>
        <v/>
      </c>
      <c r="M155" s="5">
        <f>IFERROR($R$5*SUM((_202006_RCSS5791117192175[[#This Row],['#]]*_202006_RCSS5791117192175[[#This Row],[Unit Price]]),_202006_RCSS5791117192175[[#This Row],[Service Fee]],_202006_RCSS5791117192175[[#This Row],[Tax]]),"")</f>
        <v>0</v>
      </c>
      <c r="N155" s="5">
        <f>IFERROR(SUM(_202006_RCSS5791117192175[[#This Row],[Unit Price]]*_202006_RCSS5791117192175[[#This Row],['#]],_202006_RCSS5791117192175[[#This Row],[Service Fee]],_202006_RCSS5791117192175[[#This Row],[Tax]],_202006_RCSS5791117192175[[#This Row],[Tip]]),"")</f>
        <v>0</v>
      </c>
      <c r="O155" s="5" t="str">
        <f>IFERROR(_202006_RCSS5791117192175[[#This Row],[Item Cost]]/COUNTA(_202006_RCSS5791117192175[[#This Row],[Alice]:[Dave]]),"")</f>
        <v/>
      </c>
    </row>
    <row r="156" spans="1:15">
      <c r="A156" s="24"/>
      <c r="B156" s="25"/>
      <c r="C156" s="25"/>
      <c r="D156" s="26"/>
      <c r="E156" s="34" t="str">
        <f>IFERROR(INDEX(CardTab[Owner],MATCH(_202006_RCSS5791117192175[[#This Row],[Last 4]],CardTab[Card Number],0)),"")</f>
        <v/>
      </c>
      <c r="F156" s="36"/>
      <c r="G156"/>
      <c r="H156" s="22"/>
      <c r="I156" s="2"/>
      <c r="J156" s="5" t="str">
        <f>IFERROR(IF(_202006_RCSS5791117192175[[#This Row],[Item Name]]="Delivery",0,SUMPRODUCT($R$3,_202006_RCSS5791117192175[[#This Row],[Unit Price]],_202006_RCSS5791117192175[[#This Row],['#]])),"")</f>
        <v/>
      </c>
      <c r="K156" s="22"/>
      <c r="L156" s="5" t="str">
        <f>IFERROR(IF(OR(AND(NOT(ISBLANK(_202006_RCSS5791117192175[[#This Row],['#]])),NOT(ISBLANK(_202006_RCSS5791117192175[[#This Row],[Taxable]]))),$U$2),$R$4*(_202006_RCSS5791117192175[[#This Row],[Unit Price]]*_202006_RCSS5791117192175[[#This Row],['#]]+_202006_RCSS5791117192175[[#This Row],[Service Fee]]),""),"")</f>
        <v/>
      </c>
      <c r="M156" s="5">
        <f>IFERROR($R$5*SUM((_202006_RCSS5791117192175[[#This Row],['#]]*_202006_RCSS5791117192175[[#This Row],[Unit Price]]),_202006_RCSS5791117192175[[#This Row],[Service Fee]],_202006_RCSS5791117192175[[#This Row],[Tax]]),"")</f>
        <v>0</v>
      </c>
      <c r="N156" s="5">
        <f>IFERROR(SUM(_202006_RCSS5791117192175[[#This Row],[Unit Price]]*_202006_RCSS5791117192175[[#This Row],['#]],_202006_RCSS5791117192175[[#This Row],[Service Fee]],_202006_RCSS5791117192175[[#This Row],[Tax]],_202006_RCSS5791117192175[[#This Row],[Tip]]),"")</f>
        <v>0</v>
      </c>
      <c r="O156" s="5" t="str">
        <f>IFERROR(_202006_RCSS5791117192175[[#This Row],[Item Cost]]/COUNTA(_202006_RCSS5791117192175[[#This Row],[Alice]:[Dave]]),"")</f>
        <v/>
      </c>
    </row>
    <row r="157" spans="1:15">
      <c r="A157" s="24"/>
      <c r="B157" s="25"/>
      <c r="C157" s="25"/>
      <c r="D157" s="26"/>
      <c r="E157" s="34" t="str">
        <f>IFERROR(INDEX(CardTab[Owner],MATCH(_202006_RCSS5791117192175[[#This Row],[Last 4]],CardTab[Card Number],0)),"")</f>
        <v/>
      </c>
      <c r="F157" s="36"/>
      <c r="G157"/>
      <c r="H157" s="22"/>
      <c r="I157" s="2"/>
      <c r="J157" s="5" t="str">
        <f>IFERROR(IF(_202006_RCSS5791117192175[[#This Row],[Item Name]]="Delivery",0,SUMPRODUCT($R$3,_202006_RCSS5791117192175[[#This Row],[Unit Price]],_202006_RCSS5791117192175[[#This Row],['#]])),"")</f>
        <v/>
      </c>
      <c r="K157" s="22"/>
      <c r="L157" s="5" t="str">
        <f>IFERROR(IF(OR(AND(NOT(ISBLANK(_202006_RCSS5791117192175[[#This Row],['#]])),NOT(ISBLANK(_202006_RCSS5791117192175[[#This Row],[Taxable]]))),$U$2),$R$4*(_202006_RCSS5791117192175[[#This Row],[Unit Price]]*_202006_RCSS5791117192175[[#This Row],['#]]+_202006_RCSS5791117192175[[#This Row],[Service Fee]]),""),"")</f>
        <v/>
      </c>
      <c r="M157" s="5">
        <f>IFERROR($R$5*SUM((_202006_RCSS5791117192175[[#This Row],['#]]*_202006_RCSS5791117192175[[#This Row],[Unit Price]]),_202006_RCSS5791117192175[[#This Row],[Service Fee]],_202006_RCSS5791117192175[[#This Row],[Tax]]),"")</f>
        <v>0</v>
      </c>
      <c r="N157" s="5">
        <f>IFERROR(SUM(_202006_RCSS5791117192175[[#This Row],[Unit Price]]*_202006_RCSS5791117192175[[#This Row],['#]],_202006_RCSS5791117192175[[#This Row],[Service Fee]],_202006_RCSS5791117192175[[#This Row],[Tax]],_202006_RCSS5791117192175[[#This Row],[Tip]]),"")</f>
        <v>0</v>
      </c>
      <c r="O157" s="5" t="str">
        <f>IFERROR(_202006_RCSS5791117192175[[#This Row],[Item Cost]]/COUNTA(_202006_RCSS5791117192175[[#This Row],[Alice]:[Dave]]),"")</f>
        <v/>
      </c>
    </row>
    <row r="158" spans="1:15">
      <c r="A158" s="24"/>
      <c r="B158" s="25"/>
      <c r="C158" s="25"/>
      <c r="D158" s="26"/>
      <c r="E158" s="34" t="str">
        <f>IFERROR(INDEX(CardTab[Owner],MATCH(_202006_RCSS5791117192175[[#This Row],[Last 4]],CardTab[Card Number],0)),"")</f>
        <v/>
      </c>
      <c r="F158" s="36"/>
      <c r="G158"/>
      <c r="H158" s="22"/>
      <c r="I158" s="2"/>
      <c r="J158" s="5" t="str">
        <f>IFERROR(IF(_202006_RCSS5791117192175[[#This Row],[Item Name]]="Delivery",0,SUMPRODUCT($R$3,_202006_RCSS5791117192175[[#This Row],[Unit Price]],_202006_RCSS5791117192175[[#This Row],['#]])),"")</f>
        <v/>
      </c>
      <c r="K158" s="22"/>
      <c r="L158" s="5" t="str">
        <f>IFERROR(IF(OR(AND(NOT(ISBLANK(_202006_RCSS5791117192175[[#This Row],['#]])),NOT(ISBLANK(_202006_RCSS5791117192175[[#This Row],[Taxable]]))),$U$2),$R$4*(_202006_RCSS5791117192175[[#This Row],[Unit Price]]*_202006_RCSS5791117192175[[#This Row],['#]]+_202006_RCSS5791117192175[[#This Row],[Service Fee]]),""),"")</f>
        <v/>
      </c>
      <c r="M158" s="5">
        <f>IFERROR($R$5*SUM((_202006_RCSS5791117192175[[#This Row],['#]]*_202006_RCSS5791117192175[[#This Row],[Unit Price]]),_202006_RCSS5791117192175[[#This Row],[Service Fee]],_202006_RCSS5791117192175[[#This Row],[Tax]]),"")</f>
        <v>0</v>
      </c>
      <c r="N158" s="5">
        <f>IFERROR(SUM(_202006_RCSS5791117192175[[#This Row],[Unit Price]]*_202006_RCSS5791117192175[[#This Row],['#]],_202006_RCSS5791117192175[[#This Row],[Service Fee]],_202006_RCSS5791117192175[[#This Row],[Tax]],_202006_RCSS5791117192175[[#This Row],[Tip]]),"")</f>
        <v>0</v>
      </c>
      <c r="O158" s="5" t="str">
        <f>IFERROR(_202006_RCSS5791117192175[[#This Row],[Item Cost]]/COUNTA(_202006_RCSS5791117192175[[#This Row],[Alice]:[Dave]]),"")</f>
        <v/>
      </c>
    </row>
    <row r="159" spans="1:15">
      <c r="A159" s="24"/>
      <c r="B159" s="25"/>
      <c r="C159" s="25"/>
      <c r="D159" s="26"/>
      <c r="E159" s="34" t="str">
        <f>IFERROR(INDEX(CardTab[Owner],MATCH(_202006_RCSS5791117192175[[#This Row],[Last 4]],CardTab[Card Number],0)),"")</f>
        <v/>
      </c>
      <c r="F159" s="36"/>
      <c r="G159"/>
      <c r="H159" s="22"/>
      <c r="I159" s="2"/>
      <c r="J159" s="5" t="str">
        <f>IFERROR(IF(_202006_RCSS5791117192175[[#This Row],[Item Name]]="Delivery",0,SUMPRODUCT($R$3,_202006_RCSS5791117192175[[#This Row],[Unit Price]],_202006_RCSS5791117192175[[#This Row],['#]])),"")</f>
        <v/>
      </c>
      <c r="K159" s="22"/>
      <c r="L159" s="5" t="str">
        <f>IFERROR(IF(OR(AND(NOT(ISBLANK(_202006_RCSS5791117192175[[#This Row],['#]])),NOT(ISBLANK(_202006_RCSS5791117192175[[#This Row],[Taxable]]))),$U$2),$R$4*(_202006_RCSS5791117192175[[#This Row],[Unit Price]]*_202006_RCSS5791117192175[[#This Row],['#]]+_202006_RCSS5791117192175[[#This Row],[Service Fee]]),""),"")</f>
        <v/>
      </c>
      <c r="M159" s="5">
        <f>IFERROR($R$5*SUM((_202006_RCSS5791117192175[[#This Row],['#]]*_202006_RCSS5791117192175[[#This Row],[Unit Price]]),_202006_RCSS5791117192175[[#This Row],[Service Fee]],_202006_RCSS5791117192175[[#This Row],[Tax]]),"")</f>
        <v>0</v>
      </c>
      <c r="N159" s="5">
        <f>IFERROR(SUM(_202006_RCSS5791117192175[[#This Row],[Unit Price]]*_202006_RCSS5791117192175[[#This Row],['#]],_202006_RCSS5791117192175[[#This Row],[Service Fee]],_202006_RCSS5791117192175[[#This Row],[Tax]],_202006_RCSS5791117192175[[#This Row],[Tip]]),"")</f>
        <v>0</v>
      </c>
      <c r="O159" s="5" t="str">
        <f>IFERROR(_202006_RCSS5791117192175[[#This Row],[Item Cost]]/COUNTA(_202006_RCSS5791117192175[[#This Row],[Alice]:[Dave]]),"")</f>
        <v/>
      </c>
    </row>
    <row r="160" spans="1:15">
      <c r="A160" s="24"/>
      <c r="B160" s="25"/>
      <c r="C160" s="25"/>
      <c r="D160" s="26"/>
      <c r="E160" s="34" t="str">
        <f>IFERROR(INDEX(CardTab[Owner],MATCH(_202006_RCSS5791117192175[[#This Row],[Last 4]],CardTab[Card Number],0)),"")</f>
        <v/>
      </c>
      <c r="F160" s="36"/>
      <c r="G160"/>
      <c r="H160" s="22"/>
      <c r="I160" s="2"/>
      <c r="J160" s="5" t="str">
        <f>IFERROR(IF(_202006_RCSS5791117192175[[#This Row],[Item Name]]="Delivery",0,SUMPRODUCT($R$3,_202006_RCSS5791117192175[[#This Row],[Unit Price]],_202006_RCSS5791117192175[[#This Row],['#]])),"")</f>
        <v/>
      </c>
      <c r="K160" s="22"/>
      <c r="L160" s="5" t="str">
        <f>IFERROR(IF(OR(AND(NOT(ISBLANK(_202006_RCSS5791117192175[[#This Row],['#]])),NOT(ISBLANK(_202006_RCSS5791117192175[[#This Row],[Taxable]]))),$U$2),$R$4*(_202006_RCSS5791117192175[[#This Row],[Unit Price]]*_202006_RCSS5791117192175[[#This Row],['#]]+_202006_RCSS5791117192175[[#This Row],[Service Fee]]),""),"")</f>
        <v/>
      </c>
      <c r="M160" s="5">
        <f>IFERROR($R$5*SUM((_202006_RCSS5791117192175[[#This Row],['#]]*_202006_RCSS5791117192175[[#This Row],[Unit Price]]),_202006_RCSS5791117192175[[#This Row],[Service Fee]],_202006_RCSS5791117192175[[#This Row],[Tax]]),"")</f>
        <v>0</v>
      </c>
      <c r="N160" s="5">
        <f>IFERROR(SUM(_202006_RCSS5791117192175[[#This Row],[Unit Price]]*_202006_RCSS5791117192175[[#This Row],['#]],_202006_RCSS5791117192175[[#This Row],[Service Fee]],_202006_RCSS5791117192175[[#This Row],[Tax]],_202006_RCSS5791117192175[[#This Row],[Tip]]),"")</f>
        <v>0</v>
      </c>
      <c r="O160" s="5" t="str">
        <f>IFERROR(_202006_RCSS5791117192175[[#This Row],[Item Cost]]/COUNTA(_202006_RCSS5791117192175[[#This Row],[Alice]:[Dave]]),"")</f>
        <v/>
      </c>
    </row>
    <row r="161" spans="1:15">
      <c r="A161" s="24"/>
      <c r="B161" s="25"/>
      <c r="C161" s="25"/>
      <c r="D161" s="26"/>
      <c r="E161" s="34" t="str">
        <f>IFERROR(INDEX(CardTab[Owner],MATCH(_202006_RCSS5791117192175[[#This Row],[Last 4]],CardTab[Card Number],0)),"")</f>
        <v/>
      </c>
      <c r="F161" s="36"/>
      <c r="G161"/>
      <c r="H161" s="22"/>
      <c r="I161" s="2"/>
      <c r="J161" s="5" t="str">
        <f>IFERROR(IF(_202006_RCSS5791117192175[[#This Row],[Item Name]]="Delivery",0,SUMPRODUCT($R$3,_202006_RCSS5791117192175[[#This Row],[Unit Price]],_202006_RCSS5791117192175[[#This Row],['#]])),"")</f>
        <v/>
      </c>
      <c r="K161" s="22"/>
      <c r="L161" s="5" t="str">
        <f>IFERROR(IF(OR(AND(NOT(ISBLANK(_202006_RCSS5791117192175[[#This Row],['#]])),NOT(ISBLANK(_202006_RCSS5791117192175[[#This Row],[Taxable]]))),$U$2),$R$4*(_202006_RCSS5791117192175[[#This Row],[Unit Price]]*_202006_RCSS5791117192175[[#This Row],['#]]+_202006_RCSS5791117192175[[#This Row],[Service Fee]]),""),"")</f>
        <v/>
      </c>
      <c r="M161" s="5">
        <f>IFERROR($R$5*SUM((_202006_RCSS5791117192175[[#This Row],['#]]*_202006_RCSS5791117192175[[#This Row],[Unit Price]]),_202006_RCSS5791117192175[[#This Row],[Service Fee]],_202006_RCSS5791117192175[[#This Row],[Tax]]),"")</f>
        <v>0</v>
      </c>
      <c r="N161" s="5">
        <f>IFERROR(SUM(_202006_RCSS5791117192175[[#This Row],[Unit Price]]*_202006_RCSS5791117192175[[#This Row],['#]],_202006_RCSS5791117192175[[#This Row],[Service Fee]],_202006_RCSS5791117192175[[#This Row],[Tax]],_202006_RCSS5791117192175[[#This Row],[Tip]]),"")</f>
        <v>0</v>
      </c>
      <c r="O161" s="5" t="str">
        <f>IFERROR(_202006_RCSS5791117192175[[#This Row],[Item Cost]]/COUNTA(_202006_RCSS5791117192175[[#This Row],[Alice]:[Dave]]),"")</f>
        <v/>
      </c>
    </row>
    <row r="162" spans="1:15">
      <c r="A162" s="24"/>
      <c r="B162" s="25"/>
      <c r="C162" s="25"/>
      <c r="D162" s="26"/>
      <c r="E162" s="34" t="str">
        <f>IFERROR(INDEX(CardTab[Owner],MATCH(_202006_RCSS5791117192175[[#This Row],[Last 4]],CardTab[Card Number],0)),"")</f>
        <v/>
      </c>
      <c r="F162" s="36"/>
      <c r="G162"/>
      <c r="H162" s="22"/>
      <c r="I162" s="2"/>
      <c r="J162" s="5" t="str">
        <f>IFERROR(IF(_202006_RCSS5791117192175[[#This Row],[Item Name]]="Delivery",0,SUMPRODUCT($R$3,_202006_RCSS5791117192175[[#This Row],[Unit Price]],_202006_RCSS5791117192175[[#This Row],['#]])),"")</f>
        <v/>
      </c>
      <c r="K162" s="22"/>
      <c r="L162" s="5" t="str">
        <f>IFERROR(IF(OR(AND(NOT(ISBLANK(_202006_RCSS5791117192175[[#This Row],['#]])),NOT(ISBLANK(_202006_RCSS5791117192175[[#This Row],[Taxable]]))),$U$2),$R$4*(_202006_RCSS5791117192175[[#This Row],[Unit Price]]*_202006_RCSS5791117192175[[#This Row],['#]]+_202006_RCSS5791117192175[[#This Row],[Service Fee]]),""),"")</f>
        <v/>
      </c>
      <c r="M162" s="5">
        <f>IFERROR($R$5*SUM((_202006_RCSS5791117192175[[#This Row],['#]]*_202006_RCSS5791117192175[[#This Row],[Unit Price]]),_202006_RCSS5791117192175[[#This Row],[Service Fee]],_202006_RCSS5791117192175[[#This Row],[Tax]]),"")</f>
        <v>0</v>
      </c>
      <c r="N162" s="5">
        <f>IFERROR(SUM(_202006_RCSS5791117192175[[#This Row],[Unit Price]]*_202006_RCSS5791117192175[[#This Row],['#]],_202006_RCSS5791117192175[[#This Row],[Service Fee]],_202006_RCSS5791117192175[[#This Row],[Tax]],_202006_RCSS5791117192175[[#This Row],[Tip]]),"")</f>
        <v>0</v>
      </c>
      <c r="O162" s="5" t="str">
        <f>IFERROR(_202006_RCSS5791117192175[[#This Row],[Item Cost]]/COUNTA(_202006_RCSS5791117192175[[#This Row],[Alice]:[Dave]]),"")</f>
        <v/>
      </c>
    </row>
    <row r="163" spans="1:15">
      <c r="A163" s="24"/>
      <c r="B163" s="25"/>
      <c r="C163" s="25"/>
      <c r="D163" s="26"/>
      <c r="E163" s="34" t="str">
        <f>IFERROR(INDEX(CardTab[Owner],MATCH(_202006_RCSS5791117192175[[#This Row],[Last 4]],CardTab[Card Number],0)),"")</f>
        <v/>
      </c>
      <c r="F163" s="36"/>
      <c r="G163"/>
      <c r="H163" s="22"/>
      <c r="I163" s="2"/>
      <c r="J163" s="5" t="str">
        <f>IFERROR(IF(_202006_RCSS5791117192175[[#This Row],[Item Name]]="Delivery",0,SUMPRODUCT($R$3,_202006_RCSS5791117192175[[#This Row],[Unit Price]],_202006_RCSS5791117192175[[#This Row],['#]])),"")</f>
        <v/>
      </c>
      <c r="K163" s="22"/>
      <c r="L163" s="5" t="str">
        <f>IFERROR(IF(OR(AND(NOT(ISBLANK(_202006_RCSS5791117192175[[#This Row],['#]])),NOT(ISBLANK(_202006_RCSS5791117192175[[#This Row],[Taxable]]))),$U$2),$R$4*(_202006_RCSS5791117192175[[#This Row],[Unit Price]]*_202006_RCSS5791117192175[[#This Row],['#]]+_202006_RCSS5791117192175[[#This Row],[Service Fee]]),""),"")</f>
        <v/>
      </c>
      <c r="M163" s="5">
        <f>IFERROR($R$5*SUM((_202006_RCSS5791117192175[[#This Row],['#]]*_202006_RCSS5791117192175[[#This Row],[Unit Price]]),_202006_RCSS5791117192175[[#This Row],[Service Fee]],_202006_RCSS5791117192175[[#This Row],[Tax]]),"")</f>
        <v>0</v>
      </c>
      <c r="N163" s="5">
        <f>IFERROR(SUM(_202006_RCSS5791117192175[[#This Row],[Unit Price]]*_202006_RCSS5791117192175[[#This Row],['#]],_202006_RCSS5791117192175[[#This Row],[Service Fee]],_202006_RCSS5791117192175[[#This Row],[Tax]],_202006_RCSS5791117192175[[#This Row],[Tip]]),"")</f>
        <v>0</v>
      </c>
      <c r="O163" s="5" t="str">
        <f>IFERROR(_202006_RCSS5791117192175[[#This Row],[Item Cost]]/COUNTA(_202006_RCSS5791117192175[[#This Row],[Alice]:[Dave]]),"")</f>
        <v/>
      </c>
    </row>
    <row r="164" spans="1:15">
      <c r="A164" s="24"/>
      <c r="B164" s="25"/>
      <c r="C164" s="25"/>
      <c r="D164" s="26"/>
      <c r="E164" s="34" t="str">
        <f>IFERROR(INDEX(CardTab[Owner],MATCH(_202006_RCSS5791117192175[[#This Row],[Last 4]],CardTab[Card Number],0)),"")</f>
        <v/>
      </c>
      <c r="F164" s="36"/>
      <c r="G164"/>
      <c r="H164" s="22"/>
      <c r="I164" s="2"/>
      <c r="J164" s="5" t="str">
        <f>IFERROR(IF(_202006_RCSS5791117192175[[#This Row],[Item Name]]="Delivery",0,SUMPRODUCT($R$3,_202006_RCSS5791117192175[[#This Row],[Unit Price]],_202006_RCSS5791117192175[[#This Row],['#]])),"")</f>
        <v/>
      </c>
      <c r="K164" s="22"/>
      <c r="L164" s="5" t="str">
        <f>IFERROR(IF(OR(AND(NOT(ISBLANK(_202006_RCSS5791117192175[[#This Row],['#]])),NOT(ISBLANK(_202006_RCSS5791117192175[[#This Row],[Taxable]]))),$U$2),$R$4*(_202006_RCSS5791117192175[[#This Row],[Unit Price]]*_202006_RCSS5791117192175[[#This Row],['#]]+_202006_RCSS5791117192175[[#This Row],[Service Fee]]),""),"")</f>
        <v/>
      </c>
      <c r="M164" s="5">
        <f>IFERROR($R$5*SUM((_202006_RCSS5791117192175[[#This Row],['#]]*_202006_RCSS5791117192175[[#This Row],[Unit Price]]),_202006_RCSS5791117192175[[#This Row],[Service Fee]],_202006_RCSS5791117192175[[#This Row],[Tax]]),"")</f>
        <v>0</v>
      </c>
      <c r="N164" s="5">
        <f>IFERROR(SUM(_202006_RCSS5791117192175[[#This Row],[Unit Price]]*_202006_RCSS5791117192175[[#This Row],['#]],_202006_RCSS5791117192175[[#This Row],[Service Fee]],_202006_RCSS5791117192175[[#This Row],[Tax]],_202006_RCSS5791117192175[[#This Row],[Tip]]),"")</f>
        <v>0</v>
      </c>
      <c r="O164" s="5" t="str">
        <f>IFERROR(_202006_RCSS5791117192175[[#This Row],[Item Cost]]/COUNTA(_202006_RCSS5791117192175[[#This Row],[Alice]:[Dave]]),"")</f>
        <v/>
      </c>
    </row>
    <row r="165" spans="1:15">
      <c r="A165" s="24"/>
      <c r="B165" s="25"/>
      <c r="C165" s="25"/>
      <c r="D165" s="26"/>
      <c r="E165" s="34" t="str">
        <f>IFERROR(INDEX(CardTab[Owner],MATCH(_202006_RCSS5791117192175[[#This Row],[Last 4]],CardTab[Card Number],0)),"")</f>
        <v/>
      </c>
      <c r="F165" s="36"/>
      <c r="G165"/>
      <c r="H165" s="22"/>
      <c r="I165" s="2"/>
      <c r="J165" s="5" t="str">
        <f>IFERROR(IF(_202006_RCSS5791117192175[[#This Row],[Item Name]]="Delivery",0,SUMPRODUCT($R$3,_202006_RCSS5791117192175[[#This Row],[Unit Price]],_202006_RCSS5791117192175[[#This Row],['#]])),"")</f>
        <v/>
      </c>
      <c r="K165" s="22"/>
      <c r="L165" s="5" t="str">
        <f>IFERROR(IF(OR(AND(NOT(ISBLANK(_202006_RCSS5791117192175[[#This Row],['#]])),NOT(ISBLANK(_202006_RCSS5791117192175[[#This Row],[Taxable]]))),$U$2),$R$4*(_202006_RCSS5791117192175[[#This Row],[Unit Price]]*_202006_RCSS5791117192175[[#This Row],['#]]+_202006_RCSS5791117192175[[#This Row],[Service Fee]]),""),"")</f>
        <v/>
      </c>
      <c r="M165" s="5">
        <f>IFERROR($R$5*SUM((_202006_RCSS5791117192175[[#This Row],['#]]*_202006_RCSS5791117192175[[#This Row],[Unit Price]]),_202006_RCSS5791117192175[[#This Row],[Service Fee]],_202006_RCSS5791117192175[[#This Row],[Tax]]),"")</f>
        <v>0</v>
      </c>
      <c r="N165" s="5">
        <f>IFERROR(SUM(_202006_RCSS5791117192175[[#This Row],[Unit Price]]*_202006_RCSS5791117192175[[#This Row],['#]],_202006_RCSS5791117192175[[#This Row],[Service Fee]],_202006_RCSS5791117192175[[#This Row],[Tax]],_202006_RCSS5791117192175[[#This Row],[Tip]]),"")</f>
        <v>0</v>
      </c>
      <c r="O165" s="5" t="str">
        <f>IFERROR(_202006_RCSS5791117192175[[#This Row],[Item Cost]]/COUNTA(_202006_RCSS5791117192175[[#This Row],[Alice]:[Dave]]),"")</f>
        <v/>
      </c>
    </row>
    <row r="166" spans="1:15">
      <c r="A166" s="24"/>
      <c r="B166" s="25"/>
      <c r="C166" s="25"/>
      <c r="D166" s="26"/>
      <c r="E166" s="34" t="str">
        <f>IFERROR(INDEX(CardTab[Owner],MATCH(_202006_RCSS5791117192175[[#This Row],[Last 4]],CardTab[Card Number],0)),"")</f>
        <v/>
      </c>
      <c r="F166" s="36"/>
      <c r="G166" s="39"/>
      <c r="H166" s="22"/>
      <c r="I166" s="2"/>
      <c r="J166" s="5" t="str">
        <f>IFERROR(IF(_202006_RCSS5791117192175[[#This Row],[Item Name]]="Delivery",0,SUMPRODUCT($R$3,_202006_RCSS5791117192175[[#This Row],[Unit Price]],_202006_RCSS5791117192175[[#This Row],['#]])),"")</f>
        <v/>
      </c>
      <c r="K166" s="22"/>
      <c r="L166" s="5" t="str">
        <f>IFERROR(IF(OR(AND(NOT(ISBLANK(_202006_RCSS5791117192175[[#This Row],['#]])),NOT(ISBLANK(_202006_RCSS5791117192175[[#This Row],[Taxable]]))),$U$2),$R$4*(_202006_RCSS5791117192175[[#This Row],[Unit Price]]*_202006_RCSS5791117192175[[#This Row],['#]]+_202006_RCSS5791117192175[[#This Row],[Service Fee]]),""),"")</f>
        <v/>
      </c>
      <c r="M166" s="5">
        <f>IFERROR($R$5*SUM((_202006_RCSS5791117192175[[#This Row],['#]]*_202006_RCSS5791117192175[[#This Row],[Unit Price]]),_202006_RCSS5791117192175[[#This Row],[Service Fee]],_202006_RCSS5791117192175[[#This Row],[Tax]]),"")</f>
        <v>0</v>
      </c>
      <c r="N166" s="5">
        <f>IFERROR(SUM(_202006_RCSS5791117192175[[#This Row],[Unit Price]]*_202006_RCSS5791117192175[[#This Row],['#]],_202006_RCSS5791117192175[[#This Row],[Service Fee]],_202006_RCSS5791117192175[[#This Row],[Tax]],_202006_RCSS5791117192175[[#This Row],[Tip]]),"")</f>
        <v>0</v>
      </c>
      <c r="O166" s="5" t="str">
        <f>IFERROR(_202006_RCSS5791117192175[[#This Row],[Item Cost]]/COUNTA(_202006_RCSS5791117192175[[#This Row],[Alice]:[Dave]]),"")</f>
        <v/>
      </c>
    </row>
    <row r="167" spans="1:15">
      <c r="A167" s="24"/>
      <c r="B167" s="25"/>
      <c r="C167" s="25"/>
      <c r="D167" s="26"/>
      <c r="E167" s="34" t="str">
        <f>IFERROR(INDEX(CardTab[Owner],MATCH(_202006_RCSS5791117192175[[#This Row],[Last 4]],CardTab[Card Number],0)),"")</f>
        <v/>
      </c>
      <c r="F167" s="36"/>
      <c r="G167"/>
      <c r="H167" s="22"/>
      <c r="I167" s="2"/>
      <c r="J167" s="5" t="str">
        <f>IFERROR(IF(_202006_RCSS5791117192175[[#This Row],[Item Name]]="Delivery",0,SUMPRODUCT($R$3,_202006_RCSS5791117192175[[#This Row],[Unit Price]],_202006_RCSS5791117192175[[#This Row],['#]])),"")</f>
        <v/>
      </c>
      <c r="K167" s="22"/>
      <c r="L167" s="5" t="str">
        <f>IFERROR(IF(OR(AND(NOT(ISBLANK(_202006_RCSS5791117192175[[#This Row],['#]])),NOT(ISBLANK(_202006_RCSS5791117192175[[#This Row],[Taxable]]))),$U$2),$R$4*(_202006_RCSS5791117192175[[#This Row],[Unit Price]]*_202006_RCSS5791117192175[[#This Row],['#]]+_202006_RCSS5791117192175[[#This Row],[Service Fee]]),""),"")</f>
        <v/>
      </c>
      <c r="M167" s="5">
        <f>IFERROR($R$5*SUM((_202006_RCSS5791117192175[[#This Row],['#]]*_202006_RCSS5791117192175[[#This Row],[Unit Price]]),_202006_RCSS5791117192175[[#This Row],[Service Fee]],_202006_RCSS5791117192175[[#This Row],[Tax]]),"")</f>
        <v>0</v>
      </c>
      <c r="N167" s="5">
        <f>IFERROR(SUM(_202006_RCSS5791117192175[[#This Row],[Unit Price]]*_202006_RCSS5791117192175[[#This Row],['#]],_202006_RCSS5791117192175[[#This Row],[Service Fee]],_202006_RCSS5791117192175[[#This Row],[Tax]],_202006_RCSS5791117192175[[#This Row],[Tip]]),"")</f>
        <v>0</v>
      </c>
      <c r="O167" s="5" t="str">
        <f>IFERROR(_202006_RCSS5791117192175[[#This Row],[Item Cost]]/COUNTA(_202006_RCSS5791117192175[[#This Row],[Alice]:[Dave]]),"")</f>
        <v/>
      </c>
    </row>
    <row r="168" spans="1:15">
      <c r="A168" s="24"/>
      <c r="B168" s="25"/>
      <c r="C168" s="25"/>
      <c r="D168" s="26"/>
      <c r="E168" s="34" t="str">
        <f>IFERROR(INDEX(CardTab[Owner],MATCH(_202006_RCSS5791117192175[[#This Row],[Last 4]],CardTab[Card Number],0)),"")</f>
        <v/>
      </c>
      <c r="F168" s="36"/>
      <c r="G168"/>
      <c r="H168" s="22"/>
      <c r="I168" s="2"/>
      <c r="J168" s="5" t="str">
        <f>IFERROR(IF(_202006_RCSS5791117192175[[#This Row],[Item Name]]="Delivery",0,SUMPRODUCT($R$3,_202006_RCSS5791117192175[[#This Row],[Unit Price]],_202006_RCSS5791117192175[[#This Row],['#]])),"")</f>
        <v/>
      </c>
      <c r="K168" s="22"/>
      <c r="L168" s="5" t="str">
        <f>IFERROR(IF(OR(AND(NOT(ISBLANK(_202006_RCSS5791117192175[[#This Row],['#]])),NOT(ISBLANK(_202006_RCSS5791117192175[[#This Row],[Taxable]]))),$U$2),$R$4*(_202006_RCSS5791117192175[[#This Row],[Unit Price]]*_202006_RCSS5791117192175[[#This Row],['#]]+_202006_RCSS5791117192175[[#This Row],[Service Fee]]),""),"")</f>
        <v/>
      </c>
      <c r="M168" s="5">
        <f>IFERROR($R$5*SUM((_202006_RCSS5791117192175[[#This Row],['#]]*_202006_RCSS5791117192175[[#This Row],[Unit Price]]),_202006_RCSS5791117192175[[#This Row],[Service Fee]],_202006_RCSS5791117192175[[#This Row],[Tax]]),"")</f>
        <v>0</v>
      </c>
      <c r="N168" s="5">
        <f>IFERROR(SUM(_202006_RCSS5791117192175[[#This Row],[Unit Price]]*_202006_RCSS5791117192175[[#This Row],['#]],_202006_RCSS5791117192175[[#This Row],[Service Fee]],_202006_RCSS5791117192175[[#This Row],[Tax]],_202006_RCSS5791117192175[[#This Row],[Tip]]),"")</f>
        <v>0</v>
      </c>
      <c r="O168" s="5" t="str">
        <f>IFERROR(_202006_RCSS5791117192175[[#This Row],[Item Cost]]/COUNTA(_202006_RCSS5791117192175[[#This Row],[Alice]:[Dave]]),"")</f>
        <v/>
      </c>
    </row>
    <row r="169" spans="1:15">
      <c r="A169" s="24"/>
      <c r="B169" s="25"/>
      <c r="C169" s="25"/>
      <c r="D169" s="26"/>
      <c r="E169" s="34" t="str">
        <f>IFERROR(INDEX(CardTab[Owner],MATCH(_202006_RCSS5791117192175[[#This Row],[Last 4]],CardTab[Card Number],0)),"")</f>
        <v/>
      </c>
      <c r="F169" s="36"/>
      <c r="G169"/>
      <c r="H169" s="22"/>
      <c r="I169" s="2"/>
      <c r="J169" s="5" t="str">
        <f>IFERROR(IF(_202006_RCSS5791117192175[[#This Row],[Item Name]]="Delivery",0,SUMPRODUCT($R$3,_202006_RCSS5791117192175[[#This Row],[Unit Price]],_202006_RCSS5791117192175[[#This Row],['#]])),"")</f>
        <v/>
      </c>
      <c r="K169" s="22"/>
      <c r="L169" s="5" t="str">
        <f>IFERROR(IF(OR(AND(NOT(ISBLANK(_202006_RCSS5791117192175[[#This Row],['#]])),NOT(ISBLANK(_202006_RCSS5791117192175[[#This Row],[Taxable]]))),$U$2),$R$4*(_202006_RCSS5791117192175[[#This Row],[Unit Price]]*_202006_RCSS5791117192175[[#This Row],['#]]+_202006_RCSS5791117192175[[#This Row],[Service Fee]]),""),"")</f>
        <v/>
      </c>
      <c r="M169" s="5">
        <f>IFERROR($R$5*SUM((_202006_RCSS5791117192175[[#This Row],['#]]*_202006_RCSS5791117192175[[#This Row],[Unit Price]]),_202006_RCSS5791117192175[[#This Row],[Service Fee]],_202006_RCSS5791117192175[[#This Row],[Tax]]),"")</f>
        <v>0</v>
      </c>
      <c r="N169" s="5">
        <f>IFERROR(SUM(_202006_RCSS5791117192175[[#This Row],[Unit Price]]*_202006_RCSS5791117192175[[#This Row],['#]],_202006_RCSS5791117192175[[#This Row],[Service Fee]],_202006_RCSS5791117192175[[#This Row],[Tax]],_202006_RCSS5791117192175[[#This Row],[Tip]]),"")</f>
        <v>0</v>
      </c>
      <c r="O169" s="5" t="str">
        <f>IFERROR(_202006_RCSS5791117192175[[#This Row],[Item Cost]]/COUNTA(_202006_RCSS5791117192175[[#This Row],[Alice]:[Dave]]),"")</f>
        <v/>
      </c>
    </row>
    <row r="170" spans="1:15">
      <c r="A170" s="24"/>
      <c r="B170" s="25"/>
      <c r="C170" s="25"/>
      <c r="D170" s="26"/>
      <c r="E170" s="34" t="str">
        <f>IFERROR(INDEX(CardTab[Owner],MATCH(_202006_RCSS5791117192175[[#This Row],[Last 4]],CardTab[Card Number],0)),"")</f>
        <v/>
      </c>
      <c r="F170" s="36"/>
      <c r="G170"/>
      <c r="H170" s="22"/>
      <c r="I170" s="2"/>
      <c r="J170" s="5" t="str">
        <f>IFERROR(IF(_202006_RCSS5791117192175[[#This Row],[Item Name]]="Delivery",0,SUMPRODUCT($R$3,_202006_RCSS5791117192175[[#This Row],[Unit Price]],_202006_RCSS5791117192175[[#This Row],['#]])),"")</f>
        <v/>
      </c>
      <c r="K170" s="22"/>
      <c r="L170" s="5" t="str">
        <f>IFERROR(IF(OR(AND(NOT(ISBLANK(_202006_RCSS5791117192175[[#This Row],['#]])),NOT(ISBLANK(_202006_RCSS5791117192175[[#This Row],[Taxable]]))),$U$2),$R$4*(_202006_RCSS5791117192175[[#This Row],[Unit Price]]*_202006_RCSS5791117192175[[#This Row],['#]]+_202006_RCSS5791117192175[[#This Row],[Service Fee]]),""),"")</f>
        <v/>
      </c>
      <c r="M170" s="5">
        <f>IFERROR($R$5*SUM((_202006_RCSS5791117192175[[#This Row],['#]]*_202006_RCSS5791117192175[[#This Row],[Unit Price]]),_202006_RCSS5791117192175[[#This Row],[Service Fee]],_202006_RCSS5791117192175[[#This Row],[Tax]]),"")</f>
        <v>0</v>
      </c>
      <c r="N170" s="5">
        <f>IFERROR(SUM(_202006_RCSS5791117192175[[#This Row],[Unit Price]]*_202006_RCSS5791117192175[[#This Row],['#]],_202006_RCSS5791117192175[[#This Row],[Service Fee]],_202006_RCSS5791117192175[[#This Row],[Tax]],_202006_RCSS5791117192175[[#This Row],[Tip]]),"")</f>
        <v>0</v>
      </c>
      <c r="O170" s="5" t="str">
        <f>IFERROR(_202006_RCSS5791117192175[[#This Row],[Item Cost]]/COUNTA(_202006_RCSS5791117192175[[#This Row],[Alice]:[Dave]]),"")</f>
        <v/>
      </c>
    </row>
    <row r="171" spans="1:15">
      <c r="A171" s="24"/>
      <c r="B171" s="25"/>
      <c r="C171" s="25"/>
      <c r="D171" s="26"/>
      <c r="E171" s="34" t="str">
        <f>IFERROR(INDEX(CardTab[Owner],MATCH(_202006_RCSS5791117192175[[#This Row],[Last 4]],CardTab[Card Number],0)),"")</f>
        <v/>
      </c>
      <c r="F171" s="36"/>
      <c r="G171"/>
      <c r="H171" s="22"/>
      <c r="I171" s="2"/>
      <c r="J171" s="5" t="str">
        <f>IFERROR(IF(_202006_RCSS5791117192175[[#This Row],[Item Name]]="Delivery",0,SUMPRODUCT($R$3,_202006_RCSS5791117192175[[#This Row],[Unit Price]],_202006_RCSS5791117192175[[#This Row],['#]])),"")</f>
        <v/>
      </c>
      <c r="K171" s="22"/>
      <c r="L171" s="5" t="str">
        <f>IFERROR(IF(OR(AND(NOT(ISBLANK(_202006_RCSS5791117192175[[#This Row],['#]])),NOT(ISBLANK(_202006_RCSS5791117192175[[#This Row],[Taxable]]))),$U$2),$R$4*(_202006_RCSS5791117192175[[#This Row],[Unit Price]]*_202006_RCSS5791117192175[[#This Row],['#]]+_202006_RCSS5791117192175[[#This Row],[Service Fee]]),""),"")</f>
        <v/>
      </c>
      <c r="M171" s="5">
        <f>IFERROR($R$5*SUM((_202006_RCSS5791117192175[[#This Row],['#]]*_202006_RCSS5791117192175[[#This Row],[Unit Price]]),_202006_RCSS5791117192175[[#This Row],[Service Fee]],_202006_RCSS5791117192175[[#This Row],[Tax]]),"")</f>
        <v>0</v>
      </c>
      <c r="N171" s="5">
        <f>IFERROR(SUM(_202006_RCSS5791117192175[[#This Row],[Unit Price]]*_202006_RCSS5791117192175[[#This Row],['#]],_202006_RCSS5791117192175[[#This Row],[Service Fee]],_202006_RCSS5791117192175[[#This Row],[Tax]],_202006_RCSS5791117192175[[#This Row],[Tip]]),"")</f>
        <v>0</v>
      </c>
      <c r="O171" s="5" t="str">
        <f>IFERROR(_202006_RCSS5791117192175[[#This Row],[Item Cost]]/COUNTA(_202006_RCSS5791117192175[[#This Row],[Alice]:[Dave]]),"")</f>
        <v/>
      </c>
    </row>
    <row r="172" spans="1:15">
      <c r="A172" s="24"/>
      <c r="B172" s="25"/>
      <c r="C172" s="25"/>
      <c r="D172" s="26"/>
      <c r="E172" s="34" t="str">
        <f>IFERROR(INDEX(CardTab[Owner],MATCH(_202006_RCSS5791117192175[[#This Row],[Last 4]],CardTab[Card Number],0)),"")</f>
        <v/>
      </c>
      <c r="F172" s="36"/>
      <c r="G172"/>
      <c r="H172" s="22"/>
      <c r="I172" s="2"/>
      <c r="J172" s="5" t="str">
        <f>IFERROR(IF(_202006_RCSS5791117192175[[#This Row],[Item Name]]="Delivery",0,SUMPRODUCT($R$3,_202006_RCSS5791117192175[[#This Row],[Unit Price]],_202006_RCSS5791117192175[[#This Row],['#]])),"")</f>
        <v/>
      </c>
      <c r="K172" s="22"/>
      <c r="L172" s="5" t="str">
        <f>IFERROR(IF(OR(AND(NOT(ISBLANK(_202006_RCSS5791117192175[[#This Row],['#]])),NOT(ISBLANK(_202006_RCSS5791117192175[[#This Row],[Taxable]]))),$U$2),$R$4*(_202006_RCSS5791117192175[[#This Row],[Unit Price]]*_202006_RCSS5791117192175[[#This Row],['#]]+_202006_RCSS5791117192175[[#This Row],[Service Fee]]),""),"")</f>
        <v/>
      </c>
      <c r="M172" s="5">
        <f>IFERROR($R$5*SUM((_202006_RCSS5791117192175[[#This Row],['#]]*_202006_RCSS5791117192175[[#This Row],[Unit Price]]),_202006_RCSS5791117192175[[#This Row],[Service Fee]],_202006_RCSS5791117192175[[#This Row],[Tax]]),"")</f>
        <v>0</v>
      </c>
      <c r="N172" s="5">
        <f>IFERROR(SUM(_202006_RCSS5791117192175[[#This Row],[Unit Price]]*_202006_RCSS5791117192175[[#This Row],['#]],_202006_RCSS5791117192175[[#This Row],[Service Fee]],_202006_RCSS5791117192175[[#This Row],[Tax]],_202006_RCSS5791117192175[[#This Row],[Tip]]),"")</f>
        <v>0</v>
      </c>
      <c r="O172" s="5" t="str">
        <f>IFERROR(_202006_RCSS5791117192175[[#This Row],[Item Cost]]/COUNTA(_202006_RCSS5791117192175[[#This Row],[Alice]:[Dave]]),"")</f>
        <v/>
      </c>
    </row>
    <row r="173" spans="1:15">
      <c r="A173" s="24"/>
      <c r="B173" s="25"/>
      <c r="C173" s="25"/>
      <c r="D173" s="26"/>
      <c r="E173" s="34" t="str">
        <f>IFERROR(INDEX(CardTab[Owner],MATCH(_202006_RCSS5791117192175[[#This Row],[Last 4]],CardTab[Card Number],0)),"")</f>
        <v/>
      </c>
      <c r="F173" s="36"/>
      <c r="G173"/>
      <c r="H173" s="22"/>
      <c r="I173" s="2"/>
      <c r="J173" s="5" t="str">
        <f>IFERROR(IF(_202006_RCSS5791117192175[[#This Row],[Item Name]]="Delivery",0,SUMPRODUCT($R$3,_202006_RCSS5791117192175[[#This Row],[Unit Price]],_202006_RCSS5791117192175[[#This Row],['#]])),"")</f>
        <v/>
      </c>
      <c r="K173" s="22"/>
      <c r="L173" s="5" t="str">
        <f>IFERROR(IF(OR(AND(NOT(ISBLANK(_202006_RCSS5791117192175[[#This Row],['#]])),NOT(ISBLANK(_202006_RCSS5791117192175[[#This Row],[Taxable]]))),$U$2),$R$4*(_202006_RCSS5791117192175[[#This Row],[Unit Price]]*_202006_RCSS5791117192175[[#This Row],['#]]+_202006_RCSS5791117192175[[#This Row],[Service Fee]]),""),"")</f>
        <v/>
      </c>
      <c r="M173" s="5">
        <f>IFERROR($R$5*SUM((_202006_RCSS5791117192175[[#This Row],['#]]*_202006_RCSS5791117192175[[#This Row],[Unit Price]]),_202006_RCSS5791117192175[[#This Row],[Service Fee]],_202006_RCSS5791117192175[[#This Row],[Tax]]),"")</f>
        <v>0</v>
      </c>
      <c r="N173" s="5">
        <f>IFERROR(SUM(_202006_RCSS5791117192175[[#This Row],[Unit Price]]*_202006_RCSS5791117192175[[#This Row],['#]],_202006_RCSS5791117192175[[#This Row],[Service Fee]],_202006_RCSS5791117192175[[#This Row],[Tax]],_202006_RCSS5791117192175[[#This Row],[Tip]]),"")</f>
        <v>0</v>
      </c>
      <c r="O173" s="5" t="str">
        <f>IFERROR(_202006_RCSS5791117192175[[#This Row],[Item Cost]]/COUNTA(_202006_RCSS5791117192175[[#This Row],[Alice]:[Dave]]),"")</f>
        <v/>
      </c>
    </row>
    <row r="174" spans="1:15">
      <c r="A174" s="24"/>
      <c r="B174" s="25"/>
      <c r="C174" s="25"/>
      <c r="D174" s="26"/>
      <c r="E174" s="34" t="str">
        <f>IFERROR(INDEX(CardTab[Owner],MATCH(_202006_RCSS5791117192175[[#This Row],[Last 4]],CardTab[Card Number],0)),"")</f>
        <v/>
      </c>
      <c r="F174" s="36"/>
      <c r="G174"/>
      <c r="H174" s="22"/>
      <c r="I174" s="2"/>
      <c r="J174" s="5" t="str">
        <f>IFERROR(IF(_202006_RCSS5791117192175[[#This Row],[Item Name]]="Delivery",0,SUMPRODUCT($R$3,_202006_RCSS5791117192175[[#This Row],[Unit Price]],_202006_RCSS5791117192175[[#This Row],['#]])),"")</f>
        <v/>
      </c>
      <c r="K174" s="22"/>
      <c r="L174" s="5" t="str">
        <f>IFERROR(IF(OR(AND(NOT(ISBLANK(_202006_RCSS5791117192175[[#This Row],['#]])),NOT(ISBLANK(_202006_RCSS5791117192175[[#This Row],[Taxable]]))),$U$2),$R$4*(_202006_RCSS5791117192175[[#This Row],[Unit Price]]*_202006_RCSS5791117192175[[#This Row],['#]]+_202006_RCSS5791117192175[[#This Row],[Service Fee]]),""),"")</f>
        <v/>
      </c>
      <c r="M174" s="5">
        <f>IFERROR($R$5*SUM((_202006_RCSS5791117192175[[#This Row],['#]]*_202006_RCSS5791117192175[[#This Row],[Unit Price]]),_202006_RCSS5791117192175[[#This Row],[Service Fee]],_202006_RCSS5791117192175[[#This Row],[Tax]]),"")</f>
        <v>0</v>
      </c>
      <c r="N174" s="5">
        <f>IFERROR(SUM(_202006_RCSS5791117192175[[#This Row],[Unit Price]]*_202006_RCSS5791117192175[[#This Row],['#]],_202006_RCSS5791117192175[[#This Row],[Service Fee]],_202006_RCSS5791117192175[[#This Row],[Tax]],_202006_RCSS5791117192175[[#This Row],[Tip]]),"")</f>
        <v>0</v>
      </c>
      <c r="O174" s="5" t="str">
        <f>IFERROR(_202006_RCSS5791117192175[[#This Row],[Item Cost]]/COUNTA(_202006_RCSS5791117192175[[#This Row],[Alice]:[Dave]]),"")</f>
        <v/>
      </c>
    </row>
    <row r="175" spans="1:15">
      <c r="A175" s="24"/>
      <c r="B175" s="25"/>
      <c r="C175" s="25"/>
      <c r="D175" s="26"/>
      <c r="E175" s="34" t="str">
        <f>IFERROR(INDEX(CardTab[Owner],MATCH(_202006_RCSS5791117192175[[#This Row],[Last 4]],CardTab[Card Number],0)),"")</f>
        <v/>
      </c>
      <c r="F175" s="36"/>
      <c r="G175"/>
      <c r="H175" s="22"/>
      <c r="I175" s="2"/>
      <c r="J175" s="5" t="str">
        <f>IFERROR(IF(_202006_RCSS5791117192175[[#This Row],[Item Name]]="Delivery",0,SUMPRODUCT($R$3,_202006_RCSS5791117192175[[#This Row],[Unit Price]],_202006_RCSS5791117192175[[#This Row],['#]])),"")</f>
        <v/>
      </c>
      <c r="K175" s="22"/>
      <c r="L175" s="5" t="str">
        <f>IFERROR(IF(OR(AND(NOT(ISBLANK(_202006_RCSS5791117192175[[#This Row],['#]])),NOT(ISBLANK(_202006_RCSS5791117192175[[#This Row],[Taxable]]))),$U$2),$R$4*(_202006_RCSS5791117192175[[#This Row],[Unit Price]]*_202006_RCSS5791117192175[[#This Row],['#]]+_202006_RCSS5791117192175[[#This Row],[Service Fee]]),""),"")</f>
        <v/>
      </c>
      <c r="M175" s="5">
        <f>IFERROR($R$5*SUM((_202006_RCSS5791117192175[[#This Row],['#]]*_202006_RCSS5791117192175[[#This Row],[Unit Price]]),_202006_RCSS5791117192175[[#This Row],[Service Fee]],_202006_RCSS5791117192175[[#This Row],[Tax]]),"")</f>
        <v>0</v>
      </c>
      <c r="N175" s="5">
        <f>IFERROR(SUM(_202006_RCSS5791117192175[[#This Row],[Unit Price]]*_202006_RCSS5791117192175[[#This Row],['#]],_202006_RCSS5791117192175[[#This Row],[Service Fee]],_202006_RCSS5791117192175[[#This Row],[Tax]],_202006_RCSS5791117192175[[#This Row],[Tip]]),"")</f>
        <v>0</v>
      </c>
      <c r="O175" s="5" t="str">
        <f>IFERROR(_202006_RCSS5791117192175[[#This Row],[Item Cost]]/COUNTA(_202006_RCSS5791117192175[[#This Row],[Alice]:[Dave]]),"")</f>
        <v/>
      </c>
    </row>
    <row r="176" spans="1:15">
      <c r="A176" s="24"/>
      <c r="B176" s="25"/>
      <c r="C176" s="25"/>
      <c r="D176" s="26"/>
      <c r="E176" s="34" t="str">
        <f>IFERROR(INDEX(CardTab[Owner],MATCH(_202006_RCSS5791117192175[[#This Row],[Last 4]],CardTab[Card Number],0)),"")</f>
        <v/>
      </c>
      <c r="F176" s="36"/>
      <c r="G176"/>
      <c r="H176" s="22"/>
      <c r="I176" s="2"/>
      <c r="J176" s="5" t="str">
        <f>IFERROR(IF(_202006_RCSS5791117192175[[#This Row],[Item Name]]="Delivery",0,SUMPRODUCT($R$3,_202006_RCSS5791117192175[[#This Row],[Unit Price]],_202006_RCSS5791117192175[[#This Row],['#]])),"")</f>
        <v/>
      </c>
      <c r="K176" s="22"/>
      <c r="L176" s="5" t="str">
        <f>IFERROR(IF(OR(AND(NOT(ISBLANK(_202006_RCSS5791117192175[[#This Row],['#]])),NOT(ISBLANK(_202006_RCSS5791117192175[[#This Row],[Taxable]]))),$U$2),$R$4*(_202006_RCSS5791117192175[[#This Row],[Unit Price]]*_202006_RCSS5791117192175[[#This Row],['#]]+_202006_RCSS5791117192175[[#This Row],[Service Fee]]),""),"")</f>
        <v/>
      </c>
      <c r="M176" s="5">
        <f>IFERROR($R$5*SUM((_202006_RCSS5791117192175[[#This Row],['#]]*_202006_RCSS5791117192175[[#This Row],[Unit Price]]),_202006_RCSS5791117192175[[#This Row],[Service Fee]],_202006_RCSS5791117192175[[#This Row],[Tax]]),"")</f>
        <v>0</v>
      </c>
      <c r="N176" s="5">
        <f>IFERROR(SUM(_202006_RCSS5791117192175[[#This Row],[Unit Price]]*_202006_RCSS5791117192175[[#This Row],['#]],_202006_RCSS5791117192175[[#This Row],[Service Fee]],_202006_RCSS5791117192175[[#This Row],[Tax]],_202006_RCSS5791117192175[[#This Row],[Tip]]),"")</f>
        <v>0</v>
      </c>
      <c r="O176" s="5" t="str">
        <f>IFERROR(_202006_RCSS5791117192175[[#This Row],[Item Cost]]/COUNTA(_202006_RCSS5791117192175[[#This Row],[Alice]:[Dave]]),"")</f>
        <v/>
      </c>
    </row>
    <row r="177" spans="1:15">
      <c r="A177" s="24"/>
      <c r="B177" s="25"/>
      <c r="C177" s="25"/>
      <c r="D177" s="26"/>
      <c r="E177" s="34" t="str">
        <f>IFERROR(INDEX(CardTab[Owner],MATCH(_202006_RCSS5791117192175[[#This Row],[Last 4]],CardTab[Card Number],0)),"")</f>
        <v/>
      </c>
      <c r="F177" s="36"/>
      <c r="G177"/>
      <c r="H177" s="22"/>
      <c r="I177" s="2"/>
      <c r="J177" s="5" t="str">
        <f>IFERROR(IF(_202006_RCSS5791117192175[[#This Row],[Item Name]]="Delivery",0,SUMPRODUCT($R$3,_202006_RCSS5791117192175[[#This Row],[Unit Price]],_202006_RCSS5791117192175[[#This Row],['#]])),"")</f>
        <v/>
      </c>
      <c r="K177" s="22"/>
      <c r="L177" s="5" t="str">
        <f>IFERROR(IF(OR(AND(NOT(ISBLANK(_202006_RCSS5791117192175[[#This Row],['#]])),NOT(ISBLANK(_202006_RCSS5791117192175[[#This Row],[Taxable]]))),$U$2),$R$4*(_202006_RCSS5791117192175[[#This Row],[Unit Price]]*_202006_RCSS5791117192175[[#This Row],['#]]+_202006_RCSS5791117192175[[#This Row],[Service Fee]]),""),"")</f>
        <v/>
      </c>
      <c r="M177" s="5">
        <f>IFERROR($R$5*SUM((_202006_RCSS5791117192175[[#This Row],['#]]*_202006_RCSS5791117192175[[#This Row],[Unit Price]]),_202006_RCSS5791117192175[[#This Row],[Service Fee]],_202006_RCSS5791117192175[[#This Row],[Tax]]),"")</f>
        <v>0</v>
      </c>
      <c r="N177" s="5">
        <f>IFERROR(SUM(_202006_RCSS5791117192175[[#This Row],[Unit Price]]*_202006_RCSS5791117192175[[#This Row],['#]],_202006_RCSS5791117192175[[#This Row],[Service Fee]],_202006_RCSS5791117192175[[#This Row],[Tax]],_202006_RCSS5791117192175[[#This Row],[Tip]]),"")</f>
        <v>0</v>
      </c>
      <c r="O177" s="5" t="str">
        <f>IFERROR(_202006_RCSS5791117192175[[#This Row],[Item Cost]]/COUNTA(_202006_RCSS5791117192175[[#This Row],[Alice]:[Dave]]),"")</f>
        <v/>
      </c>
    </row>
    <row r="178" spans="1:15">
      <c r="A178" s="24"/>
      <c r="B178" s="25"/>
      <c r="C178" s="25"/>
      <c r="D178" s="26"/>
      <c r="E178" s="34" t="str">
        <f>IFERROR(INDEX(CardTab[Owner],MATCH(_202006_RCSS5791117192175[[#This Row],[Last 4]],CardTab[Card Number],0)),"")</f>
        <v/>
      </c>
      <c r="F178" s="36"/>
      <c r="G178"/>
      <c r="H178" s="22"/>
      <c r="I178" s="2"/>
      <c r="J178" s="5" t="str">
        <f>IFERROR(IF(_202006_RCSS5791117192175[[#This Row],[Item Name]]="Delivery",0,SUMPRODUCT($R$3,_202006_RCSS5791117192175[[#This Row],[Unit Price]],_202006_RCSS5791117192175[[#This Row],['#]])),"")</f>
        <v/>
      </c>
      <c r="K178" s="22"/>
      <c r="L178" s="5" t="str">
        <f>IFERROR(IF(OR(AND(NOT(ISBLANK(_202006_RCSS5791117192175[[#This Row],['#]])),NOT(ISBLANK(_202006_RCSS5791117192175[[#This Row],[Taxable]]))),$U$2),$R$4*(_202006_RCSS5791117192175[[#This Row],[Unit Price]]*_202006_RCSS5791117192175[[#This Row],['#]]+_202006_RCSS5791117192175[[#This Row],[Service Fee]]),""),"")</f>
        <v/>
      </c>
      <c r="M178" s="5">
        <f>IFERROR($R$5*SUM((_202006_RCSS5791117192175[[#This Row],['#]]*_202006_RCSS5791117192175[[#This Row],[Unit Price]]),_202006_RCSS5791117192175[[#This Row],[Service Fee]],_202006_RCSS5791117192175[[#This Row],[Tax]]),"")</f>
        <v>0</v>
      </c>
      <c r="N178" s="5">
        <f>IFERROR(SUM(_202006_RCSS5791117192175[[#This Row],[Unit Price]]*_202006_RCSS5791117192175[[#This Row],['#]],_202006_RCSS5791117192175[[#This Row],[Service Fee]],_202006_RCSS5791117192175[[#This Row],[Tax]],_202006_RCSS5791117192175[[#This Row],[Tip]]),"")</f>
        <v>0</v>
      </c>
      <c r="O178" s="5" t="str">
        <f>IFERROR(_202006_RCSS5791117192175[[#This Row],[Item Cost]]/COUNTA(_202006_RCSS5791117192175[[#This Row],[Alice]:[Dave]]),"")</f>
        <v/>
      </c>
    </row>
    <row r="179" spans="1:15">
      <c r="A179" s="24"/>
      <c r="B179" s="25"/>
      <c r="C179" s="25"/>
      <c r="D179" s="26"/>
      <c r="E179" s="34" t="str">
        <f>IFERROR(INDEX(CardTab[Owner],MATCH(_202006_RCSS5791117192175[[#This Row],[Last 4]],CardTab[Card Number],0)),"")</f>
        <v/>
      </c>
      <c r="F179" s="36"/>
      <c r="G179"/>
      <c r="H179" s="22"/>
      <c r="I179" s="2"/>
      <c r="J179" s="5" t="str">
        <f>IFERROR(IF(_202006_RCSS5791117192175[[#This Row],[Item Name]]="Delivery",0,SUMPRODUCT($R$3,_202006_RCSS5791117192175[[#This Row],[Unit Price]],_202006_RCSS5791117192175[[#This Row],['#]])),"")</f>
        <v/>
      </c>
      <c r="K179" s="22"/>
      <c r="L179" s="5" t="str">
        <f>IFERROR(IF(OR(AND(NOT(ISBLANK(_202006_RCSS5791117192175[[#This Row],['#]])),NOT(ISBLANK(_202006_RCSS5791117192175[[#This Row],[Taxable]]))),$U$2),$R$4*(_202006_RCSS5791117192175[[#This Row],[Unit Price]]*_202006_RCSS5791117192175[[#This Row],['#]]+_202006_RCSS5791117192175[[#This Row],[Service Fee]]),""),"")</f>
        <v/>
      </c>
      <c r="M179" s="5">
        <f>IFERROR($R$5*SUM((_202006_RCSS5791117192175[[#This Row],['#]]*_202006_RCSS5791117192175[[#This Row],[Unit Price]]),_202006_RCSS5791117192175[[#This Row],[Service Fee]],_202006_RCSS5791117192175[[#This Row],[Tax]]),"")</f>
        <v>0</v>
      </c>
      <c r="N179" s="5">
        <f>IFERROR(SUM(_202006_RCSS5791117192175[[#This Row],[Unit Price]]*_202006_RCSS5791117192175[[#This Row],['#]],_202006_RCSS5791117192175[[#This Row],[Service Fee]],_202006_RCSS5791117192175[[#This Row],[Tax]],_202006_RCSS5791117192175[[#This Row],[Tip]]),"")</f>
        <v>0</v>
      </c>
      <c r="O179" s="5" t="str">
        <f>IFERROR(_202006_RCSS5791117192175[[#This Row],[Item Cost]]/COUNTA(_202006_RCSS5791117192175[[#This Row],[Alice]:[Dave]]),"")</f>
        <v/>
      </c>
    </row>
    <row r="180" spans="1:15">
      <c r="A180" s="24"/>
      <c r="B180" s="25"/>
      <c r="C180" s="25"/>
      <c r="D180" s="26"/>
      <c r="E180" s="34" t="str">
        <f>IFERROR(INDEX(CardTab[Owner],MATCH(_202006_RCSS5791117192175[[#This Row],[Last 4]],CardTab[Card Number],0)),"")</f>
        <v/>
      </c>
      <c r="F180" s="36"/>
      <c r="G180"/>
      <c r="H180" s="22"/>
      <c r="I180" s="2"/>
      <c r="J180" s="5" t="str">
        <f>IFERROR(IF(_202006_RCSS5791117192175[[#This Row],[Item Name]]="Delivery",0,SUMPRODUCT($R$3,_202006_RCSS5791117192175[[#This Row],[Unit Price]],_202006_RCSS5791117192175[[#This Row],['#]])),"")</f>
        <v/>
      </c>
      <c r="K180" s="22"/>
      <c r="L180" s="5" t="str">
        <f>IFERROR(IF(OR(AND(NOT(ISBLANK(_202006_RCSS5791117192175[[#This Row],['#]])),NOT(ISBLANK(_202006_RCSS5791117192175[[#This Row],[Taxable]]))),$U$2),$R$4*(_202006_RCSS5791117192175[[#This Row],[Unit Price]]*_202006_RCSS5791117192175[[#This Row],['#]]+_202006_RCSS5791117192175[[#This Row],[Service Fee]]),""),"")</f>
        <v/>
      </c>
      <c r="M180" s="5">
        <f>IFERROR($R$5*SUM((_202006_RCSS5791117192175[[#This Row],['#]]*_202006_RCSS5791117192175[[#This Row],[Unit Price]]),_202006_RCSS5791117192175[[#This Row],[Service Fee]],_202006_RCSS5791117192175[[#This Row],[Tax]]),"")</f>
        <v>0</v>
      </c>
      <c r="N180" s="5">
        <f>IFERROR(SUM(_202006_RCSS5791117192175[[#This Row],[Unit Price]]*_202006_RCSS5791117192175[[#This Row],['#]],_202006_RCSS5791117192175[[#This Row],[Service Fee]],_202006_RCSS5791117192175[[#This Row],[Tax]],_202006_RCSS5791117192175[[#This Row],[Tip]]),"")</f>
        <v>0</v>
      </c>
      <c r="O180" s="5" t="str">
        <f>IFERROR(_202006_RCSS5791117192175[[#This Row],[Item Cost]]/COUNTA(_202006_RCSS5791117192175[[#This Row],[Alice]:[Dave]]),"")</f>
        <v/>
      </c>
    </row>
    <row r="181" spans="1:15">
      <c r="A181" s="24"/>
      <c r="B181" s="25"/>
      <c r="C181" s="25"/>
      <c r="D181" s="26"/>
      <c r="E181" s="34" t="str">
        <f>IFERROR(INDEX(CardTab[Owner],MATCH(_202006_RCSS5791117192175[[#This Row],[Last 4]],CardTab[Card Number],0)),"")</f>
        <v/>
      </c>
      <c r="F181" s="36"/>
      <c r="G181"/>
      <c r="H181" s="22"/>
      <c r="I181" s="2"/>
      <c r="J181" s="5" t="str">
        <f>IFERROR(IF(_202006_RCSS5791117192175[[#This Row],[Item Name]]="Delivery",0,SUMPRODUCT($R$3,_202006_RCSS5791117192175[[#This Row],[Unit Price]],_202006_RCSS5791117192175[[#This Row],['#]])),"")</f>
        <v/>
      </c>
      <c r="K181" s="22"/>
      <c r="L181" s="5" t="str">
        <f>IFERROR(IF(OR(AND(NOT(ISBLANK(_202006_RCSS5791117192175[[#This Row],['#]])),NOT(ISBLANK(_202006_RCSS5791117192175[[#This Row],[Taxable]]))),$U$2),$R$4*(_202006_RCSS5791117192175[[#This Row],[Unit Price]]*_202006_RCSS5791117192175[[#This Row],['#]]+_202006_RCSS5791117192175[[#This Row],[Service Fee]]),""),"")</f>
        <v/>
      </c>
      <c r="M181" s="5">
        <f>IFERROR($R$5*SUM((_202006_RCSS5791117192175[[#This Row],['#]]*_202006_RCSS5791117192175[[#This Row],[Unit Price]]),_202006_RCSS5791117192175[[#This Row],[Service Fee]],_202006_RCSS5791117192175[[#This Row],[Tax]]),"")</f>
        <v>0</v>
      </c>
      <c r="N181" s="5">
        <f>IFERROR(SUM(_202006_RCSS5791117192175[[#This Row],[Unit Price]]*_202006_RCSS5791117192175[[#This Row],['#]],_202006_RCSS5791117192175[[#This Row],[Service Fee]],_202006_RCSS5791117192175[[#This Row],[Tax]],_202006_RCSS5791117192175[[#This Row],[Tip]]),"")</f>
        <v>0</v>
      </c>
      <c r="O181" s="5" t="str">
        <f>IFERROR(_202006_RCSS5791117192175[[#This Row],[Item Cost]]/COUNTA(_202006_RCSS5791117192175[[#This Row],[Alice]:[Dave]]),"")</f>
        <v/>
      </c>
    </row>
    <row r="182" spans="1:15">
      <c r="A182" s="24"/>
      <c r="B182" s="25"/>
      <c r="C182" s="25"/>
      <c r="D182" s="26"/>
      <c r="E182" s="34" t="str">
        <f>IFERROR(INDEX(CardTab[Owner],MATCH(_202006_RCSS5791117192175[[#This Row],[Last 4]],CardTab[Card Number],0)),"")</f>
        <v/>
      </c>
      <c r="F182" s="36"/>
      <c r="G182"/>
      <c r="H182" s="22"/>
      <c r="I182" s="2"/>
      <c r="J182" s="5" t="str">
        <f>IFERROR(IF(_202006_RCSS5791117192175[[#This Row],[Item Name]]="Delivery",0,SUMPRODUCT($R$3,_202006_RCSS5791117192175[[#This Row],[Unit Price]],_202006_RCSS5791117192175[[#This Row],['#]])),"")</f>
        <v/>
      </c>
      <c r="K182" s="22"/>
      <c r="L182" s="5" t="str">
        <f>IFERROR(IF(OR(AND(NOT(ISBLANK(_202006_RCSS5791117192175[[#This Row],['#]])),NOT(ISBLANK(_202006_RCSS5791117192175[[#This Row],[Taxable]]))),$U$2),$R$4*(_202006_RCSS5791117192175[[#This Row],[Unit Price]]*_202006_RCSS5791117192175[[#This Row],['#]]+_202006_RCSS5791117192175[[#This Row],[Service Fee]]),""),"")</f>
        <v/>
      </c>
      <c r="M182" s="5">
        <f>IFERROR($R$5*SUM((_202006_RCSS5791117192175[[#This Row],['#]]*_202006_RCSS5791117192175[[#This Row],[Unit Price]]),_202006_RCSS5791117192175[[#This Row],[Service Fee]],_202006_RCSS5791117192175[[#This Row],[Tax]]),"")</f>
        <v>0</v>
      </c>
      <c r="N182" s="5">
        <f>IFERROR(SUM(_202006_RCSS5791117192175[[#This Row],[Unit Price]]*_202006_RCSS5791117192175[[#This Row],['#]],_202006_RCSS5791117192175[[#This Row],[Service Fee]],_202006_RCSS5791117192175[[#This Row],[Tax]],_202006_RCSS5791117192175[[#This Row],[Tip]]),"")</f>
        <v>0</v>
      </c>
      <c r="O182" s="5" t="str">
        <f>IFERROR(_202006_RCSS5791117192175[[#This Row],[Item Cost]]/COUNTA(_202006_RCSS5791117192175[[#This Row],[Alice]:[Dave]]),"")</f>
        <v/>
      </c>
    </row>
    <row r="183" spans="1:15">
      <c r="A183" s="24"/>
      <c r="B183" s="25"/>
      <c r="C183" s="25"/>
      <c r="D183" s="26"/>
      <c r="E183" s="34" t="str">
        <f>IFERROR(INDEX(CardTab[Owner],MATCH(_202006_RCSS5791117192175[[#This Row],[Last 4]],CardTab[Card Number],0)),"")</f>
        <v/>
      </c>
      <c r="F183" s="36"/>
      <c r="G183"/>
      <c r="H183" s="22"/>
      <c r="I183" s="2"/>
      <c r="J183" s="5" t="str">
        <f>IFERROR(IF(_202006_RCSS5791117192175[[#This Row],[Item Name]]="Delivery",0,SUMPRODUCT($R$3,_202006_RCSS5791117192175[[#This Row],[Unit Price]],_202006_RCSS5791117192175[[#This Row],['#]])),"")</f>
        <v/>
      </c>
      <c r="K183" s="22"/>
      <c r="L183" s="5" t="str">
        <f>IFERROR(IF(OR(AND(NOT(ISBLANK(_202006_RCSS5791117192175[[#This Row],['#]])),NOT(ISBLANK(_202006_RCSS5791117192175[[#This Row],[Taxable]]))),$U$2),$R$4*(_202006_RCSS5791117192175[[#This Row],[Unit Price]]*_202006_RCSS5791117192175[[#This Row],['#]]+_202006_RCSS5791117192175[[#This Row],[Service Fee]]),""),"")</f>
        <v/>
      </c>
      <c r="M183" s="5">
        <f>IFERROR($R$5*SUM((_202006_RCSS5791117192175[[#This Row],['#]]*_202006_RCSS5791117192175[[#This Row],[Unit Price]]),_202006_RCSS5791117192175[[#This Row],[Service Fee]],_202006_RCSS5791117192175[[#This Row],[Tax]]),"")</f>
        <v>0</v>
      </c>
      <c r="N183" s="5">
        <f>IFERROR(SUM(_202006_RCSS5791117192175[[#This Row],[Unit Price]]*_202006_RCSS5791117192175[[#This Row],['#]],_202006_RCSS5791117192175[[#This Row],[Service Fee]],_202006_RCSS5791117192175[[#This Row],[Tax]],_202006_RCSS5791117192175[[#This Row],[Tip]]),"")</f>
        <v>0</v>
      </c>
      <c r="O183" s="5" t="str">
        <f>IFERROR(_202006_RCSS5791117192175[[#This Row],[Item Cost]]/COUNTA(_202006_RCSS5791117192175[[#This Row],[Alice]:[Dave]]),"")</f>
        <v/>
      </c>
    </row>
    <row r="184" spans="1:15">
      <c r="A184" s="24"/>
      <c r="B184" s="25"/>
      <c r="C184" s="25"/>
      <c r="D184" s="26"/>
      <c r="E184" s="34" t="str">
        <f>IFERROR(INDEX(CardTab[Owner],MATCH(_202006_RCSS5791117192175[[#This Row],[Last 4]],CardTab[Card Number],0)),"")</f>
        <v/>
      </c>
      <c r="F184" s="36"/>
      <c r="G184" s="39"/>
      <c r="H184" s="22"/>
      <c r="I184" s="2"/>
      <c r="J184" s="5" t="str">
        <f>IFERROR(IF(_202006_RCSS5791117192175[[#This Row],[Item Name]]="Delivery",0,SUMPRODUCT($R$3,_202006_RCSS5791117192175[[#This Row],[Unit Price]],_202006_RCSS5791117192175[[#This Row],['#]])),"")</f>
        <v/>
      </c>
      <c r="K184" s="22"/>
      <c r="L184" s="5" t="str">
        <f>IFERROR(IF(OR(AND(NOT(ISBLANK(_202006_RCSS5791117192175[[#This Row],['#]])),NOT(ISBLANK(_202006_RCSS5791117192175[[#This Row],[Taxable]]))),$U$2),$R$4*(_202006_RCSS5791117192175[[#This Row],[Unit Price]]*_202006_RCSS5791117192175[[#This Row],['#]]+_202006_RCSS5791117192175[[#This Row],[Service Fee]]),""),"")</f>
        <v/>
      </c>
      <c r="M184" s="5">
        <f>IFERROR($R$5*SUM((_202006_RCSS5791117192175[[#This Row],['#]]*_202006_RCSS5791117192175[[#This Row],[Unit Price]]),_202006_RCSS5791117192175[[#This Row],[Service Fee]],_202006_RCSS5791117192175[[#This Row],[Tax]]),"")</f>
        <v>0</v>
      </c>
      <c r="N184" s="5">
        <f>IFERROR(SUM(_202006_RCSS5791117192175[[#This Row],[Unit Price]]*_202006_RCSS5791117192175[[#This Row],['#]],_202006_RCSS5791117192175[[#This Row],[Service Fee]],_202006_RCSS5791117192175[[#This Row],[Tax]],_202006_RCSS5791117192175[[#This Row],[Tip]]),"")</f>
        <v>0</v>
      </c>
      <c r="O184" s="5" t="str">
        <f>IFERROR(_202006_RCSS5791117192175[[#This Row],[Item Cost]]/COUNTA(_202006_RCSS5791117192175[[#This Row],[Alice]:[Dave]]),"")</f>
        <v/>
      </c>
    </row>
    <row r="185" spans="1:15">
      <c r="A185" s="24"/>
      <c r="B185" s="25"/>
      <c r="C185" s="25"/>
      <c r="D185" s="26"/>
      <c r="E185" s="34" t="str">
        <f>IFERROR(INDEX(CardTab[Owner],MATCH(_202006_RCSS5791117192175[[#This Row],[Last 4]],CardTab[Card Number],0)),"")</f>
        <v/>
      </c>
      <c r="F185" s="36"/>
      <c r="G185"/>
      <c r="H185" s="22"/>
      <c r="I185" s="2"/>
      <c r="J185" s="5" t="str">
        <f>IFERROR(IF(_202006_RCSS5791117192175[[#This Row],[Item Name]]="Delivery",0,SUMPRODUCT($R$3,_202006_RCSS5791117192175[[#This Row],[Unit Price]],_202006_RCSS5791117192175[[#This Row],['#]])),"")</f>
        <v/>
      </c>
      <c r="K185" s="22"/>
      <c r="L185" s="5" t="str">
        <f>IFERROR(IF(OR(AND(NOT(ISBLANK(_202006_RCSS5791117192175[[#This Row],['#]])),NOT(ISBLANK(_202006_RCSS5791117192175[[#This Row],[Taxable]]))),$U$2),$R$4*(_202006_RCSS5791117192175[[#This Row],[Unit Price]]*_202006_RCSS5791117192175[[#This Row],['#]]+_202006_RCSS5791117192175[[#This Row],[Service Fee]]),""),"")</f>
        <v/>
      </c>
      <c r="M185" s="5">
        <f>IFERROR($R$5*SUM((_202006_RCSS5791117192175[[#This Row],['#]]*_202006_RCSS5791117192175[[#This Row],[Unit Price]]),_202006_RCSS5791117192175[[#This Row],[Service Fee]],_202006_RCSS5791117192175[[#This Row],[Tax]]),"")</f>
        <v>0</v>
      </c>
      <c r="N185" s="5">
        <f>IFERROR(SUM(_202006_RCSS5791117192175[[#This Row],[Unit Price]]*_202006_RCSS5791117192175[[#This Row],['#]],_202006_RCSS5791117192175[[#This Row],[Service Fee]],_202006_RCSS5791117192175[[#This Row],[Tax]],_202006_RCSS5791117192175[[#This Row],[Tip]]),"")</f>
        <v>0</v>
      </c>
      <c r="O185" s="5" t="str">
        <f>IFERROR(_202006_RCSS5791117192175[[#This Row],[Item Cost]]/COUNTA(_202006_RCSS5791117192175[[#This Row],[Alice]:[Dave]]),"")</f>
        <v/>
      </c>
    </row>
    <row r="186" spans="1:15">
      <c r="A186" s="24"/>
      <c r="B186" s="25"/>
      <c r="C186" s="25"/>
      <c r="D186" s="26"/>
      <c r="E186" s="34" t="str">
        <f>IFERROR(INDEX(CardTab[Owner],MATCH(_202006_RCSS5791117192175[[#This Row],[Last 4]],CardTab[Card Number],0)),"")</f>
        <v/>
      </c>
      <c r="F186" s="36"/>
      <c r="G186"/>
      <c r="H186" s="22"/>
      <c r="I186" s="2"/>
      <c r="J186" s="5" t="str">
        <f>IFERROR(IF(_202006_RCSS5791117192175[[#This Row],[Item Name]]="Delivery",0,SUMPRODUCT($R$3,_202006_RCSS5791117192175[[#This Row],[Unit Price]],_202006_RCSS5791117192175[[#This Row],['#]])),"")</f>
        <v/>
      </c>
      <c r="K186" s="22"/>
      <c r="L186" s="5" t="str">
        <f>IFERROR(IF(OR(AND(NOT(ISBLANK(_202006_RCSS5791117192175[[#This Row],['#]])),NOT(ISBLANK(_202006_RCSS5791117192175[[#This Row],[Taxable]]))),$U$2),$R$4*(_202006_RCSS5791117192175[[#This Row],[Unit Price]]*_202006_RCSS5791117192175[[#This Row],['#]]+_202006_RCSS5791117192175[[#This Row],[Service Fee]]),""),"")</f>
        <v/>
      </c>
      <c r="M186" s="5">
        <f>IFERROR($R$5*SUM((_202006_RCSS5791117192175[[#This Row],['#]]*_202006_RCSS5791117192175[[#This Row],[Unit Price]]),_202006_RCSS5791117192175[[#This Row],[Service Fee]],_202006_RCSS5791117192175[[#This Row],[Tax]]),"")</f>
        <v>0</v>
      </c>
      <c r="N186" s="5">
        <f>IFERROR(SUM(_202006_RCSS5791117192175[[#This Row],[Unit Price]]*_202006_RCSS5791117192175[[#This Row],['#]],_202006_RCSS5791117192175[[#This Row],[Service Fee]],_202006_RCSS5791117192175[[#This Row],[Tax]],_202006_RCSS5791117192175[[#This Row],[Tip]]),"")</f>
        <v>0</v>
      </c>
      <c r="O186" s="5" t="str">
        <f>IFERROR(_202006_RCSS5791117192175[[#This Row],[Item Cost]]/COUNTA(_202006_RCSS5791117192175[[#This Row],[Alice]:[Dave]]),"")</f>
        <v/>
      </c>
    </row>
    <row r="187" spans="1:15">
      <c r="A187" s="24"/>
      <c r="B187" s="25"/>
      <c r="C187" s="25"/>
      <c r="D187" s="26"/>
      <c r="E187" s="34" t="str">
        <f>IFERROR(INDEX(CardTab[Owner],MATCH(_202006_RCSS5791117192175[[#This Row],[Last 4]],CardTab[Card Number],0)),"")</f>
        <v/>
      </c>
      <c r="F187" s="36"/>
      <c r="G187" s="39"/>
      <c r="H187" s="22"/>
      <c r="I187" s="2"/>
      <c r="J187" s="5" t="str">
        <f>IFERROR(IF(_202006_RCSS5791117192175[[#This Row],[Item Name]]="Delivery",0,SUMPRODUCT($R$3,_202006_RCSS5791117192175[[#This Row],[Unit Price]],_202006_RCSS5791117192175[[#This Row],['#]])),"")</f>
        <v/>
      </c>
      <c r="K187" s="22"/>
      <c r="L187" s="5" t="str">
        <f>IFERROR(IF(OR(AND(NOT(ISBLANK(_202006_RCSS5791117192175[[#This Row],['#]])),NOT(ISBLANK(_202006_RCSS5791117192175[[#This Row],[Taxable]]))),$U$2),$R$4*(_202006_RCSS5791117192175[[#This Row],[Unit Price]]*_202006_RCSS5791117192175[[#This Row],['#]]+_202006_RCSS5791117192175[[#This Row],[Service Fee]]),""),"")</f>
        <v/>
      </c>
      <c r="M187" s="5">
        <f>IFERROR($R$5*SUM((_202006_RCSS5791117192175[[#This Row],['#]]*_202006_RCSS5791117192175[[#This Row],[Unit Price]]),_202006_RCSS5791117192175[[#This Row],[Service Fee]],_202006_RCSS5791117192175[[#This Row],[Tax]]),"")</f>
        <v>0</v>
      </c>
      <c r="N187" s="5">
        <f>IFERROR(SUM(_202006_RCSS5791117192175[[#This Row],[Unit Price]]*_202006_RCSS5791117192175[[#This Row],['#]],_202006_RCSS5791117192175[[#This Row],[Service Fee]],_202006_RCSS5791117192175[[#This Row],[Tax]],_202006_RCSS5791117192175[[#This Row],[Tip]]),"")</f>
        <v>0</v>
      </c>
      <c r="O187" s="5" t="str">
        <f>IFERROR(_202006_RCSS5791117192175[[#This Row],[Item Cost]]/COUNTA(_202006_RCSS5791117192175[[#This Row],[Alice]:[Dave]]),"")</f>
        <v/>
      </c>
    </row>
    <row r="188" spans="1:15">
      <c r="A188" s="24"/>
      <c r="B188" s="25"/>
      <c r="C188" s="25"/>
      <c r="D188" s="26"/>
      <c r="E188" s="34" t="str">
        <f>IFERROR(INDEX(CardTab[Owner],MATCH(_202006_RCSS5791117192175[[#This Row],[Last 4]],CardTab[Card Number],0)),"")</f>
        <v/>
      </c>
      <c r="F188" s="36"/>
      <c r="G188"/>
      <c r="H188" s="22"/>
      <c r="I188" s="2"/>
      <c r="J188" s="5" t="str">
        <f>IFERROR(IF(_202006_RCSS5791117192175[[#This Row],[Item Name]]="Delivery",0,SUMPRODUCT($R$3,_202006_RCSS5791117192175[[#This Row],[Unit Price]],_202006_RCSS5791117192175[[#This Row],['#]])),"")</f>
        <v/>
      </c>
      <c r="K188" s="22"/>
      <c r="L188" s="5" t="str">
        <f>IFERROR(IF(OR(AND(NOT(ISBLANK(_202006_RCSS5791117192175[[#This Row],['#]])),NOT(ISBLANK(_202006_RCSS5791117192175[[#This Row],[Taxable]]))),$U$2),$R$4*(_202006_RCSS5791117192175[[#This Row],[Unit Price]]*_202006_RCSS5791117192175[[#This Row],['#]]+_202006_RCSS5791117192175[[#This Row],[Service Fee]]),""),"")</f>
        <v/>
      </c>
      <c r="M188" s="5">
        <f>IFERROR($R$5*SUM((_202006_RCSS5791117192175[[#This Row],['#]]*_202006_RCSS5791117192175[[#This Row],[Unit Price]]),_202006_RCSS5791117192175[[#This Row],[Service Fee]],_202006_RCSS5791117192175[[#This Row],[Tax]]),"")</f>
        <v>0</v>
      </c>
      <c r="N188" s="5">
        <f>IFERROR(SUM(_202006_RCSS5791117192175[[#This Row],[Unit Price]]*_202006_RCSS5791117192175[[#This Row],['#]],_202006_RCSS5791117192175[[#This Row],[Service Fee]],_202006_RCSS5791117192175[[#This Row],[Tax]],_202006_RCSS5791117192175[[#This Row],[Tip]]),"")</f>
        <v>0</v>
      </c>
      <c r="O188" s="5" t="str">
        <f>IFERROR(_202006_RCSS5791117192175[[#This Row],[Item Cost]]/COUNTA(_202006_RCSS5791117192175[[#This Row],[Alice]:[Dave]]),"")</f>
        <v/>
      </c>
    </row>
    <row r="189" spans="1:15">
      <c r="A189" s="24"/>
      <c r="B189" s="25"/>
      <c r="C189" s="25"/>
      <c r="D189" s="26"/>
      <c r="E189" s="34" t="str">
        <f>IFERROR(INDEX(CardTab[Owner],MATCH(_202006_RCSS5791117192175[[#This Row],[Last 4]],CardTab[Card Number],0)),"")</f>
        <v/>
      </c>
      <c r="F189" s="36"/>
      <c r="G189"/>
      <c r="H189" s="22"/>
      <c r="I189" s="2"/>
      <c r="J189" s="5" t="str">
        <f>IFERROR(IF(_202006_RCSS5791117192175[[#This Row],[Item Name]]="Delivery",0,SUMPRODUCT($R$3,_202006_RCSS5791117192175[[#This Row],[Unit Price]],_202006_RCSS5791117192175[[#This Row],['#]])),"")</f>
        <v/>
      </c>
      <c r="K189" s="22"/>
      <c r="L189" s="5" t="str">
        <f>IFERROR(IF(OR(AND(NOT(ISBLANK(_202006_RCSS5791117192175[[#This Row],['#]])),NOT(ISBLANK(_202006_RCSS5791117192175[[#This Row],[Taxable]]))),$U$2),$R$4*(_202006_RCSS5791117192175[[#This Row],[Unit Price]]*_202006_RCSS5791117192175[[#This Row],['#]]+_202006_RCSS5791117192175[[#This Row],[Service Fee]]),""),"")</f>
        <v/>
      </c>
      <c r="M189" s="5">
        <f>IFERROR($R$5*SUM((_202006_RCSS5791117192175[[#This Row],['#]]*_202006_RCSS5791117192175[[#This Row],[Unit Price]]),_202006_RCSS5791117192175[[#This Row],[Service Fee]],_202006_RCSS5791117192175[[#This Row],[Tax]]),"")</f>
        <v>0</v>
      </c>
      <c r="N189" s="5">
        <f>IFERROR(SUM(_202006_RCSS5791117192175[[#This Row],[Unit Price]]*_202006_RCSS5791117192175[[#This Row],['#]],_202006_RCSS5791117192175[[#This Row],[Service Fee]],_202006_RCSS5791117192175[[#This Row],[Tax]],_202006_RCSS5791117192175[[#This Row],[Tip]]),"")</f>
        <v>0</v>
      </c>
      <c r="O189" s="5" t="str">
        <f>IFERROR(_202006_RCSS5791117192175[[#This Row],[Item Cost]]/COUNTA(_202006_RCSS5791117192175[[#This Row],[Alice]:[Dave]]),"")</f>
        <v/>
      </c>
    </row>
    <row r="190" spans="1:15">
      <c r="A190" s="24"/>
      <c r="B190" s="25"/>
      <c r="C190" s="25"/>
      <c r="D190" s="26"/>
      <c r="E190" s="34" t="str">
        <f>IFERROR(INDEX(CardTab[Owner],MATCH(_202006_RCSS5791117192175[[#This Row],[Last 4]],CardTab[Card Number],0)),"")</f>
        <v/>
      </c>
      <c r="F190" s="36"/>
      <c r="G190"/>
      <c r="H190" s="22"/>
      <c r="I190" s="2"/>
      <c r="J190" s="5" t="str">
        <f>IFERROR(IF(_202006_RCSS5791117192175[[#This Row],[Item Name]]="Delivery",0,SUMPRODUCT($R$3,_202006_RCSS5791117192175[[#This Row],[Unit Price]],_202006_RCSS5791117192175[[#This Row],['#]])),"")</f>
        <v/>
      </c>
      <c r="K190" s="22"/>
      <c r="L190" s="5" t="str">
        <f>IFERROR(IF(OR(AND(NOT(ISBLANK(_202006_RCSS5791117192175[[#This Row],['#]])),NOT(ISBLANK(_202006_RCSS5791117192175[[#This Row],[Taxable]]))),$U$2),$R$4*(_202006_RCSS5791117192175[[#This Row],[Unit Price]]*_202006_RCSS5791117192175[[#This Row],['#]]+_202006_RCSS5791117192175[[#This Row],[Service Fee]]),""),"")</f>
        <v/>
      </c>
      <c r="M190" s="5">
        <f>IFERROR($R$5*SUM((_202006_RCSS5791117192175[[#This Row],['#]]*_202006_RCSS5791117192175[[#This Row],[Unit Price]]),_202006_RCSS5791117192175[[#This Row],[Service Fee]],_202006_RCSS5791117192175[[#This Row],[Tax]]),"")</f>
        <v>0</v>
      </c>
      <c r="N190" s="5">
        <f>IFERROR(SUM(_202006_RCSS5791117192175[[#This Row],[Unit Price]]*_202006_RCSS5791117192175[[#This Row],['#]],_202006_RCSS5791117192175[[#This Row],[Service Fee]],_202006_RCSS5791117192175[[#This Row],[Tax]],_202006_RCSS5791117192175[[#This Row],[Tip]]),"")</f>
        <v>0</v>
      </c>
      <c r="O190" s="5" t="str">
        <f>IFERROR(_202006_RCSS5791117192175[[#This Row],[Item Cost]]/COUNTA(_202006_RCSS5791117192175[[#This Row],[Alice]:[Dave]]),"")</f>
        <v/>
      </c>
    </row>
    <row r="191" spans="1:15">
      <c r="A191" s="24"/>
      <c r="B191" s="25"/>
      <c r="C191" s="25"/>
      <c r="D191" s="26"/>
      <c r="E191" s="34" t="str">
        <f>IFERROR(INDEX(CardTab[Owner],MATCH(_202006_RCSS5791117192175[[#This Row],[Last 4]],CardTab[Card Number],0)),"")</f>
        <v/>
      </c>
      <c r="F191" s="36"/>
      <c r="G191"/>
      <c r="H191" s="22"/>
      <c r="I191" s="2"/>
      <c r="J191" s="5" t="str">
        <f>IFERROR(IF(_202006_RCSS5791117192175[[#This Row],[Item Name]]="Delivery",0,SUMPRODUCT($R$3,_202006_RCSS5791117192175[[#This Row],[Unit Price]],_202006_RCSS5791117192175[[#This Row],['#]])),"")</f>
        <v/>
      </c>
      <c r="K191" s="22"/>
      <c r="L191" s="5" t="str">
        <f>IFERROR(IF(OR(AND(NOT(ISBLANK(_202006_RCSS5791117192175[[#This Row],['#]])),NOT(ISBLANK(_202006_RCSS5791117192175[[#This Row],[Taxable]]))),$U$2),$R$4*(_202006_RCSS5791117192175[[#This Row],[Unit Price]]*_202006_RCSS5791117192175[[#This Row],['#]]+_202006_RCSS5791117192175[[#This Row],[Service Fee]]),""),"")</f>
        <v/>
      </c>
      <c r="M191" s="5">
        <f>IFERROR($R$5*SUM((_202006_RCSS5791117192175[[#This Row],['#]]*_202006_RCSS5791117192175[[#This Row],[Unit Price]]),_202006_RCSS5791117192175[[#This Row],[Service Fee]],_202006_RCSS5791117192175[[#This Row],[Tax]]),"")</f>
        <v>0</v>
      </c>
      <c r="N191" s="5">
        <f>IFERROR(SUM(_202006_RCSS5791117192175[[#This Row],[Unit Price]]*_202006_RCSS5791117192175[[#This Row],['#]],_202006_RCSS5791117192175[[#This Row],[Service Fee]],_202006_RCSS5791117192175[[#This Row],[Tax]],_202006_RCSS5791117192175[[#This Row],[Tip]]),"")</f>
        <v>0</v>
      </c>
      <c r="O191" s="5" t="str">
        <f>IFERROR(_202006_RCSS5791117192175[[#This Row],[Item Cost]]/COUNTA(_202006_RCSS5791117192175[[#This Row],[Alice]:[Dave]]),"")</f>
        <v/>
      </c>
    </row>
    <row r="192" spans="1:15">
      <c r="A192" s="24"/>
      <c r="B192" s="25"/>
      <c r="C192" s="25"/>
      <c r="D192" s="26"/>
      <c r="E192" s="34" t="str">
        <f>IFERROR(INDEX(CardTab[Owner],MATCH(_202006_RCSS5791117192175[[#This Row],[Last 4]],CardTab[Card Number],0)),"")</f>
        <v/>
      </c>
      <c r="F192" s="36"/>
      <c r="G192"/>
      <c r="H192" s="22"/>
      <c r="I192" s="2"/>
      <c r="J192" s="5" t="str">
        <f>IFERROR(IF(_202006_RCSS5791117192175[[#This Row],[Item Name]]="Delivery",0,SUMPRODUCT($R$3,_202006_RCSS5791117192175[[#This Row],[Unit Price]],_202006_RCSS5791117192175[[#This Row],['#]])),"")</f>
        <v/>
      </c>
      <c r="K192" s="22"/>
      <c r="L192" s="5" t="str">
        <f>IFERROR(IF(OR(AND(NOT(ISBLANK(_202006_RCSS5791117192175[[#This Row],['#]])),NOT(ISBLANK(_202006_RCSS5791117192175[[#This Row],[Taxable]]))),$U$2),$R$4*(_202006_RCSS5791117192175[[#This Row],[Unit Price]]*_202006_RCSS5791117192175[[#This Row],['#]]+_202006_RCSS5791117192175[[#This Row],[Service Fee]]),""),"")</f>
        <v/>
      </c>
      <c r="M192" s="5">
        <f>IFERROR($R$5*SUM((_202006_RCSS5791117192175[[#This Row],['#]]*_202006_RCSS5791117192175[[#This Row],[Unit Price]]),_202006_RCSS5791117192175[[#This Row],[Service Fee]],_202006_RCSS5791117192175[[#This Row],[Tax]]),"")</f>
        <v>0</v>
      </c>
      <c r="N192" s="5">
        <f>IFERROR(SUM(_202006_RCSS5791117192175[[#This Row],[Unit Price]]*_202006_RCSS5791117192175[[#This Row],['#]],_202006_RCSS5791117192175[[#This Row],[Service Fee]],_202006_RCSS5791117192175[[#This Row],[Tax]],_202006_RCSS5791117192175[[#This Row],[Tip]]),"")</f>
        <v>0</v>
      </c>
      <c r="O192" s="5" t="str">
        <f>IFERROR(_202006_RCSS5791117192175[[#This Row],[Item Cost]]/COUNTA(_202006_RCSS5791117192175[[#This Row],[Alice]:[Dave]]),"")</f>
        <v/>
      </c>
    </row>
    <row r="193" spans="1:15">
      <c r="A193" s="24"/>
      <c r="B193" s="25"/>
      <c r="C193" s="25"/>
      <c r="D193" s="26"/>
      <c r="E193" s="34" t="str">
        <f>IFERROR(INDEX(CardTab[Owner],MATCH(_202006_RCSS5791117192175[[#This Row],[Last 4]],CardTab[Card Number],0)),"")</f>
        <v/>
      </c>
      <c r="F193" s="36"/>
      <c r="G193"/>
      <c r="H193" s="22"/>
      <c r="I193" s="2"/>
      <c r="J193" s="5" t="str">
        <f>IFERROR(IF(_202006_RCSS5791117192175[[#This Row],[Item Name]]="Delivery",0,SUMPRODUCT($R$3,_202006_RCSS5791117192175[[#This Row],[Unit Price]],_202006_RCSS5791117192175[[#This Row],['#]])),"")</f>
        <v/>
      </c>
      <c r="K193" s="22"/>
      <c r="L193" s="5" t="str">
        <f>IFERROR(IF(OR(AND(NOT(ISBLANK(_202006_RCSS5791117192175[[#This Row],['#]])),NOT(ISBLANK(_202006_RCSS5791117192175[[#This Row],[Taxable]]))),$U$2),$R$4*(_202006_RCSS5791117192175[[#This Row],[Unit Price]]*_202006_RCSS5791117192175[[#This Row],['#]]+_202006_RCSS5791117192175[[#This Row],[Service Fee]]),""),"")</f>
        <v/>
      </c>
      <c r="M193" s="5">
        <f>IFERROR($R$5*SUM((_202006_RCSS5791117192175[[#This Row],['#]]*_202006_RCSS5791117192175[[#This Row],[Unit Price]]),_202006_RCSS5791117192175[[#This Row],[Service Fee]],_202006_RCSS5791117192175[[#This Row],[Tax]]),"")</f>
        <v>0</v>
      </c>
      <c r="N193" s="5">
        <f>IFERROR(SUM(_202006_RCSS5791117192175[[#This Row],[Unit Price]]*_202006_RCSS5791117192175[[#This Row],['#]],_202006_RCSS5791117192175[[#This Row],[Service Fee]],_202006_RCSS5791117192175[[#This Row],[Tax]],_202006_RCSS5791117192175[[#This Row],[Tip]]),"")</f>
        <v>0</v>
      </c>
      <c r="O193" s="5" t="str">
        <f>IFERROR(_202006_RCSS5791117192175[[#This Row],[Item Cost]]/COUNTA(_202006_RCSS5791117192175[[#This Row],[Alice]:[Dave]]),"")</f>
        <v/>
      </c>
    </row>
    <row r="194" spans="1:15">
      <c r="A194" s="24"/>
      <c r="B194" s="25"/>
      <c r="C194" s="25"/>
      <c r="D194" s="26"/>
      <c r="E194" s="34" t="str">
        <f>IFERROR(INDEX(CardTab[Owner],MATCH(_202006_RCSS5791117192175[[#This Row],[Last 4]],CardTab[Card Number],0)),"")</f>
        <v/>
      </c>
      <c r="F194" s="36"/>
      <c r="G194"/>
      <c r="H194" s="22"/>
      <c r="I194" s="2"/>
      <c r="J194" s="5" t="str">
        <f>IFERROR(IF(_202006_RCSS5791117192175[[#This Row],[Item Name]]="Delivery",0,SUMPRODUCT($R$3,_202006_RCSS5791117192175[[#This Row],[Unit Price]],_202006_RCSS5791117192175[[#This Row],['#]])),"")</f>
        <v/>
      </c>
      <c r="K194" s="22"/>
      <c r="L194" s="5" t="str">
        <f>IFERROR(IF(OR(AND(NOT(ISBLANK(_202006_RCSS5791117192175[[#This Row],['#]])),NOT(ISBLANK(_202006_RCSS5791117192175[[#This Row],[Taxable]]))),$U$2),$R$4*(_202006_RCSS5791117192175[[#This Row],[Unit Price]]*_202006_RCSS5791117192175[[#This Row],['#]]+_202006_RCSS5791117192175[[#This Row],[Service Fee]]),""),"")</f>
        <v/>
      </c>
      <c r="M194" s="5">
        <f>IFERROR($R$5*SUM((_202006_RCSS5791117192175[[#This Row],['#]]*_202006_RCSS5791117192175[[#This Row],[Unit Price]]),_202006_RCSS5791117192175[[#This Row],[Service Fee]],_202006_RCSS5791117192175[[#This Row],[Tax]]),"")</f>
        <v>0</v>
      </c>
      <c r="N194" s="5">
        <f>IFERROR(SUM(_202006_RCSS5791117192175[[#This Row],[Unit Price]]*_202006_RCSS5791117192175[[#This Row],['#]],_202006_RCSS5791117192175[[#This Row],[Service Fee]],_202006_RCSS5791117192175[[#This Row],[Tax]],_202006_RCSS5791117192175[[#This Row],[Tip]]),"")</f>
        <v>0</v>
      </c>
      <c r="O194" s="5" t="str">
        <f>IFERROR(_202006_RCSS5791117192175[[#This Row],[Item Cost]]/COUNTA(_202006_RCSS5791117192175[[#This Row],[Alice]:[Dave]]),"")</f>
        <v/>
      </c>
    </row>
    <row r="195" spans="1:15">
      <c r="A195" s="24"/>
      <c r="B195" s="25"/>
      <c r="C195" s="25"/>
      <c r="D195" s="26"/>
      <c r="E195" s="34" t="str">
        <f>IFERROR(INDEX(CardTab[Owner],MATCH(_202006_RCSS5791117192175[[#This Row],[Last 4]],CardTab[Card Number],0)),"")</f>
        <v/>
      </c>
      <c r="F195" s="36"/>
      <c r="G195"/>
      <c r="H195" s="22"/>
      <c r="I195" s="2"/>
      <c r="J195" s="5" t="str">
        <f>IFERROR(IF(_202006_RCSS5791117192175[[#This Row],[Item Name]]="Delivery",0,SUMPRODUCT($R$3,_202006_RCSS5791117192175[[#This Row],[Unit Price]],_202006_RCSS5791117192175[[#This Row],['#]])),"")</f>
        <v/>
      </c>
      <c r="K195" s="22"/>
      <c r="L195" s="5" t="str">
        <f>IFERROR(IF(OR(AND(NOT(ISBLANK(_202006_RCSS5791117192175[[#This Row],['#]])),NOT(ISBLANK(_202006_RCSS5791117192175[[#This Row],[Taxable]]))),$U$2),$R$4*(_202006_RCSS5791117192175[[#This Row],[Unit Price]]*_202006_RCSS5791117192175[[#This Row],['#]]+_202006_RCSS5791117192175[[#This Row],[Service Fee]]),""),"")</f>
        <v/>
      </c>
      <c r="M195" s="5">
        <f>IFERROR($R$5*SUM((_202006_RCSS5791117192175[[#This Row],['#]]*_202006_RCSS5791117192175[[#This Row],[Unit Price]]),_202006_RCSS5791117192175[[#This Row],[Service Fee]],_202006_RCSS5791117192175[[#This Row],[Tax]]),"")</f>
        <v>0</v>
      </c>
      <c r="N195" s="5">
        <f>IFERROR(SUM(_202006_RCSS5791117192175[[#This Row],[Unit Price]]*_202006_RCSS5791117192175[[#This Row],['#]],_202006_RCSS5791117192175[[#This Row],[Service Fee]],_202006_RCSS5791117192175[[#This Row],[Tax]],_202006_RCSS5791117192175[[#This Row],[Tip]]),"")</f>
        <v>0</v>
      </c>
      <c r="O195" s="5" t="str">
        <f>IFERROR(_202006_RCSS5791117192175[[#This Row],[Item Cost]]/COUNTA(_202006_RCSS5791117192175[[#This Row],[Alice]:[Dave]]),"")</f>
        <v/>
      </c>
    </row>
    <row r="196" spans="1:15">
      <c r="A196" s="24"/>
      <c r="B196" s="25"/>
      <c r="C196" s="25"/>
      <c r="D196" s="26"/>
      <c r="E196" s="34" t="str">
        <f>IFERROR(INDEX(CardTab[Owner],MATCH(_202006_RCSS5791117192175[[#This Row],[Last 4]],CardTab[Card Number],0)),"")</f>
        <v/>
      </c>
      <c r="F196" s="36"/>
      <c r="G196"/>
      <c r="H196" s="22"/>
      <c r="I196" s="2"/>
      <c r="J196" s="5" t="str">
        <f>IFERROR(IF(_202006_RCSS5791117192175[[#This Row],[Item Name]]="Delivery",0,SUMPRODUCT($R$3,_202006_RCSS5791117192175[[#This Row],[Unit Price]],_202006_RCSS5791117192175[[#This Row],['#]])),"")</f>
        <v/>
      </c>
      <c r="K196" s="22"/>
      <c r="L196" s="5" t="str">
        <f>IFERROR(IF(OR(AND(NOT(ISBLANK(_202006_RCSS5791117192175[[#This Row],['#]])),NOT(ISBLANK(_202006_RCSS5791117192175[[#This Row],[Taxable]]))),$U$2),$R$4*(_202006_RCSS5791117192175[[#This Row],[Unit Price]]*_202006_RCSS5791117192175[[#This Row],['#]]+_202006_RCSS5791117192175[[#This Row],[Service Fee]]),""),"")</f>
        <v/>
      </c>
      <c r="M196" s="5">
        <f>IFERROR($R$5*SUM((_202006_RCSS5791117192175[[#This Row],['#]]*_202006_RCSS5791117192175[[#This Row],[Unit Price]]),_202006_RCSS5791117192175[[#This Row],[Service Fee]],_202006_RCSS5791117192175[[#This Row],[Tax]]),"")</f>
        <v>0</v>
      </c>
      <c r="N196" s="5">
        <f>IFERROR(SUM(_202006_RCSS5791117192175[[#This Row],[Unit Price]]*_202006_RCSS5791117192175[[#This Row],['#]],_202006_RCSS5791117192175[[#This Row],[Service Fee]],_202006_RCSS5791117192175[[#This Row],[Tax]],_202006_RCSS5791117192175[[#This Row],[Tip]]),"")</f>
        <v>0</v>
      </c>
      <c r="O196" s="5" t="str">
        <f>IFERROR(_202006_RCSS5791117192175[[#This Row],[Item Cost]]/COUNTA(_202006_RCSS5791117192175[[#This Row],[Alice]:[Dave]]),"")</f>
        <v/>
      </c>
    </row>
    <row r="197" spans="1:15">
      <c r="A197" s="24"/>
      <c r="B197" s="25"/>
      <c r="C197" s="25"/>
      <c r="D197" s="26"/>
      <c r="E197" s="34" t="str">
        <f>IFERROR(INDEX(CardTab[Owner],MATCH(_202006_RCSS5791117192175[[#This Row],[Last 4]],CardTab[Card Number],0)),"")</f>
        <v/>
      </c>
      <c r="F197" s="36"/>
      <c r="G197"/>
      <c r="H197" s="22"/>
      <c r="I197" s="2"/>
      <c r="J197" s="5" t="str">
        <f>IFERROR(IF(_202006_RCSS5791117192175[[#This Row],[Item Name]]="Delivery",0,SUMPRODUCT($R$3,_202006_RCSS5791117192175[[#This Row],[Unit Price]],_202006_RCSS5791117192175[[#This Row],['#]])),"")</f>
        <v/>
      </c>
      <c r="K197" s="22"/>
      <c r="L197" s="5" t="str">
        <f>IFERROR(IF(OR(AND(NOT(ISBLANK(_202006_RCSS5791117192175[[#This Row],['#]])),NOT(ISBLANK(_202006_RCSS5791117192175[[#This Row],[Taxable]]))),$U$2),$R$4*(_202006_RCSS5791117192175[[#This Row],[Unit Price]]*_202006_RCSS5791117192175[[#This Row],['#]]+_202006_RCSS5791117192175[[#This Row],[Service Fee]]),""),"")</f>
        <v/>
      </c>
      <c r="M197" s="5">
        <f>IFERROR($R$5*SUM((_202006_RCSS5791117192175[[#This Row],['#]]*_202006_RCSS5791117192175[[#This Row],[Unit Price]]),_202006_RCSS5791117192175[[#This Row],[Service Fee]],_202006_RCSS5791117192175[[#This Row],[Tax]]),"")</f>
        <v>0</v>
      </c>
      <c r="N197" s="5">
        <f>IFERROR(SUM(_202006_RCSS5791117192175[[#This Row],[Unit Price]]*_202006_RCSS5791117192175[[#This Row],['#]],_202006_RCSS5791117192175[[#This Row],[Service Fee]],_202006_RCSS5791117192175[[#This Row],[Tax]],_202006_RCSS5791117192175[[#This Row],[Tip]]),"")</f>
        <v>0</v>
      </c>
      <c r="O197" s="5" t="str">
        <f>IFERROR(_202006_RCSS5791117192175[[#This Row],[Item Cost]]/COUNTA(_202006_RCSS5791117192175[[#This Row],[Alice]:[Dave]]),"")</f>
        <v/>
      </c>
    </row>
    <row r="198" spans="1:15">
      <c r="A198" s="24"/>
      <c r="B198" s="25"/>
      <c r="C198" s="25"/>
      <c r="D198" s="26"/>
      <c r="E198" s="34" t="str">
        <f>IFERROR(INDEX(CardTab[Owner],MATCH(_202006_RCSS5791117192175[[#This Row],[Last 4]],CardTab[Card Number],0)),"")</f>
        <v/>
      </c>
      <c r="F198" s="36"/>
      <c r="G198"/>
      <c r="H198" s="22"/>
      <c r="I198" s="2"/>
      <c r="J198" s="5" t="str">
        <f>IFERROR(IF(_202006_RCSS5791117192175[[#This Row],[Item Name]]="Delivery",0,SUMPRODUCT($R$3,_202006_RCSS5791117192175[[#This Row],[Unit Price]],_202006_RCSS5791117192175[[#This Row],['#]])),"")</f>
        <v/>
      </c>
      <c r="K198" s="22"/>
      <c r="L198" s="5" t="str">
        <f>IFERROR(IF(OR(AND(NOT(ISBLANK(_202006_RCSS5791117192175[[#This Row],['#]])),NOT(ISBLANK(_202006_RCSS5791117192175[[#This Row],[Taxable]]))),$U$2),$R$4*(_202006_RCSS5791117192175[[#This Row],[Unit Price]]*_202006_RCSS5791117192175[[#This Row],['#]]+_202006_RCSS5791117192175[[#This Row],[Service Fee]]),""),"")</f>
        <v/>
      </c>
      <c r="M198" s="5">
        <f>IFERROR($R$5*SUM((_202006_RCSS5791117192175[[#This Row],['#]]*_202006_RCSS5791117192175[[#This Row],[Unit Price]]),_202006_RCSS5791117192175[[#This Row],[Service Fee]],_202006_RCSS5791117192175[[#This Row],[Tax]]),"")</f>
        <v>0</v>
      </c>
      <c r="N198" s="5">
        <f>IFERROR(SUM(_202006_RCSS5791117192175[[#This Row],[Unit Price]]*_202006_RCSS5791117192175[[#This Row],['#]],_202006_RCSS5791117192175[[#This Row],[Service Fee]],_202006_RCSS5791117192175[[#This Row],[Tax]],_202006_RCSS5791117192175[[#This Row],[Tip]]),"")</f>
        <v>0</v>
      </c>
      <c r="O198" s="5" t="str">
        <f>IFERROR(_202006_RCSS5791117192175[[#This Row],[Item Cost]]/COUNTA(_202006_RCSS5791117192175[[#This Row],[Alice]:[Dave]]),"")</f>
        <v/>
      </c>
    </row>
    <row r="199" spans="1:15">
      <c r="A199" s="24"/>
      <c r="B199" s="25"/>
      <c r="C199" s="25"/>
      <c r="D199" s="26"/>
      <c r="E199" s="34" t="str">
        <f>IFERROR(INDEX(CardTab[Owner],MATCH(_202006_RCSS5791117192175[[#This Row],[Last 4]],CardTab[Card Number],0)),"")</f>
        <v/>
      </c>
      <c r="F199" s="36"/>
      <c r="G199"/>
      <c r="H199" s="22"/>
      <c r="I199" s="2"/>
      <c r="J199" s="5" t="str">
        <f>IFERROR(IF(_202006_RCSS5791117192175[[#This Row],[Item Name]]="Delivery",0,SUMPRODUCT($R$3,_202006_RCSS5791117192175[[#This Row],[Unit Price]],_202006_RCSS5791117192175[[#This Row],['#]])),"")</f>
        <v/>
      </c>
      <c r="K199" s="22"/>
      <c r="L199" s="5" t="str">
        <f>IFERROR(IF(OR(AND(NOT(ISBLANK(_202006_RCSS5791117192175[[#This Row],['#]])),NOT(ISBLANK(_202006_RCSS5791117192175[[#This Row],[Taxable]]))),$U$2),$R$4*(_202006_RCSS5791117192175[[#This Row],[Unit Price]]*_202006_RCSS5791117192175[[#This Row],['#]]+_202006_RCSS5791117192175[[#This Row],[Service Fee]]),""),"")</f>
        <v/>
      </c>
      <c r="M199" s="5">
        <f>IFERROR($R$5*SUM((_202006_RCSS5791117192175[[#This Row],['#]]*_202006_RCSS5791117192175[[#This Row],[Unit Price]]),_202006_RCSS5791117192175[[#This Row],[Service Fee]],_202006_RCSS5791117192175[[#This Row],[Tax]]),"")</f>
        <v>0</v>
      </c>
      <c r="N199" s="5">
        <f>IFERROR(SUM(_202006_RCSS5791117192175[[#This Row],[Unit Price]]*_202006_RCSS5791117192175[[#This Row],['#]],_202006_RCSS5791117192175[[#This Row],[Service Fee]],_202006_RCSS5791117192175[[#This Row],[Tax]],_202006_RCSS5791117192175[[#This Row],[Tip]]),"")</f>
        <v>0</v>
      </c>
      <c r="O199" s="5" t="str">
        <f>IFERROR(_202006_RCSS5791117192175[[#This Row],[Item Cost]]/COUNTA(_202006_RCSS5791117192175[[#This Row],[Alice]:[Dave]]),"")</f>
        <v/>
      </c>
    </row>
    <row r="200" spans="1:15">
      <c r="A200" s="24"/>
      <c r="B200" s="25"/>
      <c r="C200" s="25"/>
      <c r="D200" s="26"/>
      <c r="E200" s="34" t="str">
        <f>IFERROR(INDEX(CardTab[Owner],MATCH(_202006_RCSS5791117192175[[#This Row],[Last 4]],CardTab[Card Number],0)),"")</f>
        <v/>
      </c>
      <c r="F200" s="36"/>
      <c r="G200" s="39"/>
      <c r="H200" s="22"/>
      <c r="I200" s="2"/>
      <c r="J200" s="5" t="str">
        <f>IFERROR(IF(_202006_RCSS5791117192175[[#This Row],[Item Name]]="Delivery",0,SUMPRODUCT($R$3,_202006_RCSS5791117192175[[#This Row],[Unit Price]],_202006_RCSS5791117192175[[#This Row],['#]])),"")</f>
        <v/>
      </c>
      <c r="K200" s="22"/>
      <c r="L200" s="5" t="str">
        <f>IFERROR(IF(OR(AND(NOT(ISBLANK(_202006_RCSS5791117192175[[#This Row],['#]])),NOT(ISBLANK(_202006_RCSS5791117192175[[#This Row],[Taxable]]))),$U$2),$R$4*(_202006_RCSS5791117192175[[#This Row],[Unit Price]]*_202006_RCSS5791117192175[[#This Row],['#]]+_202006_RCSS5791117192175[[#This Row],[Service Fee]]),""),"")</f>
        <v/>
      </c>
      <c r="M200" s="5">
        <f>IFERROR($R$5*SUM((_202006_RCSS5791117192175[[#This Row],['#]]*_202006_RCSS5791117192175[[#This Row],[Unit Price]]),_202006_RCSS5791117192175[[#This Row],[Service Fee]],_202006_RCSS5791117192175[[#This Row],[Tax]]),"")</f>
        <v>0</v>
      </c>
      <c r="N200" s="5">
        <f>IFERROR(SUM(_202006_RCSS5791117192175[[#This Row],[Unit Price]]*_202006_RCSS5791117192175[[#This Row],['#]],_202006_RCSS5791117192175[[#This Row],[Service Fee]],_202006_RCSS5791117192175[[#This Row],[Tax]],_202006_RCSS5791117192175[[#This Row],[Tip]]),"")</f>
        <v>0</v>
      </c>
      <c r="O200" s="5" t="str">
        <f>IFERROR(_202006_RCSS5791117192175[[#This Row],[Item Cost]]/COUNTA(_202006_RCSS5791117192175[[#This Row],[Alice]:[Dave]]),"")</f>
        <v/>
      </c>
    </row>
    <row r="201" spans="1:15">
      <c r="A201" s="24"/>
      <c r="B201" s="25"/>
      <c r="C201" s="25"/>
      <c r="D201" s="26"/>
      <c r="E201" s="34" t="str">
        <f>IFERROR(INDEX(CardTab[Owner],MATCH(_202006_RCSS5791117192175[[#This Row],[Last 4]],CardTab[Card Number],0)),"")</f>
        <v/>
      </c>
      <c r="F201" s="36"/>
      <c r="G201"/>
      <c r="H201" s="22"/>
      <c r="I201" s="2"/>
      <c r="J201" s="5" t="str">
        <f>IFERROR(IF(_202006_RCSS5791117192175[[#This Row],[Item Name]]="Delivery",0,SUMPRODUCT($R$3,_202006_RCSS5791117192175[[#This Row],[Unit Price]],_202006_RCSS5791117192175[[#This Row],['#]])),"")</f>
        <v/>
      </c>
      <c r="K201" s="22"/>
      <c r="L201" s="5" t="str">
        <f>IFERROR(IF(OR(AND(NOT(ISBLANK(_202006_RCSS5791117192175[[#This Row],['#]])),NOT(ISBLANK(_202006_RCSS5791117192175[[#This Row],[Taxable]]))),$U$2),$R$4*(_202006_RCSS5791117192175[[#This Row],[Unit Price]]*_202006_RCSS5791117192175[[#This Row],['#]]+_202006_RCSS5791117192175[[#This Row],[Service Fee]]),""),"")</f>
        <v/>
      </c>
      <c r="M201" s="5">
        <f>IFERROR($R$5*SUM((_202006_RCSS5791117192175[[#This Row],['#]]*_202006_RCSS5791117192175[[#This Row],[Unit Price]]),_202006_RCSS5791117192175[[#This Row],[Service Fee]],_202006_RCSS5791117192175[[#This Row],[Tax]]),"")</f>
        <v>0</v>
      </c>
      <c r="N201" s="5">
        <f>IFERROR(SUM(_202006_RCSS5791117192175[[#This Row],[Unit Price]]*_202006_RCSS5791117192175[[#This Row],['#]],_202006_RCSS5791117192175[[#This Row],[Service Fee]],_202006_RCSS5791117192175[[#This Row],[Tax]],_202006_RCSS5791117192175[[#This Row],[Tip]]),"")</f>
        <v>0</v>
      </c>
      <c r="O201" s="5" t="str">
        <f>IFERROR(_202006_RCSS5791117192175[[#This Row],[Item Cost]]/COUNTA(_202006_RCSS5791117192175[[#This Row],[Alice]:[Dave]]),"")</f>
        <v/>
      </c>
    </row>
    <row r="202" spans="1:15">
      <c r="A202" s="24"/>
      <c r="B202" s="25"/>
      <c r="C202" s="25"/>
      <c r="D202" s="26"/>
      <c r="E202" s="34" t="str">
        <f>IFERROR(INDEX(CardTab[Owner],MATCH(_202006_RCSS5791117192175[[#This Row],[Last 4]],CardTab[Card Number],0)),"")</f>
        <v/>
      </c>
      <c r="F202" s="36"/>
      <c r="G202"/>
      <c r="H202" s="22"/>
      <c r="I202" s="2"/>
      <c r="J202" s="5" t="str">
        <f>IFERROR(IF(_202006_RCSS5791117192175[[#This Row],[Item Name]]="Delivery",0,SUMPRODUCT($R$3,_202006_RCSS5791117192175[[#This Row],[Unit Price]],_202006_RCSS5791117192175[[#This Row],['#]])),"")</f>
        <v/>
      </c>
      <c r="K202" s="22"/>
      <c r="L202" s="5" t="str">
        <f>IFERROR(IF(OR(AND(NOT(ISBLANK(_202006_RCSS5791117192175[[#This Row],['#]])),NOT(ISBLANK(_202006_RCSS5791117192175[[#This Row],[Taxable]]))),$U$2),$R$4*(_202006_RCSS5791117192175[[#This Row],[Unit Price]]*_202006_RCSS5791117192175[[#This Row],['#]]+_202006_RCSS5791117192175[[#This Row],[Service Fee]]),""),"")</f>
        <v/>
      </c>
      <c r="M202" s="5">
        <f>IFERROR($R$5*SUM((_202006_RCSS5791117192175[[#This Row],['#]]*_202006_RCSS5791117192175[[#This Row],[Unit Price]]),_202006_RCSS5791117192175[[#This Row],[Service Fee]],_202006_RCSS5791117192175[[#This Row],[Tax]]),"")</f>
        <v>0</v>
      </c>
      <c r="N202" s="5">
        <f>IFERROR(SUM(_202006_RCSS5791117192175[[#This Row],[Unit Price]]*_202006_RCSS5791117192175[[#This Row],['#]],_202006_RCSS5791117192175[[#This Row],[Service Fee]],_202006_RCSS5791117192175[[#This Row],[Tax]],_202006_RCSS5791117192175[[#This Row],[Tip]]),"")</f>
        <v>0</v>
      </c>
      <c r="O202" s="5" t="str">
        <f>IFERROR(_202006_RCSS5791117192175[[#This Row],[Item Cost]]/COUNTA(_202006_RCSS5791117192175[[#This Row],[Alice]:[Dave]]),"")</f>
        <v/>
      </c>
    </row>
    <row r="203" spans="1:15">
      <c r="A203" s="24"/>
      <c r="B203" s="25"/>
      <c r="C203" s="25"/>
      <c r="D203" s="26"/>
      <c r="E203" s="34" t="str">
        <f>IFERROR(INDEX(CardTab[Owner],MATCH(_202006_RCSS5791117192175[[#This Row],[Last 4]],CardTab[Card Number],0)),"")</f>
        <v/>
      </c>
      <c r="F203" s="36"/>
      <c r="G203"/>
      <c r="H203" s="22"/>
      <c r="I203" s="2"/>
      <c r="J203" s="5" t="str">
        <f>IFERROR(IF(_202006_RCSS5791117192175[[#This Row],[Item Name]]="Delivery",0,SUMPRODUCT($R$3,_202006_RCSS5791117192175[[#This Row],[Unit Price]],_202006_RCSS5791117192175[[#This Row],['#]])),"")</f>
        <v/>
      </c>
      <c r="K203" s="22"/>
      <c r="L203" s="5" t="str">
        <f>IFERROR(IF(OR(AND(NOT(ISBLANK(_202006_RCSS5791117192175[[#This Row],['#]])),NOT(ISBLANK(_202006_RCSS5791117192175[[#This Row],[Taxable]]))),$U$2),$R$4*(_202006_RCSS5791117192175[[#This Row],[Unit Price]]*_202006_RCSS5791117192175[[#This Row],['#]]+_202006_RCSS5791117192175[[#This Row],[Service Fee]]),""),"")</f>
        <v/>
      </c>
      <c r="M203" s="5">
        <f>IFERROR($R$5*SUM((_202006_RCSS5791117192175[[#This Row],['#]]*_202006_RCSS5791117192175[[#This Row],[Unit Price]]),_202006_RCSS5791117192175[[#This Row],[Service Fee]],_202006_RCSS5791117192175[[#This Row],[Tax]]),"")</f>
        <v>0</v>
      </c>
      <c r="N203" s="5">
        <f>IFERROR(SUM(_202006_RCSS5791117192175[[#This Row],[Unit Price]]*_202006_RCSS5791117192175[[#This Row],['#]],_202006_RCSS5791117192175[[#This Row],[Service Fee]],_202006_RCSS5791117192175[[#This Row],[Tax]],_202006_RCSS5791117192175[[#This Row],[Tip]]),"")</f>
        <v>0</v>
      </c>
      <c r="O203" s="5" t="str">
        <f>IFERROR(_202006_RCSS5791117192175[[#This Row],[Item Cost]]/COUNTA(_202006_RCSS5791117192175[[#This Row],[Alice]:[Dave]]),"")</f>
        <v/>
      </c>
    </row>
    <row r="204" spans="1:15">
      <c r="A204" s="24"/>
      <c r="B204" s="25"/>
      <c r="C204" s="25"/>
      <c r="D204" s="26"/>
      <c r="E204" s="34" t="str">
        <f>IFERROR(INDEX(CardTab[Owner],MATCH(_202006_RCSS5791117192175[[#This Row],[Last 4]],CardTab[Card Number],0)),"")</f>
        <v/>
      </c>
      <c r="F204" s="36"/>
      <c r="G204" s="39"/>
      <c r="H204" s="8"/>
      <c r="I204" s="2"/>
      <c r="J204" s="5" t="str">
        <f>IFERROR(IF(_202006_RCSS5791117192175[[#This Row],[Item Name]]="Delivery",0,SUMPRODUCT($R$3,_202006_RCSS5791117192175[[#This Row],[Unit Price]],_202006_RCSS5791117192175[[#This Row],['#]])),"")</f>
        <v/>
      </c>
      <c r="K204" s="22"/>
      <c r="L204" s="5" t="str">
        <f>IFERROR(IF(OR(AND(NOT(ISBLANK(_202006_RCSS5791117192175[[#This Row],['#]])),NOT(ISBLANK(_202006_RCSS5791117192175[[#This Row],[Taxable]]))),$U$2),$R$4*(_202006_RCSS5791117192175[[#This Row],[Unit Price]]*_202006_RCSS5791117192175[[#This Row],['#]]+_202006_RCSS5791117192175[[#This Row],[Service Fee]]),""),"")</f>
        <v/>
      </c>
      <c r="M204" s="5">
        <f>IFERROR($R$5*SUM((_202006_RCSS5791117192175[[#This Row],['#]]*_202006_RCSS5791117192175[[#This Row],[Unit Price]]),_202006_RCSS5791117192175[[#This Row],[Service Fee]],_202006_RCSS5791117192175[[#This Row],[Tax]]),"")</f>
        <v>0</v>
      </c>
      <c r="N204" s="5">
        <f>IFERROR(SUM(_202006_RCSS5791117192175[[#This Row],[Unit Price]]*_202006_RCSS5791117192175[[#This Row],['#]],_202006_RCSS5791117192175[[#This Row],[Service Fee]],_202006_RCSS5791117192175[[#This Row],[Tax]],_202006_RCSS5791117192175[[#This Row],[Tip]]),"")</f>
        <v>0</v>
      </c>
      <c r="O204" s="5" t="str">
        <f>IFERROR(_202006_RCSS5791117192175[[#This Row],[Item Cost]]/COUNTA(_202006_RCSS5791117192175[[#This Row],[Alice]:[Dave]]),"")</f>
        <v/>
      </c>
    </row>
    <row r="205" spans="1:15">
      <c r="A205" s="24"/>
      <c r="B205" s="25"/>
      <c r="C205" s="25"/>
      <c r="D205" s="26"/>
      <c r="E205" s="34" t="str">
        <f>IFERROR(INDEX(CardTab[Owner],MATCH(_202006_RCSS5791117192175[[#This Row],[Last 4]],CardTab[Card Number],0)),"")</f>
        <v/>
      </c>
      <c r="F205" s="36"/>
      <c r="G205"/>
      <c r="H205" s="22"/>
      <c r="I205" s="2"/>
      <c r="J205" s="5" t="str">
        <f>IFERROR(IF(_202006_RCSS5791117192175[[#This Row],[Item Name]]="Delivery",0,SUMPRODUCT($R$3,_202006_RCSS5791117192175[[#This Row],[Unit Price]],_202006_RCSS5791117192175[[#This Row],['#]])),"")</f>
        <v/>
      </c>
      <c r="K205" s="22"/>
      <c r="L205" s="5" t="str">
        <f>IFERROR(IF(OR(AND(NOT(ISBLANK(_202006_RCSS5791117192175[[#This Row],['#]])),NOT(ISBLANK(_202006_RCSS5791117192175[[#This Row],[Taxable]]))),$U$2),$R$4*(_202006_RCSS5791117192175[[#This Row],[Unit Price]]*_202006_RCSS5791117192175[[#This Row],['#]]+_202006_RCSS5791117192175[[#This Row],[Service Fee]]),""),"")</f>
        <v/>
      </c>
      <c r="M205" s="5">
        <f>IFERROR($R$5*SUM((_202006_RCSS5791117192175[[#This Row],['#]]*_202006_RCSS5791117192175[[#This Row],[Unit Price]]),_202006_RCSS5791117192175[[#This Row],[Service Fee]],_202006_RCSS5791117192175[[#This Row],[Tax]]),"")</f>
        <v>0</v>
      </c>
      <c r="N205" s="5">
        <f>IFERROR(SUM(_202006_RCSS5791117192175[[#This Row],[Unit Price]]*_202006_RCSS5791117192175[[#This Row],['#]],_202006_RCSS5791117192175[[#This Row],[Service Fee]],_202006_RCSS5791117192175[[#This Row],[Tax]],_202006_RCSS5791117192175[[#This Row],[Tip]]),"")</f>
        <v>0</v>
      </c>
      <c r="O205" s="5" t="str">
        <f>IFERROR(_202006_RCSS5791117192175[[#This Row],[Item Cost]]/COUNTA(_202006_RCSS5791117192175[[#This Row],[Alice]:[Dave]]),"")</f>
        <v/>
      </c>
    </row>
    <row r="206" spans="1:15">
      <c r="A206" s="24"/>
      <c r="B206" s="25"/>
      <c r="C206" s="25"/>
      <c r="D206" s="26"/>
      <c r="E206" s="34" t="str">
        <f>IFERROR(INDEX(CardTab[Owner],MATCH(_202006_RCSS5791117192175[[#This Row],[Last 4]],CardTab[Card Number],0)),"")</f>
        <v/>
      </c>
      <c r="F206" s="36"/>
      <c r="G206"/>
      <c r="H206" s="22"/>
      <c r="I206" s="2"/>
      <c r="J206" s="5" t="str">
        <f>IFERROR(IF(_202006_RCSS5791117192175[[#This Row],[Item Name]]="Delivery",0,SUMPRODUCT($R$3,_202006_RCSS5791117192175[[#This Row],[Unit Price]],_202006_RCSS5791117192175[[#This Row],['#]])),"")</f>
        <v/>
      </c>
      <c r="K206" s="22"/>
      <c r="L206" s="5" t="str">
        <f>IFERROR(IF(OR(AND(NOT(ISBLANK(_202006_RCSS5791117192175[[#This Row],['#]])),NOT(ISBLANK(_202006_RCSS5791117192175[[#This Row],[Taxable]]))),$U$2),$R$4*(_202006_RCSS5791117192175[[#This Row],[Unit Price]]*_202006_RCSS5791117192175[[#This Row],['#]]+_202006_RCSS5791117192175[[#This Row],[Service Fee]]),""),"")</f>
        <v/>
      </c>
      <c r="M206" s="5">
        <f>IFERROR($R$5*SUM((_202006_RCSS5791117192175[[#This Row],['#]]*_202006_RCSS5791117192175[[#This Row],[Unit Price]]),_202006_RCSS5791117192175[[#This Row],[Service Fee]],_202006_RCSS5791117192175[[#This Row],[Tax]]),"")</f>
        <v>0</v>
      </c>
      <c r="N206" s="5">
        <f>IFERROR(SUM(_202006_RCSS5791117192175[[#This Row],[Unit Price]]*_202006_RCSS5791117192175[[#This Row],['#]],_202006_RCSS5791117192175[[#This Row],[Service Fee]],_202006_RCSS5791117192175[[#This Row],[Tax]],_202006_RCSS5791117192175[[#This Row],[Tip]]),"")</f>
        <v>0</v>
      </c>
      <c r="O206" s="5" t="str">
        <f>IFERROR(_202006_RCSS5791117192175[[#This Row],[Item Cost]]/COUNTA(_202006_RCSS5791117192175[[#This Row],[Alice]:[Dave]]),"")</f>
        <v/>
      </c>
    </row>
    <row r="207" spans="1:15">
      <c r="A207" s="24"/>
      <c r="B207" s="25"/>
      <c r="C207" s="25"/>
      <c r="D207" s="26"/>
      <c r="E207" s="34" t="str">
        <f>IFERROR(INDEX(CardTab[Owner],MATCH(_202006_RCSS5791117192175[[#This Row],[Last 4]],CardTab[Card Number],0)),"")</f>
        <v/>
      </c>
      <c r="F207" s="36"/>
      <c r="G207"/>
      <c r="H207" s="22"/>
      <c r="I207" s="2"/>
      <c r="J207" s="5" t="str">
        <f>IFERROR(IF(_202006_RCSS5791117192175[[#This Row],[Item Name]]="Delivery",0,SUMPRODUCT($R$3,_202006_RCSS5791117192175[[#This Row],[Unit Price]],_202006_RCSS5791117192175[[#This Row],['#]])),"")</f>
        <v/>
      </c>
      <c r="K207" s="22"/>
      <c r="L207" s="5" t="str">
        <f>IFERROR(IF(OR(AND(NOT(ISBLANK(_202006_RCSS5791117192175[[#This Row],['#]])),NOT(ISBLANK(_202006_RCSS5791117192175[[#This Row],[Taxable]]))),$U$2),$R$4*(_202006_RCSS5791117192175[[#This Row],[Unit Price]]*_202006_RCSS5791117192175[[#This Row],['#]]+_202006_RCSS5791117192175[[#This Row],[Service Fee]]),""),"")</f>
        <v/>
      </c>
      <c r="M207" s="5">
        <f>IFERROR($R$5*SUM((_202006_RCSS5791117192175[[#This Row],['#]]*_202006_RCSS5791117192175[[#This Row],[Unit Price]]),_202006_RCSS5791117192175[[#This Row],[Service Fee]],_202006_RCSS5791117192175[[#This Row],[Tax]]),"")</f>
        <v>0</v>
      </c>
      <c r="N207" s="5">
        <f>IFERROR(SUM(_202006_RCSS5791117192175[[#This Row],[Unit Price]]*_202006_RCSS5791117192175[[#This Row],['#]],_202006_RCSS5791117192175[[#This Row],[Service Fee]],_202006_RCSS5791117192175[[#This Row],[Tax]],_202006_RCSS5791117192175[[#This Row],[Tip]]),"")</f>
        <v>0</v>
      </c>
      <c r="O207" s="5" t="str">
        <f>IFERROR(_202006_RCSS5791117192175[[#This Row],[Item Cost]]/COUNTA(_202006_RCSS5791117192175[[#This Row],[Alice]:[Dave]]),"")</f>
        <v/>
      </c>
    </row>
    <row r="208" spans="1:15">
      <c r="A208" s="24"/>
      <c r="B208" s="25"/>
      <c r="C208" s="25"/>
      <c r="D208" s="26"/>
      <c r="E208" s="34" t="str">
        <f>IFERROR(INDEX(CardTab[Owner],MATCH(_202006_RCSS5791117192175[[#This Row],[Last 4]],CardTab[Card Number],0)),"")</f>
        <v/>
      </c>
      <c r="F208" s="36"/>
      <c r="G208"/>
      <c r="H208" s="22"/>
      <c r="I208" s="2"/>
      <c r="J208" s="5" t="str">
        <f>IFERROR(IF(_202006_RCSS5791117192175[[#This Row],[Item Name]]="Delivery",0,SUMPRODUCT($R$3,_202006_RCSS5791117192175[[#This Row],[Unit Price]],_202006_RCSS5791117192175[[#This Row],['#]])),"")</f>
        <v/>
      </c>
      <c r="K208" s="22"/>
      <c r="L208" s="5" t="str">
        <f>IFERROR(IF(OR(AND(NOT(ISBLANK(_202006_RCSS5791117192175[[#This Row],['#]])),NOT(ISBLANK(_202006_RCSS5791117192175[[#This Row],[Taxable]]))),$U$2),$R$4*(_202006_RCSS5791117192175[[#This Row],[Unit Price]]*_202006_RCSS5791117192175[[#This Row],['#]]+_202006_RCSS5791117192175[[#This Row],[Service Fee]]),""),"")</f>
        <v/>
      </c>
      <c r="M208" s="5">
        <f>IFERROR($R$5*SUM((_202006_RCSS5791117192175[[#This Row],['#]]*_202006_RCSS5791117192175[[#This Row],[Unit Price]]),_202006_RCSS5791117192175[[#This Row],[Service Fee]],_202006_RCSS5791117192175[[#This Row],[Tax]]),"")</f>
        <v>0</v>
      </c>
      <c r="N208" s="5">
        <f>IFERROR(SUM(_202006_RCSS5791117192175[[#This Row],[Unit Price]]*_202006_RCSS5791117192175[[#This Row],['#]],_202006_RCSS5791117192175[[#This Row],[Service Fee]],_202006_RCSS5791117192175[[#This Row],[Tax]],_202006_RCSS5791117192175[[#This Row],[Tip]]),"")</f>
        <v>0</v>
      </c>
      <c r="O208" s="5" t="str">
        <f>IFERROR(_202006_RCSS5791117192175[[#This Row],[Item Cost]]/COUNTA(_202006_RCSS5791117192175[[#This Row],[Alice]:[Dave]]),"")</f>
        <v/>
      </c>
    </row>
    <row r="209" spans="1:15">
      <c r="A209" s="24"/>
      <c r="B209" s="25"/>
      <c r="C209" s="25"/>
      <c r="D209" s="26"/>
      <c r="E209" s="34" t="str">
        <f>IFERROR(INDEX(CardTab[Owner],MATCH(_202006_RCSS5791117192175[[#This Row],[Last 4]],CardTab[Card Number],0)),"")</f>
        <v/>
      </c>
      <c r="F209" s="36"/>
      <c r="G209"/>
      <c r="H209" s="22"/>
      <c r="I209" s="2"/>
      <c r="J209" s="5" t="str">
        <f>IFERROR(IF(_202006_RCSS5791117192175[[#This Row],[Item Name]]="Delivery",0,SUMPRODUCT($R$3,_202006_RCSS5791117192175[[#This Row],[Unit Price]],_202006_RCSS5791117192175[[#This Row],['#]])),"")</f>
        <v/>
      </c>
      <c r="K209" s="22"/>
      <c r="L209" s="5" t="str">
        <f>IFERROR(IF(OR(AND(NOT(ISBLANK(_202006_RCSS5791117192175[[#This Row],['#]])),NOT(ISBLANK(_202006_RCSS5791117192175[[#This Row],[Taxable]]))),$U$2),$R$4*(_202006_RCSS5791117192175[[#This Row],[Unit Price]]*_202006_RCSS5791117192175[[#This Row],['#]]+_202006_RCSS5791117192175[[#This Row],[Service Fee]]),""),"")</f>
        <v/>
      </c>
      <c r="M209" s="5">
        <f>IFERROR($R$5*SUM((_202006_RCSS5791117192175[[#This Row],['#]]*_202006_RCSS5791117192175[[#This Row],[Unit Price]]),_202006_RCSS5791117192175[[#This Row],[Service Fee]],_202006_RCSS5791117192175[[#This Row],[Tax]]),"")</f>
        <v>0</v>
      </c>
      <c r="N209" s="5">
        <f>IFERROR(SUM(_202006_RCSS5791117192175[[#This Row],[Unit Price]]*_202006_RCSS5791117192175[[#This Row],['#]],_202006_RCSS5791117192175[[#This Row],[Service Fee]],_202006_RCSS5791117192175[[#This Row],[Tax]],_202006_RCSS5791117192175[[#This Row],[Tip]]),"")</f>
        <v>0</v>
      </c>
      <c r="O209" s="5" t="str">
        <f>IFERROR(_202006_RCSS5791117192175[[#This Row],[Item Cost]]/COUNTA(_202006_RCSS5791117192175[[#This Row],[Alice]:[Dave]]),"")</f>
        <v/>
      </c>
    </row>
    <row r="210" spans="1:15">
      <c r="A210" s="24"/>
      <c r="B210" s="25"/>
      <c r="C210" s="25"/>
      <c r="D210" s="26"/>
      <c r="E210" s="34" t="str">
        <f>IFERROR(INDEX(CardTab[Owner],MATCH(_202006_RCSS5791117192175[[#This Row],[Last 4]],CardTab[Card Number],0)),"")</f>
        <v/>
      </c>
      <c r="F210" s="36"/>
      <c r="G210"/>
      <c r="H210" s="22"/>
      <c r="I210" s="2"/>
      <c r="J210" s="5" t="str">
        <f>IFERROR(IF(_202006_RCSS5791117192175[[#This Row],[Item Name]]="Delivery",0,SUMPRODUCT($R$3,_202006_RCSS5791117192175[[#This Row],[Unit Price]],_202006_RCSS5791117192175[[#This Row],['#]])),"")</f>
        <v/>
      </c>
      <c r="K210" s="22"/>
      <c r="L210" s="5" t="str">
        <f>IFERROR(IF(OR(AND(NOT(ISBLANK(_202006_RCSS5791117192175[[#This Row],['#]])),NOT(ISBLANK(_202006_RCSS5791117192175[[#This Row],[Taxable]]))),$U$2),$R$4*(_202006_RCSS5791117192175[[#This Row],[Unit Price]]*_202006_RCSS5791117192175[[#This Row],['#]]+_202006_RCSS5791117192175[[#This Row],[Service Fee]]),""),"")</f>
        <v/>
      </c>
      <c r="M210" s="5">
        <f>IFERROR($R$5*SUM((_202006_RCSS5791117192175[[#This Row],['#]]*_202006_RCSS5791117192175[[#This Row],[Unit Price]]),_202006_RCSS5791117192175[[#This Row],[Service Fee]],_202006_RCSS5791117192175[[#This Row],[Tax]]),"")</f>
        <v>0</v>
      </c>
      <c r="N210" s="5">
        <f>IFERROR(SUM(_202006_RCSS5791117192175[[#This Row],[Unit Price]]*_202006_RCSS5791117192175[[#This Row],['#]],_202006_RCSS5791117192175[[#This Row],[Service Fee]],_202006_RCSS5791117192175[[#This Row],[Tax]],_202006_RCSS5791117192175[[#This Row],[Tip]]),"")</f>
        <v>0</v>
      </c>
      <c r="O210" s="5" t="str">
        <f>IFERROR(_202006_RCSS5791117192175[[#This Row],[Item Cost]]/COUNTA(_202006_RCSS5791117192175[[#This Row],[Alice]:[Dave]]),"")</f>
        <v/>
      </c>
    </row>
    <row r="211" spans="1:15">
      <c r="A211" s="24"/>
      <c r="B211" s="25"/>
      <c r="C211" s="25"/>
      <c r="D211" s="26"/>
      <c r="E211" s="34" t="str">
        <f>IFERROR(INDEX(CardTab[Owner],MATCH(_202006_RCSS5791117192175[[#This Row],[Last 4]],CardTab[Card Number],0)),"")</f>
        <v/>
      </c>
      <c r="F211" s="36"/>
      <c r="G211"/>
      <c r="H211" s="22"/>
      <c r="I211" s="2"/>
      <c r="J211" s="5" t="str">
        <f>IFERROR(IF(_202006_RCSS5791117192175[[#This Row],[Item Name]]="Delivery",0,SUMPRODUCT($R$3,_202006_RCSS5791117192175[[#This Row],[Unit Price]],_202006_RCSS5791117192175[[#This Row],['#]])),"")</f>
        <v/>
      </c>
      <c r="K211" s="22"/>
      <c r="L211" s="5" t="str">
        <f>IFERROR(IF(OR(AND(NOT(ISBLANK(_202006_RCSS5791117192175[[#This Row],['#]])),NOT(ISBLANK(_202006_RCSS5791117192175[[#This Row],[Taxable]]))),$U$2),$R$4*(_202006_RCSS5791117192175[[#This Row],[Unit Price]]*_202006_RCSS5791117192175[[#This Row],['#]]+_202006_RCSS5791117192175[[#This Row],[Service Fee]]),""),"")</f>
        <v/>
      </c>
      <c r="M211" s="5">
        <f>IFERROR($R$5*SUM((_202006_RCSS5791117192175[[#This Row],['#]]*_202006_RCSS5791117192175[[#This Row],[Unit Price]]),_202006_RCSS5791117192175[[#This Row],[Service Fee]],_202006_RCSS5791117192175[[#This Row],[Tax]]),"")</f>
        <v>0</v>
      </c>
      <c r="N211" s="5">
        <f>IFERROR(SUM(_202006_RCSS5791117192175[[#This Row],[Unit Price]]*_202006_RCSS5791117192175[[#This Row],['#]],_202006_RCSS5791117192175[[#This Row],[Service Fee]],_202006_RCSS5791117192175[[#This Row],[Tax]],_202006_RCSS5791117192175[[#This Row],[Tip]]),"")</f>
        <v>0</v>
      </c>
      <c r="O211" s="5" t="str">
        <f>IFERROR(_202006_RCSS5791117192175[[#This Row],[Item Cost]]/COUNTA(_202006_RCSS5791117192175[[#This Row],[Alice]:[Dave]]),"")</f>
        <v/>
      </c>
    </row>
    <row r="212" spans="1:15">
      <c r="A212" s="24"/>
      <c r="B212" s="25"/>
      <c r="C212" s="25"/>
      <c r="D212" s="26"/>
      <c r="E212" s="34" t="str">
        <f>IFERROR(INDEX(CardTab[Owner],MATCH(_202006_RCSS5791117192175[[#This Row],[Last 4]],CardTab[Card Number],0)),"")</f>
        <v/>
      </c>
      <c r="F212" s="36"/>
      <c r="G212"/>
      <c r="H212" s="22"/>
      <c r="I212" s="2"/>
      <c r="J212" s="5" t="str">
        <f>IFERROR(IF(_202006_RCSS5791117192175[[#This Row],[Item Name]]="Delivery",0,SUMPRODUCT($R$3,_202006_RCSS5791117192175[[#This Row],[Unit Price]],_202006_RCSS5791117192175[[#This Row],['#]])),"")</f>
        <v/>
      </c>
      <c r="K212" s="22"/>
      <c r="L212" s="5" t="str">
        <f>IFERROR(IF(OR(AND(NOT(ISBLANK(_202006_RCSS5791117192175[[#This Row],['#]])),NOT(ISBLANK(_202006_RCSS5791117192175[[#This Row],[Taxable]]))),$U$2),$R$4*(_202006_RCSS5791117192175[[#This Row],[Unit Price]]*_202006_RCSS5791117192175[[#This Row],['#]]+_202006_RCSS5791117192175[[#This Row],[Service Fee]]),""),"")</f>
        <v/>
      </c>
      <c r="M212" s="5">
        <f>IFERROR($R$5*SUM((_202006_RCSS5791117192175[[#This Row],['#]]*_202006_RCSS5791117192175[[#This Row],[Unit Price]]),_202006_RCSS5791117192175[[#This Row],[Service Fee]],_202006_RCSS5791117192175[[#This Row],[Tax]]),"")</f>
        <v>0</v>
      </c>
      <c r="N212" s="5">
        <f>IFERROR(SUM(_202006_RCSS5791117192175[[#This Row],[Unit Price]]*_202006_RCSS5791117192175[[#This Row],['#]],_202006_RCSS5791117192175[[#This Row],[Service Fee]],_202006_RCSS5791117192175[[#This Row],[Tax]],_202006_RCSS5791117192175[[#This Row],[Tip]]),"")</f>
        <v>0</v>
      </c>
      <c r="O212" s="5" t="str">
        <f>IFERROR(_202006_RCSS5791117192175[[#This Row],[Item Cost]]/COUNTA(_202006_RCSS5791117192175[[#This Row],[Alice]:[Dave]]),"")</f>
        <v/>
      </c>
    </row>
    <row r="213" spans="1:15">
      <c r="A213" s="24"/>
      <c r="B213" s="25"/>
      <c r="C213" s="25"/>
      <c r="D213" s="26"/>
      <c r="E213" s="34" t="str">
        <f>IFERROR(INDEX(CardTab[Owner],MATCH(_202006_RCSS5791117192175[[#This Row],[Last 4]],CardTab[Card Number],0)),"")</f>
        <v/>
      </c>
      <c r="F213" s="36"/>
      <c r="G213" s="39"/>
      <c r="H213" s="22"/>
      <c r="I213" s="2"/>
      <c r="J213" s="5" t="str">
        <f>IFERROR(IF(_202006_RCSS5791117192175[[#This Row],[Item Name]]="Delivery",0,SUMPRODUCT($R$3,_202006_RCSS5791117192175[[#This Row],[Unit Price]],_202006_RCSS5791117192175[[#This Row],['#]])),"")</f>
        <v/>
      </c>
      <c r="K213" s="22"/>
      <c r="L213" s="5" t="str">
        <f>IFERROR(IF(OR(AND(NOT(ISBLANK(_202006_RCSS5791117192175[[#This Row],['#]])),NOT(ISBLANK(_202006_RCSS5791117192175[[#This Row],[Taxable]]))),$U$2),$R$4*(_202006_RCSS5791117192175[[#This Row],[Unit Price]]*_202006_RCSS5791117192175[[#This Row],['#]]+_202006_RCSS5791117192175[[#This Row],[Service Fee]]),""),"")</f>
        <v/>
      </c>
      <c r="M213" s="5">
        <f>IFERROR($R$5*SUM((_202006_RCSS5791117192175[[#This Row],['#]]*_202006_RCSS5791117192175[[#This Row],[Unit Price]]),_202006_RCSS5791117192175[[#This Row],[Service Fee]],_202006_RCSS5791117192175[[#This Row],[Tax]]),"")</f>
        <v>0</v>
      </c>
      <c r="N213" s="5">
        <f>IFERROR(SUM(_202006_RCSS5791117192175[[#This Row],[Unit Price]]*_202006_RCSS5791117192175[[#This Row],['#]],_202006_RCSS5791117192175[[#This Row],[Service Fee]],_202006_RCSS5791117192175[[#This Row],[Tax]],_202006_RCSS5791117192175[[#This Row],[Tip]]),"")</f>
        <v>0</v>
      </c>
      <c r="O213" s="5" t="str">
        <f>IFERROR(_202006_RCSS5791117192175[[#This Row],[Item Cost]]/COUNTA(_202006_RCSS5791117192175[[#This Row],[Alice]:[Dave]]),"")</f>
        <v/>
      </c>
    </row>
    <row r="214" spans="1:15">
      <c r="A214" s="24"/>
      <c r="B214" s="25"/>
      <c r="C214" s="25"/>
      <c r="D214" s="26"/>
      <c r="E214" s="34" t="str">
        <f>IFERROR(INDEX(CardTab[Owner],MATCH(_202006_RCSS5791117192175[[#This Row],[Last 4]],CardTab[Card Number],0)),"")</f>
        <v/>
      </c>
      <c r="F214" s="36"/>
      <c r="G214"/>
      <c r="H214" s="22"/>
      <c r="I214" s="2"/>
      <c r="J214" s="5" t="str">
        <f>IFERROR(IF(_202006_RCSS5791117192175[[#This Row],[Item Name]]="Delivery",0,SUMPRODUCT($R$3,_202006_RCSS5791117192175[[#This Row],[Unit Price]],_202006_RCSS5791117192175[[#This Row],['#]])),"")</f>
        <v/>
      </c>
      <c r="K214" s="22"/>
      <c r="L214" s="5" t="str">
        <f>IFERROR(IF(OR(AND(NOT(ISBLANK(_202006_RCSS5791117192175[[#This Row],['#]])),NOT(ISBLANK(_202006_RCSS5791117192175[[#This Row],[Taxable]]))),$U$2),$R$4*(_202006_RCSS5791117192175[[#This Row],[Unit Price]]*_202006_RCSS5791117192175[[#This Row],['#]]+_202006_RCSS5791117192175[[#This Row],[Service Fee]]),""),"")</f>
        <v/>
      </c>
      <c r="M214" s="5">
        <f>IFERROR($R$5*SUM((_202006_RCSS5791117192175[[#This Row],['#]]*_202006_RCSS5791117192175[[#This Row],[Unit Price]]),_202006_RCSS5791117192175[[#This Row],[Service Fee]],_202006_RCSS5791117192175[[#This Row],[Tax]]),"")</f>
        <v>0</v>
      </c>
      <c r="N214" s="5">
        <f>IFERROR(SUM(_202006_RCSS5791117192175[[#This Row],[Unit Price]]*_202006_RCSS5791117192175[[#This Row],['#]],_202006_RCSS5791117192175[[#This Row],[Service Fee]],_202006_RCSS5791117192175[[#This Row],[Tax]],_202006_RCSS5791117192175[[#This Row],[Tip]]),"")</f>
        <v>0</v>
      </c>
      <c r="O214" s="5" t="str">
        <f>IFERROR(_202006_RCSS5791117192175[[#This Row],[Item Cost]]/COUNTA(_202006_RCSS5791117192175[[#This Row],[Alice]:[Dave]]),"")</f>
        <v/>
      </c>
    </row>
    <row r="215" spans="1:15">
      <c r="A215" s="24"/>
      <c r="B215" s="25"/>
      <c r="C215" s="25"/>
      <c r="D215" s="26"/>
      <c r="E215" s="34" t="str">
        <f>IFERROR(INDEX(CardTab[Owner],MATCH(_202006_RCSS5791117192175[[#This Row],[Last 4]],CardTab[Card Number],0)),"")</f>
        <v/>
      </c>
      <c r="F215" s="36"/>
      <c r="G215"/>
      <c r="H215" s="22"/>
      <c r="I215" s="2"/>
      <c r="J215" s="5" t="str">
        <f>IFERROR(IF(_202006_RCSS5791117192175[[#This Row],[Item Name]]="Delivery",0,SUMPRODUCT($R$3,_202006_RCSS5791117192175[[#This Row],[Unit Price]],_202006_RCSS5791117192175[[#This Row],['#]])),"")</f>
        <v/>
      </c>
      <c r="K215" s="22"/>
      <c r="L215" s="5" t="str">
        <f>IFERROR(IF(OR(AND(NOT(ISBLANK(_202006_RCSS5791117192175[[#This Row],['#]])),NOT(ISBLANK(_202006_RCSS5791117192175[[#This Row],[Taxable]]))),$U$2),$R$4*(_202006_RCSS5791117192175[[#This Row],[Unit Price]]*_202006_RCSS5791117192175[[#This Row],['#]]+_202006_RCSS5791117192175[[#This Row],[Service Fee]]),""),"")</f>
        <v/>
      </c>
      <c r="M215" s="5">
        <f>IFERROR($R$5*SUM((_202006_RCSS5791117192175[[#This Row],['#]]*_202006_RCSS5791117192175[[#This Row],[Unit Price]]),_202006_RCSS5791117192175[[#This Row],[Service Fee]],_202006_RCSS5791117192175[[#This Row],[Tax]]),"")</f>
        <v>0</v>
      </c>
      <c r="N215" s="5">
        <f>IFERROR(SUM(_202006_RCSS5791117192175[[#This Row],[Unit Price]]*_202006_RCSS5791117192175[[#This Row],['#]],_202006_RCSS5791117192175[[#This Row],[Service Fee]],_202006_RCSS5791117192175[[#This Row],[Tax]],_202006_RCSS5791117192175[[#This Row],[Tip]]),"")</f>
        <v>0</v>
      </c>
      <c r="O215" s="5" t="str">
        <f>IFERROR(_202006_RCSS5791117192175[[#This Row],[Item Cost]]/COUNTA(_202006_RCSS5791117192175[[#This Row],[Alice]:[Dave]]),"")</f>
        <v/>
      </c>
    </row>
    <row r="216" spans="1:15">
      <c r="A216" s="24"/>
      <c r="B216" s="25"/>
      <c r="C216" s="25"/>
      <c r="D216" s="26"/>
      <c r="E216" s="34" t="str">
        <f>IFERROR(INDEX(CardTab[Owner],MATCH(_202006_RCSS5791117192175[[#This Row],[Last 4]],CardTab[Card Number],0)),"")</f>
        <v/>
      </c>
      <c r="F216" s="36"/>
      <c r="G216"/>
      <c r="H216" s="22"/>
      <c r="I216" s="2"/>
      <c r="J216" s="5" t="str">
        <f>IFERROR(IF(_202006_RCSS5791117192175[[#This Row],[Item Name]]="Delivery",0,SUMPRODUCT($R$3,_202006_RCSS5791117192175[[#This Row],[Unit Price]],_202006_RCSS5791117192175[[#This Row],['#]])),"")</f>
        <v/>
      </c>
      <c r="K216" s="22"/>
      <c r="L216" s="5" t="str">
        <f>IFERROR(IF(OR(AND(NOT(ISBLANK(_202006_RCSS5791117192175[[#This Row],['#]])),NOT(ISBLANK(_202006_RCSS5791117192175[[#This Row],[Taxable]]))),$U$2),$R$4*(_202006_RCSS5791117192175[[#This Row],[Unit Price]]*_202006_RCSS5791117192175[[#This Row],['#]]+_202006_RCSS5791117192175[[#This Row],[Service Fee]]),""),"")</f>
        <v/>
      </c>
      <c r="M216" s="5">
        <f>IFERROR($R$5*SUM((_202006_RCSS5791117192175[[#This Row],['#]]*_202006_RCSS5791117192175[[#This Row],[Unit Price]]),_202006_RCSS5791117192175[[#This Row],[Service Fee]],_202006_RCSS5791117192175[[#This Row],[Tax]]),"")</f>
        <v>0</v>
      </c>
      <c r="N216" s="5">
        <f>IFERROR(SUM(_202006_RCSS5791117192175[[#This Row],[Unit Price]]*_202006_RCSS5791117192175[[#This Row],['#]],_202006_RCSS5791117192175[[#This Row],[Service Fee]],_202006_RCSS5791117192175[[#This Row],[Tax]],_202006_RCSS5791117192175[[#This Row],[Tip]]),"")</f>
        <v>0</v>
      </c>
      <c r="O216" s="5" t="str">
        <f>IFERROR(_202006_RCSS5791117192175[[#This Row],[Item Cost]]/COUNTA(_202006_RCSS5791117192175[[#This Row],[Alice]:[Dave]]),"")</f>
        <v/>
      </c>
    </row>
    <row r="217" spans="1:15">
      <c r="A217" s="24"/>
      <c r="B217" s="25"/>
      <c r="C217" s="25"/>
      <c r="D217" s="26"/>
      <c r="E217" s="34" t="str">
        <f>IFERROR(INDEX(CardTab[Owner],MATCH(_202006_RCSS5791117192175[[#This Row],[Last 4]],CardTab[Card Number],0)),"")</f>
        <v/>
      </c>
      <c r="F217" s="36"/>
      <c r="G217"/>
      <c r="H217" s="22"/>
      <c r="I217" s="2"/>
      <c r="J217" s="5" t="str">
        <f>IFERROR(IF(_202006_RCSS5791117192175[[#This Row],[Item Name]]="Delivery",0,SUMPRODUCT($R$3,_202006_RCSS5791117192175[[#This Row],[Unit Price]],_202006_RCSS5791117192175[[#This Row],['#]])),"")</f>
        <v/>
      </c>
      <c r="K217" s="22"/>
      <c r="L217" s="5" t="str">
        <f>IFERROR(IF(OR(AND(NOT(ISBLANK(_202006_RCSS5791117192175[[#This Row],['#]])),NOT(ISBLANK(_202006_RCSS5791117192175[[#This Row],[Taxable]]))),$U$2),$R$4*(_202006_RCSS5791117192175[[#This Row],[Unit Price]]*_202006_RCSS5791117192175[[#This Row],['#]]+_202006_RCSS5791117192175[[#This Row],[Service Fee]]),""),"")</f>
        <v/>
      </c>
      <c r="M217" s="5">
        <f>IFERROR($R$5*SUM((_202006_RCSS5791117192175[[#This Row],['#]]*_202006_RCSS5791117192175[[#This Row],[Unit Price]]),_202006_RCSS5791117192175[[#This Row],[Service Fee]],_202006_RCSS5791117192175[[#This Row],[Tax]]),"")</f>
        <v>0</v>
      </c>
      <c r="N217" s="5">
        <f>IFERROR(SUM(_202006_RCSS5791117192175[[#This Row],[Unit Price]]*_202006_RCSS5791117192175[[#This Row],['#]],_202006_RCSS5791117192175[[#This Row],[Service Fee]],_202006_RCSS5791117192175[[#This Row],[Tax]],_202006_RCSS5791117192175[[#This Row],[Tip]]),"")</f>
        <v>0</v>
      </c>
      <c r="O217" s="5" t="str">
        <f>IFERROR(_202006_RCSS5791117192175[[#This Row],[Item Cost]]/COUNTA(_202006_RCSS5791117192175[[#This Row],[Alice]:[Dave]]),"")</f>
        <v/>
      </c>
    </row>
    <row r="218" spans="1:15">
      <c r="A218" s="24"/>
      <c r="B218" s="25"/>
      <c r="C218" s="25"/>
      <c r="D218" s="26"/>
      <c r="E218" s="34" t="str">
        <f>IFERROR(INDEX(CardTab[Owner],MATCH(_202006_RCSS5791117192175[[#This Row],[Last 4]],CardTab[Card Number],0)),"")</f>
        <v/>
      </c>
      <c r="F218" s="36"/>
      <c r="G218"/>
      <c r="H218" s="22"/>
      <c r="I218" s="2"/>
      <c r="J218" s="5" t="str">
        <f>IFERROR(IF(_202006_RCSS5791117192175[[#This Row],[Item Name]]="Delivery",0,SUMPRODUCT($R$3,_202006_RCSS5791117192175[[#This Row],[Unit Price]],_202006_RCSS5791117192175[[#This Row],['#]])),"")</f>
        <v/>
      </c>
      <c r="K218" s="22"/>
      <c r="L218" s="5" t="str">
        <f>IFERROR(IF(OR(AND(NOT(ISBLANK(_202006_RCSS5791117192175[[#This Row],['#]])),NOT(ISBLANK(_202006_RCSS5791117192175[[#This Row],[Taxable]]))),$U$2),$R$4*(_202006_RCSS5791117192175[[#This Row],[Unit Price]]*_202006_RCSS5791117192175[[#This Row],['#]]+_202006_RCSS5791117192175[[#This Row],[Service Fee]]),""),"")</f>
        <v/>
      </c>
      <c r="M218" s="5">
        <f>IFERROR($R$5*SUM((_202006_RCSS5791117192175[[#This Row],['#]]*_202006_RCSS5791117192175[[#This Row],[Unit Price]]),_202006_RCSS5791117192175[[#This Row],[Service Fee]],_202006_RCSS5791117192175[[#This Row],[Tax]]),"")</f>
        <v>0</v>
      </c>
      <c r="N218" s="5">
        <f>IFERROR(SUM(_202006_RCSS5791117192175[[#This Row],[Unit Price]]*_202006_RCSS5791117192175[[#This Row],['#]],_202006_RCSS5791117192175[[#This Row],[Service Fee]],_202006_RCSS5791117192175[[#This Row],[Tax]],_202006_RCSS5791117192175[[#This Row],[Tip]]),"")</f>
        <v>0</v>
      </c>
      <c r="O218" s="5" t="str">
        <f>IFERROR(_202006_RCSS5791117192175[[#This Row],[Item Cost]]/COUNTA(_202006_RCSS5791117192175[[#This Row],[Alice]:[Dave]]),"")</f>
        <v/>
      </c>
    </row>
    <row r="219" spans="1:15">
      <c r="A219" s="24"/>
      <c r="B219" s="25"/>
      <c r="C219" s="25"/>
      <c r="D219" s="26"/>
      <c r="E219" s="34" t="str">
        <f>IFERROR(INDEX(CardTab[Owner],MATCH(_202006_RCSS5791117192175[[#This Row],[Last 4]],CardTab[Card Number],0)),"")</f>
        <v/>
      </c>
      <c r="F219" s="36"/>
      <c r="G219"/>
      <c r="H219" s="22"/>
      <c r="I219" s="2"/>
      <c r="J219" s="5" t="str">
        <f>IFERROR(IF(_202006_RCSS5791117192175[[#This Row],[Item Name]]="Delivery",0,SUMPRODUCT($R$3,_202006_RCSS5791117192175[[#This Row],[Unit Price]],_202006_RCSS5791117192175[[#This Row],['#]])),"")</f>
        <v/>
      </c>
      <c r="K219" s="22"/>
      <c r="L219" s="5" t="str">
        <f>IFERROR(IF(OR(AND(NOT(ISBLANK(_202006_RCSS5791117192175[[#This Row],['#]])),NOT(ISBLANK(_202006_RCSS5791117192175[[#This Row],[Taxable]]))),$U$2),$R$4*(_202006_RCSS5791117192175[[#This Row],[Unit Price]]*_202006_RCSS5791117192175[[#This Row],['#]]+_202006_RCSS5791117192175[[#This Row],[Service Fee]]),""),"")</f>
        <v/>
      </c>
      <c r="M219" s="5">
        <f>IFERROR($R$5*SUM((_202006_RCSS5791117192175[[#This Row],['#]]*_202006_RCSS5791117192175[[#This Row],[Unit Price]]),_202006_RCSS5791117192175[[#This Row],[Service Fee]],_202006_RCSS5791117192175[[#This Row],[Tax]]),"")</f>
        <v>0</v>
      </c>
      <c r="N219" s="5">
        <f>IFERROR(SUM(_202006_RCSS5791117192175[[#This Row],[Unit Price]]*_202006_RCSS5791117192175[[#This Row],['#]],_202006_RCSS5791117192175[[#This Row],[Service Fee]],_202006_RCSS5791117192175[[#This Row],[Tax]],_202006_RCSS5791117192175[[#This Row],[Tip]]),"")</f>
        <v>0</v>
      </c>
      <c r="O219" s="5" t="str">
        <f>IFERROR(_202006_RCSS5791117192175[[#This Row],[Item Cost]]/COUNTA(_202006_RCSS5791117192175[[#This Row],[Alice]:[Dave]]),"")</f>
        <v/>
      </c>
    </row>
    <row r="220" spans="1:15">
      <c r="A220" s="24"/>
      <c r="B220" s="25"/>
      <c r="C220" s="25"/>
      <c r="D220" s="26"/>
      <c r="E220" s="34" t="str">
        <f>IFERROR(INDEX(CardTab[Owner],MATCH(_202006_RCSS5791117192175[[#This Row],[Last 4]],CardTab[Card Number],0)),"")</f>
        <v/>
      </c>
      <c r="F220" s="36"/>
      <c r="G220"/>
      <c r="H220" s="22"/>
      <c r="I220" s="2"/>
      <c r="J220" s="5" t="str">
        <f>IFERROR(IF(_202006_RCSS5791117192175[[#This Row],[Item Name]]="Delivery",0,SUMPRODUCT($R$3,_202006_RCSS5791117192175[[#This Row],[Unit Price]],_202006_RCSS5791117192175[[#This Row],['#]])),"")</f>
        <v/>
      </c>
      <c r="K220" s="22"/>
      <c r="L220" s="5" t="str">
        <f>IFERROR(IF(OR(AND(NOT(ISBLANK(_202006_RCSS5791117192175[[#This Row],['#]])),NOT(ISBLANK(_202006_RCSS5791117192175[[#This Row],[Taxable]]))),$U$2),$R$4*(_202006_RCSS5791117192175[[#This Row],[Unit Price]]*_202006_RCSS5791117192175[[#This Row],['#]]+_202006_RCSS5791117192175[[#This Row],[Service Fee]]),""),"")</f>
        <v/>
      </c>
      <c r="M220" s="5">
        <f>IFERROR($R$5*SUM((_202006_RCSS5791117192175[[#This Row],['#]]*_202006_RCSS5791117192175[[#This Row],[Unit Price]]),_202006_RCSS5791117192175[[#This Row],[Service Fee]],_202006_RCSS5791117192175[[#This Row],[Tax]]),"")</f>
        <v>0</v>
      </c>
      <c r="N220" s="5">
        <f>IFERROR(SUM(_202006_RCSS5791117192175[[#This Row],[Unit Price]]*_202006_RCSS5791117192175[[#This Row],['#]],_202006_RCSS5791117192175[[#This Row],[Service Fee]],_202006_RCSS5791117192175[[#This Row],[Tax]],_202006_RCSS5791117192175[[#This Row],[Tip]]),"")</f>
        <v>0</v>
      </c>
      <c r="O220" s="5" t="str">
        <f>IFERROR(_202006_RCSS5791117192175[[#This Row],[Item Cost]]/COUNTA(_202006_RCSS5791117192175[[#This Row],[Alice]:[Dave]]),"")</f>
        <v/>
      </c>
    </row>
    <row r="221" spans="1:15">
      <c r="A221" s="24"/>
      <c r="B221" s="25"/>
      <c r="C221" s="25"/>
      <c r="D221" s="26"/>
      <c r="E221" s="34" t="str">
        <f>IFERROR(INDEX(CardTab[Owner],MATCH(_202006_RCSS5791117192175[[#This Row],[Last 4]],CardTab[Card Number],0)),"")</f>
        <v/>
      </c>
      <c r="F221" s="36"/>
      <c r="G221"/>
      <c r="H221" s="22"/>
      <c r="I221" s="2"/>
      <c r="J221" s="5" t="str">
        <f>IFERROR(IF(_202006_RCSS5791117192175[[#This Row],[Item Name]]="Delivery",0,SUMPRODUCT($R$3,_202006_RCSS5791117192175[[#This Row],[Unit Price]],_202006_RCSS5791117192175[[#This Row],['#]])),"")</f>
        <v/>
      </c>
      <c r="K221" s="22"/>
      <c r="L221" s="5" t="str">
        <f>IFERROR(IF(OR(AND(NOT(ISBLANK(_202006_RCSS5791117192175[[#This Row],['#]])),NOT(ISBLANK(_202006_RCSS5791117192175[[#This Row],[Taxable]]))),$U$2),$R$4*(_202006_RCSS5791117192175[[#This Row],[Unit Price]]*_202006_RCSS5791117192175[[#This Row],['#]]+_202006_RCSS5791117192175[[#This Row],[Service Fee]]),""),"")</f>
        <v/>
      </c>
      <c r="M221" s="5">
        <f>IFERROR($R$5*SUM((_202006_RCSS5791117192175[[#This Row],['#]]*_202006_RCSS5791117192175[[#This Row],[Unit Price]]),_202006_RCSS5791117192175[[#This Row],[Service Fee]],_202006_RCSS5791117192175[[#This Row],[Tax]]),"")</f>
        <v>0</v>
      </c>
      <c r="N221" s="5">
        <f>IFERROR(SUM(_202006_RCSS5791117192175[[#This Row],[Unit Price]]*_202006_RCSS5791117192175[[#This Row],['#]],_202006_RCSS5791117192175[[#This Row],[Service Fee]],_202006_RCSS5791117192175[[#This Row],[Tax]],_202006_RCSS5791117192175[[#This Row],[Tip]]),"")</f>
        <v>0</v>
      </c>
      <c r="O221" s="5" t="str">
        <f>IFERROR(_202006_RCSS5791117192175[[#This Row],[Item Cost]]/COUNTA(_202006_RCSS5791117192175[[#This Row],[Alice]:[Dave]]),"")</f>
        <v/>
      </c>
    </row>
    <row r="222" spans="1:15">
      <c r="A222" s="24"/>
      <c r="B222" s="25"/>
      <c r="C222" s="25"/>
      <c r="D222" s="26"/>
      <c r="E222" s="34" t="str">
        <f>IFERROR(INDEX(CardTab[Owner],MATCH(_202006_RCSS5791117192175[[#This Row],[Last 4]],CardTab[Card Number],0)),"")</f>
        <v/>
      </c>
      <c r="F222" s="36"/>
      <c r="G222"/>
      <c r="H222" s="22"/>
      <c r="I222" s="2"/>
      <c r="J222" s="5" t="str">
        <f>IFERROR(IF(_202006_RCSS5791117192175[[#This Row],[Item Name]]="Delivery",0,SUMPRODUCT($R$3,_202006_RCSS5791117192175[[#This Row],[Unit Price]],_202006_RCSS5791117192175[[#This Row],['#]])),"")</f>
        <v/>
      </c>
      <c r="K222" s="22"/>
      <c r="L222" s="5" t="str">
        <f>IFERROR(IF(OR(AND(NOT(ISBLANK(_202006_RCSS5791117192175[[#This Row],['#]])),NOT(ISBLANK(_202006_RCSS5791117192175[[#This Row],[Taxable]]))),$U$2),$R$4*(_202006_RCSS5791117192175[[#This Row],[Unit Price]]*_202006_RCSS5791117192175[[#This Row],['#]]+_202006_RCSS5791117192175[[#This Row],[Service Fee]]),""),"")</f>
        <v/>
      </c>
      <c r="M222" s="5">
        <f>IFERROR($R$5*SUM((_202006_RCSS5791117192175[[#This Row],['#]]*_202006_RCSS5791117192175[[#This Row],[Unit Price]]),_202006_RCSS5791117192175[[#This Row],[Service Fee]],_202006_RCSS5791117192175[[#This Row],[Tax]]),"")</f>
        <v>0</v>
      </c>
      <c r="N222" s="5">
        <f>IFERROR(SUM(_202006_RCSS5791117192175[[#This Row],[Unit Price]]*_202006_RCSS5791117192175[[#This Row],['#]],_202006_RCSS5791117192175[[#This Row],[Service Fee]],_202006_RCSS5791117192175[[#This Row],[Tax]],_202006_RCSS5791117192175[[#This Row],[Tip]]),"")</f>
        <v>0</v>
      </c>
      <c r="O222" s="5" t="str">
        <f>IFERROR(_202006_RCSS5791117192175[[#This Row],[Item Cost]]/COUNTA(_202006_RCSS5791117192175[[#This Row],[Alice]:[Dave]]),"")</f>
        <v/>
      </c>
    </row>
    <row r="223" spans="1:15">
      <c r="A223" s="24"/>
      <c r="B223" s="25"/>
      <c r="C223" s="25"/>
      <c r="D223" s="26"/>
      <c r="E223" s="34" t="str">
        <f>IFERROR(INDEX(CardTab[Owner],MATCH(_202006_RCSS5791117192175[[#This Row],[Last 4]],CardTab[Card Number],0)),"")</f>
        <v/>
      </c>
      <c r="F223" s="36"/>
      <c r="G223"/>
      <c r="H223" s="22"/>
      <c r="I223" s="2"/>
      <c r="J223" s="5" t="str">
        <f>IFERROR(IF(_202006_RCSS5791117192175[[#This Row],[Item Name]]="Delivery",0,SUMPRODUCT($R$3,_202006_RCSS5791117192175[[#This Row],[Unit Price]],_202006_RCSS5791117192175[[#This Row],['#]])),"")</f>
        <v/>
      </c>
      <c r="K223" s="22"/>
      <c r="L223" s="5" t="str">
        <f>IFERROR(IF(OR(AND(NOT(ISBLANK(_202006_RCSS5791117192175[[#This Row],['#]])),NOT(ISBLANK(_202006_RCSS5791117192175[[#This Row],[Taxable]]))),$U$2),$R$4*(_202006_RCSS5791117192175[[#This Row],[Unit Price]]*_202006_RCSS5791117192175[[#This Row],['#]]+_202006_RCSS5791117192175[[#This Row],[Service Fee]]),""),"")</f>
        <v/>
      </c>
      <c r="M223" s="5">
        <f>IFERROR($R$5*SUM((_202006_RCSS5791117192175[[#This Row],['#]]*_202006_RCSS5791117192175[[#This Row],[Unit Price]]),_202006_RCSS5791117192175[[#This Row],[Service Fee]],_202006_RCSS5791117192175[[#This Row],[Tax]]),"")</f>
        <v>0</v>
      </c>
      <c r="N223" s="5">
        <f>IFERROR(SUM(_202006_RCSS5791117192175[[#This Row],[Unit Price]]*_202006_RCSS5791117192175[[#This Row],['#]],_202006_RCSS5791117192175[[#This Row],[Service Fee]],_202006_RCSS5791117192175[[#This Row],[Tax]],_202006_RCSS5791117192175[[#This Row],[Tip]]),"")</f>
        <v>0</v>
      </c>
      <c r="O223" s="5" t="str">
        <f>IFERROR(_202006_RCSS5791117192175[[#This Row],[Item Cost]]/COUNTA(_202006_RCSS5791117192175[[#This Row],[Alice]:[Dave]]),"")</f>
        <v/>
      </c>
    </row>
    <row r="224" spans="1:15">
      <c r="A224" s="24"/>
      <c r="B224" s="25"/>
      <c r="C224" s="25"/>
      <c r="D224" s="26"/>
      <c r="E224" s="34" t="str">
        <f>IFERROR(INDEX(CardTab[Owner],MATCH(_202006_RCSS5791117192175[[#This Row],[Last 4]],CardTab[Card Number],0)),"")</f>
        <v/>
      </c>
      <c r="F224" s="36"/>
      <c r="G224"/>
      <c r="H224" s="22"/>
      <c r="I224" s="2"/>
      <c r="J224" s="5" t="str">
        <f>IFERROR(IF(_202006_RCSS5791117192175[[#This Row],[Item Name]]="Delivery",0,SUMPRODUCT($R$3,_202006_RCSS5791117192175[[#This Row],[Unit Price]],_202006_RCSS5791117192175[[#This Row],['#]])),"")</f>
        <v/>
      </c>
      <c r="K224" s="22"/>
      <c r="L224" s="5" t="str">
        <f>IFERROR(IF(OR(AND(NOT(ISBLANK(_202006_RCSS5791117192175[[#This Row],['#]])),NOT(ISBLANK(_202006_RCSS5791117192175[[#This Row],[Taxable]]))),$U$2),$R$4*(_202006_RCSS5791117192175[[#This Row],[Unit Price]]*_202006_RCSS5791117192175[[#This Row],['#]]+_202006_RCSS5791117192175[[#This Row],[Service Fee]]),""),"")</f>
        <v/>
      </c>
      <c r="M224" s="5">
        <f>IFERROR($R$5*SUM((_202006_RCSS5791117192175[[#This Row],['#]]*_202006_RCSS5791117192175[[#This Row],[Unit Price]]),_202006_RCSS5791117192175[[#This Row],[Service Fee]],_202006_RCSS5791117192175[[#This Row],[Tax]]),"")</f>
        <v>0</v>
      </c>
      <c r="N224" s="5">
        <f>IFERROR(SUM(_202006_RCSS5791117192175[[#This Row],[Unit Price]]*_202006_RCSS5791117192175[[#This Row],['#]],_202006_RCSS5791117192175[[#This Row],[Service Fee]],_202006_RCSS5791117192175[[#This Row],[Tax]],_202006_RCSS5791117192175[[#This Row],[Tip]]),"")</f>
        <v>0</v>
      </c>
      <c r="O224" s="5" t="str">
        <f>IFERROR(_202006_RCSS5791117192175[[#This Row],[Item Cost]]/COUNTA(_202006_RCSS5791117192175[[#This Row],[Alice]:[Dave]]),"")</f>
        <v/>
      </c>
    </row>
    <row r="225" spans="1:15">
      <c r="A225" s="24"/>
      <c r="B225" s="25"/>
      <c r="C225" s="25"/>
      <c r="D225" s="26"/>
      <c r="E225" s="34" t="str">
        <f>IFERROR(INDEX(CardTab[Owner],MATCH(_202006_RCSS5791117192175[[#This Row],[Last 4]],CardTab[Card Number],0)),"")</f>
        <v/>
      </c>
      <c r="F225" s="36"/>
      <c r="G225"/>
      <c r="H225" s="22"/>
      <c r="I225" s="2"/>
      <c r="J225" s="5" t="str">
        <f>IFERROR(IF(_202006_RCSS5791117192175[[#This Row],[Item Name]]="Delivery",0,SUMPRODUCT($R$3,_202006_RCSS5791117192175[[#This Row],[Unit Price]],_202006_RCSS5791117192175[[#This Row],['#]])),"")</f>
        <v/>
      </c>
      <c r="K225" s="22"/>
      <c r="L225" s="5" t="str">
        <f>IFERROR(IF(OR(AND(NOT(ISBLANK(_202006_RCSS5791117192175[[#This Row],['#]])),NOT(ISBLANK(_202006_RCSS5791117192175[[#This Row],[Taxable]]))),$U$2),$R$4*(_202006_RCSS5791117192175[[#This Row],[Unit Price]]*_202006_RCSS5791117192175[[#This Row],['#]]+_202006_RCSS5791117192175[[#This Row],[Service Fee]]),""),"")</f>
        <v/>
      </c>
      <c r="M225" s="5">
        <f>IFERROR($R$5*SUM((_202006_RCSS5791117192175[[#This Row],['#]]*_202006_RCSS5791117192175[[#This Row],[Unit Price]]),_202006_RCSS5791117192175[[#This Row],[Service Fee]],_202006_RCSS5791117192175[[#This Row],[Tax]]),"")</f>
        <v>0</v>
      </c>
      <c r="N225" s="5">
        <f>IFERROR(SUM(_202006_RCSS5791117192175[[#This Row],[Unit Price]]*_202006_RCSS5791117192175[[#This Row],['#]],_202006_RCSS5791117192175[[#This Row],[Service Fee]],_202006_RCSS5791117192175[[#This Row],[Tax]],_202006_RCSS5791117192175[[#This Row],[Tip]]),"")</f>
        <v>0</v>
      </c>
      <c r="O225" s="5" t="str">
        <f>IFERROR(_202006_RCSS5791117192175[[#This Row],[Item Cost]]/COUNTA(_202006_RCSS5791117192175[[#This Row],[Alice]:[Dave]]),"")</f>
        <v/>
      </c>
    </row>
    <row r="226" spans="1:15">
      <c r="A226" s="24"/>
      <c r="B226" s="25"/>
      <c r="C226" s="25"/>
      <c r="D226" s="26"/>
      <c r="E226" s="34" t="str">
        <f>IFERROR(INDEX(CardTab[Owner],MATCH(_202006_RCSS5791117192175[[#This Row],[Last 4]],CardTab[Card Number],0)),"")</f>
        <v/>
      </c>
      <c r="F226" s="36"/>
      <c r="G226"/>
      <c r="H226" s="22"/>
      <c r="I226" s="2"/>
      <c r="J226" s="5" t="str">
        <f>IFERROR(IF(_202006_RCSS5791117192175[[#This Row],[Item Name]]="Delivery",0,SUMPRODUCT($R$3,_202006_RCSS5791117192175[[#This Row],[Unit Price]],_202006_RCSS5791117192175[[#This Row],['#]])),"")</f>
        <v/>
      </c>
      <c r="K226" s="22"/>
      <c r="L226" s="5" t="str">
        <f>IFERROR(IF(OR(AND(NOT(ISBLANK(_202006_RCSS5791117192175[[#This Row],['#]])),NOT(ISBLANK(_202006_RCSS5791117192175[[#This Row],[Taxable]]))),$U$2),$R$4*(_202006_RCSS5791117192175[[#This Row],[Unit Price]]*_202006_RCSS5791117192175[[#This Row],['#]]+_202006_RCSS5791117192175[[#This Row],[Service Fee]]),""),"")</f>
        <v/>
      </c>
      <c r="M226" s="5">
        <f>IFERROR($R$5*SUM((_202006_RCSS5791117192175[[#This Row],['#]]*_202006_RCSS5791117192175[[#This Row],[Unit Price]]),_202006_RCSS5791117192175[[#This Row],[Service Fee]],_202006_RCSS5791117192175[[#This Row],[Tax]]),"")</f>
        <v>0</v>
      </c>
      <c r="N226" s="5">
        <f>IFERROR(SUM(_202006_RCSS5791117192175[[#This Row],[Unit Price]]*_202006_RCSS5791117192175[[#This Row],['#]],_202006_RCSS5791117192175[[#This Row],[Service Fee]],_202006_RCSS5791117192175[[#This Row],[Tax]],_202006_RCSS5791117192175[[#This Row],[Tip]]),"")</f>
        <v>0</v>
      </c>
      <c r="O226" s="5" t="str">
        <f>IFERROR(_202006_RCSS5791117192175[[#This Row],[Item Cost]]/COUNTA(_202006_RCSS5791117192175[[#This Row],[Alice]:[Dave]]),"")</f>
        <v/>
      </c>
    </row>
    <row r="227" spans="1:15">
      <c r="A227" s="24"/>
      <c r="B227" s="25"/>
      <c r="C227" s="25"/>
      <c r="D227" s="26"/>
      <c r="E227" s="34" t="str">
        <f>IFERROR(INDEX(CardTab[Owner],MATCH(_202006_RCSS5791117192175[[#This Row],[Last 4]],CardTab[Card Number],0)),"")</f>
        <v/>
      </c>
      <c r="F227" s="36"/>
      <c r="G227"/>
      <c r="H227" s="22"/>
      <c r="I227" s="2"/>
      <c r="J227" s="5" t="str">
        <f>IFERROR(IF(_202006_RCSS5791117192175[[#This Row],[Item Name]]="Delivery",0,SUMPRODUCT($R$3,_202006_RCSS5791117192175[[#This Row],[Unit Price]],_202006_RCSS5791117192175[[#This Row],['#]])),"")</f>
        <v/>
      </c>
      <c r="K227" s="22"/>
      <c r="L227" s="5" t="str">
        <f>IFERROR(IF(OR(AND(NOT(ISBLANK(_202006_RCSS5791117192175[[#This Row],['#]])),NOT(ISBLANK(_202006_RCSS5791117192175[[#This Row],[Taxable]]))),$U$2),$R$4*(_202006_RCSS5791117192175[[#This Row],[Unit Price]]*_202006_RCSS5791117192175[[#This Row],['#]]+_202006_RCSS5791117192175[[#This Row],[Service Fee]]),""),"")</f>
        <v/>
      </c>
      <c r="M227" s="5">
        <f>IFERROR($R$5*SUM((_202006_RCSS5791117192175[[#This Row],['#]]*_202006_RCSS5791117192175[[#This Row],[Unit Price]]),_202006_RCSS5791117192175[[#This Row],[Service Fee]],_202006_RCSS5791117192175[[#This Row],[Tax]]),"")</f>
        <v>0</v>
      </c>
      <c r="N227" s="5">
        <f>IFERROR(SUM(_202006_RCSS5791117192175[[#This Row],[Unit Price]]*_202006_RCSS5791117192175[[#This Row],['#]],_202006_RCSS5791117192175[[#This Row],[Service Fee]],_202006_RCSS5791117192175[[#This Row],[Tax]],_202006_RCSS5791117192175[[#This Row],[Tip]]),"")</f>
        <v>0</v>
      </c>
      <c r="O227" s="5" t="str">
        <f>IFERROR(_202006_RCSS5791117192175[[#This Row],[Item Cost]]/COUNTA(_202006_RCSS5791117192175[[#This Row],[Alice]:[Dave]]),"")</f>
        <v/>
      </c>
    </row>
    <row r="228" spans="1:15">
      <c r="A228" s="24"/>
      <c r="B228" s="25"/>
      <c r="C228" s="25"/>
      <c r="D228" s="26"/>
      <c r="E228" s="34" t="str">
        <f>IFERROR(INDEX(CardTab[Owner],MATCH(_202006_RCSS5791117192175[[#This Row],[Last 4]],CardTab[Card Number],0)),"")</f>
        <v/>
      </c>
      <c r="F228" s="36"/>
      <c r="G228"/>
      <c r="H228" s="22"/>
      <c r="I228" s="2"/>
      <c r="J228" s="5" t="str">
        <f>IFERROR(IF(_202006_RCSS5791117192175[[#This Row],[Item Name]]="Delivery",0,SUMPRODUCT($R$3,_202006_RCSS5791117192175[[#This Row],[Unit Price]],_202006_RCSS5791117192175[[#This Row],['#]])),"")</f>
        <v/>
      </c>
      <c r="K228" s="22"/>
      <c r="L228" s="5" t="str">
        <f>IFERROR(IF(OR(AND(NOT(ISBLANK(_202006_RCSS5791117192175[[#This Row],['#]])),NOT(ISBLANK(_202006_RCSS5791117192175[[#This Row],[Taxable]]))),$U$2),$R$4*(_202006_RCSS5791117192175[[#This Row],[Unit Price]]*_202006_RCSS5791117192175[[#This Row],['#]]+_202006_RCSS5791117192175[[#This Row],[Service Fee]]),""),"")</f>
        <v/>
      </c>
      <c r="M228" s="5">
        <f>IFERROR($R$5*SUM((_202006_RCSS5791117192175[[#This Row],['#]]*_202006_RCSS5791117192175[[#This Row],[Unit Price]]),_202006_RCSS5791117192175[[#This Row],[Service Fee]],_202006_RCSS5791117192175[[#This Row],[Tax]]),"")</f>
        <v>0</v>
      </c>
      <c r="N228" s="5">
        <f>IFERROR(SUM(_202006_RCSS5791117192175[[#This Row],[Unit Price]]*_202006_RCSS5791117192175[[#This Row],['#]],_202006_RCSS5791117192175[[#This Row],[Service Fee]],_202006_RCSS5791117192175[[#This Row],[Tax]],_202006_RCSS5791117192175[[#This Row],[Tip]]),"")</f>
        <v>0</v>
      </c>
      <c r="O228" s="5" t="str">
        <f>IFERROR(_202006_RCSS5791117192175[[#This Row],[Item Cost]]/COUNTA(_202006_RCSS5791117192175[[#This Row],[Alice]:[Dave]]),"")</f>
        <v/>
      </c>
    </row>
    <row r="229" spans="1:15">
      <c r="A229" s="24"/>
      <c r="B229" s="25"/>
      <c r="C229" s="25"/>
      <c r="D229" s="26"/>
      <c r="E229" s="34" t="str">
        <f>IFERROR(INDEX(CardTab[Owner],MATCH(_202006_RCSS5791117192175[[#This Row],[Last 4]],CardTab[Card Number],0)),"")</f>
        <v/>
      </c>
      <c r="F229" s="36"/>
      <c r="G229"/>
      <c r="H229" s="22"/>
      <c r="I229" s="2"/>
      <c r="J229" s="5" t="str">
        <f>IFERROR(IF(_202006_RCSS5791117192175[[#This Row],[Item Name]]="Delivery",0,SUMPRODUCT($R$3,_202006_RCSS5791117192175[[#This Row],[Unit Price]],_202006_RCSS5791117192175[[#This Row],['#]])),"")</f>
        <v/>
      </c>
      <c r="K229" s="22"/>
      <c r="L229" s="5" t="str">
        <f>IFERROR(IF(OR(AND(NOT(ISBLANK(_202006_RCSS5791117192175[[#This Row],['#]])),NOT(ISBLANK(_202006_RCSS5791117192175[[#This Row],[Taxable]]))),$U$2),$R$4*(_202006_RCSS5791117192175[[#This Row],[Unit Price]]*_202006_RCSS5791117192175[[#This Row],['#]]+_202006_RCSS5791117192175[[#This Row],[Service Fee]]),""),"")</f>
        <v/>
      </c>
      <c r="M229" s="5">
        <f>IFERROR($R$5*SUM((_202006_RCSS5791117192175[[#This Row],['#]]*_202006_RCSS5791117192175[[#This Row],[Unit Price]]),_202006_RCSS5791117192175[[#This Row],[Service Fee]],_202006_RCSS5791117192175[[#This Row],[Tax]]),"")</f>
        <v>0</v>
      </c>
      <c r="N229" s="5">
        <f>IFERROR(SUM(_202006_RCSS5791117192175[[#This Row],[Unit Price]]*_202006_RCSS5791117192175[[#This Row],['#]],_202006_RCSS5791117192175[[#This Row],[Service Fee]],_202006_RCSS5791117192175[[#This Row],[Tax]],_202006_RCSS5791117192175[[#This Row],[Tip]]),"")</f>
        <v>0</v>
      </c>
      <c r="O229" s="5" t="str">
        <f>IFERROR(_202006_RCSS5791117192175[[#This Row],[Item Cost]]/COUNTA(_202006_RCSS5791117192175[[#This Row],[Alice]:[Dave]]),"")</f>
        <v/>
      </c>
    </row>
    <row r="230" spans="1:15">
      <c r="A230" s="24"/>
      <c r="B230" s="25"/>
      <c r="C230" s="25"/>
      <c r="D230" s="26"/>
      <c r="E230" s="34" t="str">
        <f>IFERROR(INDEX(CardTab[Owner],MATCH(_202006_RCSS5791117192175[[#This Row],[Last 4]],CardTab[Card Number],0)),"")</f>
        <v/>
      </c>
      <c r="F230" s="36"/>
      <c r="G230"/>
      <c r="H230" s="22"/>
      <c r="I230" s="2"/>
      <c r="J230" s="5" t="str">
        <f>IFERROR(IF(_202006_RCSS5791117192175[[#This Row],[Item Name]]="Delivery",0,SUMPRODUCT($R$3,_202006_RCSS5791117192175[[#This Row],[Unit Price]],_202006_RCSS5791117192175[[#This Row],['#]])),"")</f>
        <v/>
      </c>
      <c r="K230" s="22"/>
      <c r="L230" s="5" t="str">
        <f>IFERROR(IF(OR(AND(NOT(ISBLANK(_202006_RCSS5791117192175[[#This Row],['#]])),NOT(ISBLANK(_202006_RCSS5791117192175[[#This Row],[Taxable]]))),$U$2),$R$4*(_202006_RCSS5791117192175[[#This Row],[Unit Price]]*_202006_RCSS5791117192175[[#This Row],['#]]+_202006_RCSS5791117192175[[#This Row],[Service Fee]]),""),"")</f>
        <v/>
      </c>
      <c r="M230" s="5">
        <f>IFERROR($R$5*SUM((_202006_RCSS5791117192175[[#This Row],['#]]*_202006_RCSS5791117192175[[#This Row],[Unit Price]]),_202006_RCSS5791117192175[[#This Row],[Service Fee]],_202006_RCSS5791117192175[[#This Row],[Tax]]),"")</f>
        <v>0</v>
      </c>
      <c r="N230" s="5">
        <f>IFERROR(SUM(_202006_RCSS5791117192175[[#This Row],[Unit Price]]*_202006_RCSS5791117192175[[#This Row],['#]],_202006_RCSS5791117192175[[#This Row],[Service Fee]],_202006_RCSS5791117192175[[#This Row],[Tax]],_202006_RCSS5791117192175[[#This Row],[Tip]]),"")</f>
        <v>0</v>
      </c>
      <c r="O230" s="5" t="str">
        <f>IFERROR(_202006_RCSS5791117192175[[#This Row],[Item Cost]]/COUNTA(_202006_RCSS5791117192175[[#This Row],[Alice]:[Dave]]),"")</f>
        <v/>
      </c>
    </row>
    <row r="231" spans="1:15">
      <c r="A231" s="24"/>
      <c r="B231" s="25"/>
      <c r="C231" s="25"/>
      <c r="D231" s="26"/>
      <c r="E231" s="34" t="str">
        <f>IFERROR(INDEX(CardTab[Owner],MATCH(_202006_RCSS5791117192175[[#This Row],[Last 4]],CardTab[Card Number],0)),"")</f>
        <v/>
      </c>
      <c r="F231" s="36"/>
      <c r="G231"/>
      <c r="H231" s="22"/>
      <c r="I231" s="2"/>
      <c r="J231" s="5" t="str">
        <f>IFERROR(IF(_202006_RCSS5791117192175[[#This Row],[Item Name]]="Delivery",0,SUMPRODUCT($R$3,_202006_RCSS5791117192175[[#This Row],[Unit Price]],_202006_RCSS5791117192175[[#This Row],['#]])),"")</f>
        <v/>
      </c>
      <c r="K231" s="22"/>
      <c r="L231" s="5" t="str">
        <f>IFERROR(IF(OR(AND(NOT(ISBLANK(_202006_RCSS5791117192175[[#This Row],['#]])),NOT(ISBLANK(_202006_RCSS5791117192175[[#This Row],[Taxable]]))),$U$2),$R$4*(_202006_RCSS5791117192175[[#This Row],[Unit Price]]*_202006_RCSS5791117192175[[#This Row],['#]]+_202006_RCSS5791117192175[[#This Row],[Service Fee]]),""),"")</f>
        <v/>
      </c>
      <c r="M231" s="5">
        <f>IFERROR($R$5*SUM((_202006_RCSS5791117192175[[#This Row],['#]]*_202006_RCSS5791117192175[[#This Row],[Unit Price]]),_202006_RCSS5791117192175[[#This Row],[Service Fee]],_202006_RCSS5791117192175[[#This Row],[Tax]]),"")</f>
        <v>0</v>
      </c>
      <c r="N231" s="5">
        <f>IFERROR(SUM(_202006_RCSS5791117192175[[#This Row],[Unit Price]]*_202006_RCSS5791117192175[[#This Row],['#]],_202006_RCSS5791117192175[[#This Row],[Service Fee]],_202006_RCSS5791117192175[[#This Row],[Tax]],_202006_RCSS5791117192175[[#This Row],[Tip]]),"")</f>
        <v>0</v>
      </c>
      <c r="O231" s="5" t="str">
        <f>IFERROR(_202006_RCSS5791117192175[[#This Row],[Item Cost]]/COUNTA(_202006_RCSS5791117192175[[#This Row],[Alice]:[Dave]]),"")</f>
        <v/>
      </c>
    </row>
    <row r="232" spans="1:15">
      <c r="A232" s="24"/>
      <c r="B232" s="25"/>
      <c r="C232" s="25"/>
      <c r="D232" s="26"/>
      <c r="E232" s="34" t="str">
        <f>IFERROR(INDEX(CardTab[Owner],MATCH(_202006_RCSS5791117192175[[#This Row],[Last 4]],CardTab[Card Number],0)),"")</f>
        <v/>
      </c>
      <c r="F232" s="36"/>
      <c r="G232"/>
      <c r="H232" s="22"/>
      <c r="I232" s="2"/>
      <c r="J232" s="5" t="str">
        <f>IFERROR(IF(_202006_RCSS5791117192175[[#This Row],[Item Name]]="Delivery",0,SUMPRODUCT($R$3,_202006_RCSS5791117192175[[#This Row],[Unit Price]],_202006_RCSS5791117192175[[#This Row],['#]])),"")</f>
        <v/>
      </c>
      <c r="K232" s="22"/>
      <c r="L232" s="5" t="str">
        <f>IFERROR(IF(OR(AND(NOT(ISBLANK(_202006_RCSS5791117192175[[#This Row],['#]])),NOT(ISBLANK(_202006_RCSS5791117192175[[#This Row],[Taxable]]))),$U$2),$R$4*(_202006_RCSS5791117192175[[#This Row],[Unit Price]]*_202006_RCSS5791117192175[[#This Row],['#]]+_202006_RCSS5791117192175[[#This Row],[Service Fee]]),""),"")</f>
        <v/>
      </c>
      <c r="M232" s="5">
        <f>IFERROR($R$5*SUM((_202006_RCSS5791117192175[[#This Row],['#]]*_202006_RCSS5791117192175[[#This Row],[Unit Price]]),_202006_RCSS5791117192175[[#This Row],[Service Fee]],_202006_RCSS5791117192175[[#This Row],[Tax]]),"")</f>
        <v>0</v>
      </c>
      <c r="N232" s="5">
        <f>IFERROR(SUM(_202006_RCSS5791117192175[[#This Row],[Unit Price]]*_202006_RCSS5791117192175[[#This Row],['#]],_202006_RCSS5791117192175[[#This Row],[Service Fee]],_202006_RCSS5791117192175[[#This Row],[Tax]],_202006_RCSS5791117192175[[#This Row],[Tip]]),"")</f>
        <v>0</v>
      </c>
      <c r="O232" s="5" t="str">
        <f>IFERROR(_202006_RCSS5791117192175[[#This Row],[Item Cost]]/COUNTA(_202006_RCSS5791117192175[[#This Row],[Alice]:[Dave]]),"")</f>
        <v/>
      </c>
    </row>
    <row r="233" spans="1:15">
      <c r="A233" s="24"/>
      <c r="B233" s="25"/>
      <c r="C233" s="25"/>
      <c r="D233" s="26"/>
      <c r="E233" s="34" t="str">
        <f>IFERROR(INDEX(CardTab[Owner],MATCH(_202006_RCSS5791117192175[[#This Row],[Last 4]],CardTab[Card Number],0)),"")</f>
        <v/>
      </c>
      <c r="F233" s="36"/>
      <c r="G233"/>
      <c r="H233" s="22"/>
      <c r="I233" s="2"/>
      <c r="J233" s="5" t="str">
        <f>IFERROR(IF(_202006_RCSS5791117192175[[#This Row],[Item Name]]="Delivery",0,SUMPRODUCT($R$3,_202006_RCSS5791117192175[[#This Row],[Unit Price]],_202006_RCSS5791117192175[[#This Row],['#]])),"")</f>
        <v/>
      </c>
      <c r="K233" s="22"/>
      <c r="L233" s="5" t="str">
        <f>IFERROR(IF(OR(AND(NOT(ISBLANK(_202006_RCSS5791117192175[[#This Row],['#]])),NOT(ISBLANK(_202006_RCSS5791117192175[[#This Row],[Taxable]]))),$U$2),$R$4*(_202006_RCSS5791117192175[[#This Row],[Unit Price]]*_202006_RCSS5791117192175[[#This Row],['#]]+_202006_RCSS5791117192175[[#This Row],[Service Fee]]),""),"")</f>
        <v/>
      </c>
      <c r="M233" s="5">
        <f>IFERROR($R$5*SUM((_202006_RCSS5791117192175[[#This Row],['#]]*_202006_RCSS5791117192175[[#This Row],[Unit Price]]),_202006_RCSS5791117192175[[#This Row],[Service Fee]],_202006_RCSS5791117192175[[#This Row],[Tax]]),"")</f>
        <v>0</v>
      </c>
      <c r="N233" s="5">
        <f>IFERROR(SUM(_202006_RCSS5791117192175[[#This Row],[Unit Price]]*_202006_RCSS5791117192175[[#This Row],['#]],_202006_RCSS5791117192175[[#This Row],[Service Fee]],_202006_RCSS5791117192175[[#This Row],[Tax]],_202006_RCSS5791117192175[[#This Row],[Tip]]),"")</f>
        <v>0</v>
      </c>
      <c r="O233" s="5" t="str">
        <f>IFERROR(_202006_RCSS5791117192175[[#This Row],[Item Cost]]/COUNTA(_202006_RCSS5791117192175[[#This Row],[Alice]:[Dave]]),"")</f>
        <v/>
      </c>
    </row>
    <row r="234" spans="1:15">
      <c r="A234" s="24"/>
      <c r="B234" s="25"/>
      <c r="C234" s="25"/>
      <c r="D234" s="26"/>
      <c r="E234" s="34" t="str">
        <f>IFERROR(INDEX(CardTab[Owner],MATCH(_202006_RCSS5791117192175[[#This Row],[Last 4]],CardTab[Card Number],0)),"")</f>
        <v/>
      </c>
      <c r="F234" s="36"/>
      <c r="G234"/>
      <c r="H234" s="22"/>
      <c r="I234" s="2"/>
      <c r="J234" s="5" t="str">
        <f>IFERROR(IF(_202006_RCSS5791117192175[[#This Row],[Item Name]]="Delivery",0,SUMPRODUCT($R$3,_202006_RCSS5791117192175[[#This Row],[Unit Price]],_202006_RCSS5791117192175[[#This Row],['#]])),"")</f>
        <v/>
      </c>
      <c r="K234" s="22"/>
      <c r="L234" s="5" t="str">
        <f>IFERROR(IF(OR(AND(NOT(ISBLANK(_202006_RCSS5791117192175[[#This Row],['#]])),NOT(ISBLANK(_202006_RCSS5791117192175[[#This Row],[Taxable]]))),$U$2),$R$4*(_202006_RCSS5791117192175[[#This Row],[Unit Price]]*_202006_RCSS5791117192175[[#This Row],['#]]+_202006_RCSS5791117192175[[#This Row],[Service Fee]]),""),"")</f>
        <v/>
      </c>
      <c r="M234" s="5">
        <f>IFERROR($R$5*SUM((_202006_RCSS5791117192175[[#This Row],['#]]*_202006_RCSS5791117192175[[#This Row],[Unit Price]]),_202006_RCSS5791117192175[[#This Row],[Service Fee]],_202006_RCSS5791117192175[[#This Row],[Tax]]),"")</f>
        <v>0</v>
      </c>
      <c r="N234" s="5">
        <f>IFERROR(SUM(_202006_RCSS5791117192175[[#This Row],[Unit Price]]*_202006_RCSS5791117192175[[#This Row],['#]],_202006_RCSS5791117192175[[#This Row],[Service Fee]],_202006_RCSS5791117192175[[#This Row],[Tax]],_202006_RCSS5791117192175[[#This Row],[Tip]]),"")</f>
        <v>0</v>
      </c>
      <c r="O234" s="5" t="str">
        <f>IFERROR(_202006_RCSS5791117192175[[#This Row],[Item Cost]]/COUNTA(_202006_RCSS5791117192175[[#This Row],[Alice]:[Dave]]),"")</f>
        <v/>
      </c>
    </row>
    <row r="235" spans="1:15">
      <c r="A235" s="24"/>
      <c r="B235" s="25"/>
      <c r="C235" s="25"/>
      <c r="D235" s="26"/>
      <c r="E235" s="34" t="str">
        <f>IFERROR(INDEX(CardTab[Owner],MATCH(_202006_RCSS5791117192175[[#This Row],[Last 4]],CardTab[Card Number],0)),"")</f>
        <v/>
      </c>
      <c r="F235" s="36"/>
      <c r="G235"/>
      <c r="H235" s="22"/>
      <c r="I235" s="2"/>
      <c r="J235" s="5" t="str">
        <f>IFERROR(IF(_202006_RCSS5791117192175[[#This Row],[Item Name]]="Delivery",0,SUMPRODUCT($R$3,_202006_RCSS5791117192175[[#This Row],[Unit Price]],_202006_RCSS5791117192175[[#This Row],['#]])),"")</f>
        <v/>
      </c>
      <c r="K235" s="22"/>
      <c r="L235" s="5" t="str">
        <f>IFERROR(IF(OR(AND(NOT(ISBLANK(_202006_RCSS5791117192175[[#This Row],['#]])),NOT(ISBLANK(_202006_RCSS5791117192175[[#This Row],[Taxable]]))),$U$2),$R$4*(_202006_RCSS5791117192175[[#This Row],[Unit Price]]*_202006_RCSS5791117192175[[#This Row],['#]]+_202006_RCSS5791117192175[[#This Row],[Service Fee]]),""),"")</f>
        <v/>
      </c>
      <c r="M235" s="5">
        <f>IFERROR($R$5*SUM((_202006_RCSS5791117192175[[#This Row],['#]]*_202006_RCSS5791117192175[[#This Row],[Unit Price]]),_202006_RCSS5791117192175[[#This Row],[Service Fee]],_202006_RCSS5791117192175[[#This Row],[Tax]]),"")</f>
        <v>0</v>
      </c>
      <c r="N235" s="5">
        <f>IFERROR(SUM(_202006_RCSS5791117192175[[#This Row],[Unit Price]]*_202006_RCSS5791117192175[[#This Row],['#]],_202006_RCSS5791117192175[[#This Row],[Service Fee]],_202006_RCSS5791117192175[[#This Row],[Tax]],_202006_RCSS5791117192175[[#This Row],[Tip]]),"")</f>
        <v>0</v>
      </c>
      <c r="O235" s="5" t="str">
        <f>IFERROR(_202006_RCSS5791117192175[[#This Row],[Item Cost]]/COUNTA(_202006_RCSS5791117192175[[#This Row],[Alice]:[Dave]]),"")</f>
        <v/>
      </c>
    </row>
    <row r="236" spans="1:15">
      <c r="A236" s="24"/>
      <c r="B236" s="25"/>
      <c r="C236" s="25"/>
      <c r="D236" s="26"/>
      <c r="E236" s="34" t="str">
        <f>IFERROR(INDEX(CardTab[Owner],MATCH(_202006_RCSS5791117192175[[#This Row],[Last 4]],CardTab[Card Number],0)),"")</f>
        <v/>
      </c>
      <c r="F236" s="36"/>
      <c r="G236"/>
      <c r="H236" s="22"/>
      <c r="I236" s="2"/>
      <c r="J236" s="5" t="str">
        <f>IFERROR(IF(_202006_RCSS5791117192175[[#This Row],[Item Name]]="Delivery",0,SUMPRODUCT($R$3,_202006_RCSS5791117192175[[#This Row],[Unit Price]],_202006_RCSS5791117192175[[#This Row],['#]])),"")</f>
        <v/>
      </c>
      <c r="K236" s="22"/>
      <c r="L236" s="5" t="str">
        <f>IFERROR(IF(OR(AND(NOT(ISBLANK(_202006_RCSS5791117192175[[#This Row],['#]])),NOT(ISBLANK(_202006_RCSS5791117192175[[#This Row],[Taxable]]))),$U$2),$R$4*(_202006_RCSS5791117192175[[#This Row],[Unit Price]]*_202006_RCSS5791117192175[[#This Row],['#]]+_202006_RCSS5791117192175[[#This Row],[Service Fee]]),""),"")</f>
        <v/>
      </c>
      <c r="M236" s="5">
        <f>IFERROR($R$5*SUM((_202006_RCSS5791117192175[[#This Row],['#]]*_202006_RCSS5791117192175[[#This Row],[Unit Price]]),_202006_RCSS5791117192175[[#This Row],[Service Fee]],_202006_RCSS5791117192175[[#This Row],[Tax]]),"")</f>
        <v>0</v>
      </c>
      <c r="N236" s="5">
        <f>IFERROR(SUM(_202006_RCSS5791117192175[[#This Row],[Unit Price]]*_202006_RCSS5791117192175[[#This Row],['#]],_202006_RCSS5791117192175[[#This Row],[Service Fee]],_202006_RCSS5791117192175[[#This Row],[Tax]],_202006_RCSS5791117192175[[#This Row],[Tip]]),"")</f>
        <v>0</v>
      </c>
      <c r="O236" s="5" t="str">
        <f>IFERROR(_202006_RCSS5791117192175[[#This Row],[Item Cost]]/COUNTA(_202006_RCSS5791117192175[[#This Row],[Alice]:[Dave]]),"")</f>
        <v/>
      </c>
    </row>
    <row r="237" spans="1:15">
      <c r="A237" s="24"/>
      <c r="B237" s="25"/>
      <c r="C237" s="25"/>
      <c r="D237" s="26"/>
      <c r="E237" s="34" t="str">
        <f>IFERROR(INDEX(CardTab[Owner],MATCH(_202006_RCSS5791117192175[[#This Row],[Last 4]],CardTab[Card Number],0)),"")</f>
        <v/>
      </c>
      <c r="F237" s="36"/>
      <c r="G237"/>
      <c r="H237" s="22"/>
      <c r="I237" s="2"/>
      <c r="J237" s="5" t="str">
        <f>IFERROR(IF(_202006_RCSS5791117192175[[#This Row],[Item Name]]="Delivery",0,SUMPRODUCT($R$3,_202006_RCSS5791117192175[[#This Row],[Unit Price]],_202006_RCSS5791117192175[[#This Row],['#]])),"")</f>
        <v/>
      </c>
      <c r="K237" s="22"/>
      <c r="L237" s="5" t="str">
        <f>IFERROR(IF(OR(AND(NOT(ISBLANK(_202006_RCSS5791117192175[[#This Row],['#]])),NOT(ISBLANK(_202006_RCSS5791117192175[[#This Row],[Taxable]]))),$U$2),$R$4*(_202006_RCSS5791117192175[[#This Row],[Unit Price]]*_202006_RCSS5791117192175[[#This Row],['#]]+_202006_RCSS5791117192175[[#This Row],[Service Fee]]),""),"")</f>
        <v/>
      </c>
      <c r="M237" s="5">
        <f>IFERROR($R$5*SUM((_202006_RCSS5791117192175[[#This Row],['#]]*_202006_RCSS5791117192175[[#This Row],[Unit Price]]),_202006_RCSS5791117192175[[#This Row],[Service Fee]],_202006_RCSS5791117192175[[#This Row],[Tax]]),"")</f>
        <v>0</v>
      </c>
      <c r="N237" s="5">
        <f>IFERROR(SUM(_202006_RCSS5791117192175[[#This Row],[Unit Price]]*_202006_RCSS5791117192175[[#This Row],['#]],_202006_RCSS5791117192175[[#This Row],[Service Fee]],_202006_RCSS5791117192175[[#This Row],[Tax]],_202006_RCSS5791117192175[[#This Row],[Tip]]),"")</f>
        <v>0</v>
      </c>
      <c r="O237" s="5" t="str">
        <f>IFERROR(_202006_RCSS5791117192175[[#This Row],[Item Cost]]/COUNTA(_202006_RCSS5791117192175[[#This Row],[Alice]:[Dave]]),"")</f>
        <v/>
      </c>
    </row>
    <row r="238" spans="1:15">
      <c r="A238" s="24"/>
      <c r="B238" s="25"/>
      <c r="C238" s="25"/>
      <c r="D238" s="26"/>
      <c r="E238" s="34" t="str">
        <f>IFERROR(INDEX(CardTab[Owner],MATCH(_202006_RCSS5791117192175[[#This Row],[Last 4]],CardTab[Card Number],0)),"")</f>
        <v/>
      </c>
      <c r="F238" s="36"/>
      <c r="G238"/>
      <c r="H238" s="22"/>
      <c r="I238" s="2"/>
      <c r="J238" s="5" t="str">
        <f>IFERROR(IF(_202006_RCSS5791117192175[[#This Row],[Item Name]]="Delivery",0,SUMPRODUCT($R$3,_202006_RCSS5791117192175[[#This Row],[Unit Price]],_202006_RCSS5791117192175[[#This Row],['#]])),"")</f>
        <v/>
      </c>
      <c r="K238" s="22"/>
      <c r="L238" s="5" t="str">
        <f>IFERROR(IF(OR(AND(NOT(ISBLANK(_202006_RCSS5791117192175[[#This Row],['#]])),NOT(ISBLANK(_202006_RCSS5791117192175[[#This Row],[Taxable]]))),$U$2),$R$4*(_202006_RCSS5791117192175[[#This Row],[Unit Price]]*_202006_RCSS5791117192175[[#This Row],['#]]+_202006_RCSS5791117192175[[#This Row],[Service Fee]]),""),"")</f>
        <v/>
      </c>
      <c r="M238" s="5">
        <f>IFERROR($R$5*SUM((_202006_RCSS5791117192175[[#This Row],['#]]*_202006_RCSS5791117192175[[#This Row],[Unit Price]]),_202006_RCSS5791117192175[[#This Row],[Service Fee]],_202006_RCSS5791117192175[[#This Row],[Tax]]),"")</f>
        <v>0</v>
      </c>
      <c r="N238" s="5">
        <f>IFERROR(SUM(_202006_RCSS5791117192175[[#This Row],[Unit Price]]*_202006_RCSS5791117192175[[#This Row],['#]],_202006_RCSS5791117192175[[#This Row],[Service Fee]],_202006_RCSS5791117192175[[#This Row],[Tax]],_202006_RCSS5791117192175[[#This Row],[Tip]]),"")</f>
        <v>0</v>
      </c>
      <c r="O238" s="5" t="str">
        <f>IFERROR(_202006_RCSS5791117192175[[#This Row],[Item Cost]]/COUNTA(_202006_RCSS5791117192175[[#This Row],[Alice]:[Dave]]),"")</f>
        <v/>
      </c>
    </row>
    <row r="239" spans="1:15">
      <c r="A239" s="24"/>
      <c r="B239" s="25"/>
      <c r="C239" s="25"/>
      <c r="D239" s="26"/>
      <c r="E239" s="34" t="str">
        <f>IFERROR(INDEX(CardTab[Owner],MATCH(_202006_RCSS5791117192175[[#This Row],[Last 4]],CardTab[Card Number],0)),"")</f>
        <v/>
      </c>
      <c r="F239" s="36"/>
      <c r="G239"/>
      <c r="H239" s="22"/>
      <c r="I239" s="2"/>
      <c r="J239" s="5" t="str">
        <f>IFERROR(IF(_202006_RCSS5791117192175[[#This Row],[Item Name]]="Delivery",0,SUMPRODUCT($R$3,_202006_RCSS5791117192175[[#This Row],[Unit Price]],_202006_RCSS5791117192175[[#This Row],['#]])),"")</f>
        <v/>
      </c>
      <c r="K239" s="22"/>
      <c r="L239" s="5" t="str">
        <f>IFERROR(IF(OR(AND(NOT(ISBLANK(_202006_RCSS5791117192175[[#This Row],['#]])),NOT(ISBLANK(_202006_RCSS5791117192175[[#This Row],[Taxable]]))),$U$2),$R$4*(_202006_RCSS5791117192175[[#This Row],[Unit Price]]*_202006_RCSS5791117192175[[#This Row],['#]]+_202006_RCSS5791117192175[[#This Row],[Service Fee]]),""),"")</f>
        <v/>
      </c>
      <c r="M239" s="5">
        <f>IFERROR($R$5*SUM((_202006_RCSS5791117192175[[#This Row],['#]]*_202006_RCSS5791117192175[[#This Row],[Unit Price]]),_202006_RCSS5791117192175[[#This Row],[Service Fee]],_202006_RCSS5791117192175[[#This Row],[Tax]]),"")</f>
        <v>0</v>
      </c>
      <c r="N239" s="5">
        <f>IFERROR(SUM(_202006_RCSS5791117192175[[#This Row],[Unit Price]]*_202006_RCSS5791117192175[[#This Row],['#]],_202006_RCSS5791117192175[[#This Row],[Service Fee]],_202006_RCSS5791117192175[[#This Row],[Tax]],_202006_RCSS5791117192175[[#This Row],[Tip]]),"")</f>
        <v>0</v>
      </c>
      <c r="O239" s="5" t="str">
        <f>IFERROR(_202006_RCSS5791117192175[[#This Row],[Item Cost]]/COUNTA(_202006_RCSS5791117192175[[#This Row],[Alice]:[Dave]]),"")</f>
        <v/>
      </c>
    </row>
    <row r="240" spans="1:15">
      <c r="A240" s="24"/>
      <c r="B240" s="25"/>
      <c r="C240" s="25"/>
      <c r="D240" s="26"/>
      <c r="E240" s="34" t="str">
        <f>IFERROR(INDEX(CardTab[Owner],MATCH(_202006_RCSS5791117192175[[#This Row],[Last 4]],CardTab[Card Number],0)),"")</f>
        <v/>
      </c>
      <c r="F240" s="36"/>
      <c r="G240"/>
      <c r="H240" s="22"/>
      <c r="I240" s="2"/>
      <c r="J240" s="5" t="str">
        <f>IFERROR(IF(_202006_RCSS5791117192175[[#This Row],[Item Name]]="Delivery",0,SUMPRODUCT($R$3,_202006_RCSS5791117192175[[#This Row],[Unit Price]],_202006_RCSS5791117192175[[#This Row],['#]])),"")</f>
        <v/>
      </c>
      <c r="K240" s="22"/>
      <c r="L240" s="5" t="str">
        <f>IFERROR(IF(OR(AND(NOT(ISBLANK(_202006_RCSS5791117192175[[#This Row],['#]])),NOT(ISBLANK(_202006_RCSS5791117192175[[#This Row],[Taxable]]))),$U$2),$R$4*(_202006_RCSS5791117192175[[#This Row],[Unit Price]]*_202006_RCSS5791117192175[[#This Row],['#]]+_202006_RCSS5791117192175[[#This Row],[Service Fee]]),""),"")</f>
        <v/>
      </c>
      <c r="M240" s="5">
        <f>IFERROR($R$5*SUM((_202006_RCSS5791117192175[[#This Row],['#]]*_202006_RCSS5791117192175[[#This Row],[Unit Price]]),_202006_RCSS5791117192175[[#This Row],[Service Fee]],_202006_RCSS5791117192175[[#This Row],[Tax]]),"")</f>
        <v>0</v>
      </c>
      <c r="N240" s="5">
        <f>IFERROR(SUM(_202006_RCSS5791117192175[[#This Row],[Unit Price]]*_202006_RCSS5791117192175[[#This Row],['#]],_202006_RCSS5791117192175[[#This Row],[Service Fee]],_202006_RCSS5791117192175[[#This Row],[Tax]],_202006_RCSS5791117192175[[#This Row],[Tip]]),"")</f>
        <v>0</v>
      </c>
      <c r="O240" s="5" t="str">
        <f>IFERROR(_202006_RCSS5791117192175[[#This Row],[Item Cost]]/COUNTA(_202006_RCSS5791117192175[[#This Row],[Alice]:[Dave]]),"")</f>
        <v/>
      </c>
    </row>
    <row r="241" spans="1:15">
      <c r="A241" s="24"/>
      <c r="B241" s="25"/>
      <c r="C241" s="25"/>
      <c r="D241" s="26"/>
      <c r="E241" s="34" t="str">
        <f>IFERROR(INDEX(CardTab[Owner],MATCH(_202006_RCSS5791117192175[[#This Row],[Last 4]],CardTab[Card Number],0)),"")</f>
        <v/>
      </c>
      <c r="F241" s="36"/>
      <c r="G241"/>
      <c r="H241" s="22"/>
      <c r="I241" s="2"/>
      <c r="J241" s="5" t="str">
        <f>IFERROR(IF(_202006_RCSS5791117192175[[#This Row],[Item Name]]="Delivery",0,SUMPRODUCT($R$3,_202006_RCSS5791117192175[[#This Row],[Unit Price]],_202006_RCSS5791117192175[[#This Row],['#]])),"")</f>
        <v/>
      </c>
      <c r="K241" s="22"/>
      <c r="L241" s="5" t="str">
        <f>IFERROR(IF(OR(AND(NOT(ISBLANK(_202006_RCSS5791117192175[[#This Row],['#]])),NOT(ISBLANK(_202006_RCSS5791117192175[[#This Row],[Taxable]]))),$U$2),$R$4*(_202006_RCSS5791117192175[[#This Row],[Unit Price]]*_202006_RCSS5791117192175[[#This Row],['#]]+_202006_RCSS5791117192175[[#This Row],[Service Fee]]),""),"")</f>
        <v/>
      </c>
      <c r="M241" s="5">
        <f>IFERROR($R$5*SUM((_202006_RCSS5791117192175[[#This Row],['#]]*_202006_RCSS5791117192175[[#This Row],[Unit Price]]),_202006_RCSS5791117192175[[#This Row],[Service Fee]],_202006_RCSS5791117192175[[#This Row],[Tax]]),"")</f>
        <v>0</v>
      </c>
      <c r="N241" s="5">
        <f>IFERROR(SUM(_202006_RCSS5791117192175[[#This Row],[Unit Price]]*_202006_RCSS5791117192175[[#This Row],['#]],_202006_RCSS5791117192175[[#This Row],[Service Fee]],_202006_RCSS5791117192175[[#This Row],[Tax]],_202006_RCSS5791117192175[[#This Row],[Tip]]),"")</f>
        <v>0</v>
      </c>
      <c r="O241" s="5" t="str">
        <f>IFERROR(_202006_RCSS5791117192175[[#This Row],[Item Cost]]/COUNTA(_202006_RCSS5791117192175[[#This Row],[Alice]:[Dave]]),"")</f>
        <v/>
      </c>
    </row>
    <row r="242" spans="1:15">
      <c r="A242" s="24"/>
      <c r="B242" s="25"/>
      <c r="C242" s="25"/>
      <c r="D242" s="26"/>
      <c r="E242" s="34" t="str">
        <f>IFERROR(INDEX(CardTab[Owner],MATCH(_202006_RCSS5791117192175[[#This Row],[Last 4]],CardTab[Card Number],0)),"")</f>
        <v/>
      </c>
      <c r="F242" s="36"/>
      <c r="G242"/>
      <c r="H242" s="22"/>
      <c r="I242" s="2"/>
      <c r="J242" s="5" t="str">
        <f>IFERROR(IF(_202006_RCSS5791117192175[[#This Row],[Item Name]]="Delivery",0,SUMPRODUCT($R$3,_202006_RCSS5791117192175[[#This Row],[Unit Price]],_202006_RCSS5791117192175[[#This Row],['#]])),"")</f>
        <v/>
      </c>
      <c r="K242" s="22"/>
      <c r="L242" s="5" t="str">
        <f>IFERROR(IF(OR(AND(NOT(ISBLANK(_202006_RCSS5791117192175[[#This Row],['#]])),NOT(ISBLANK(_202006_RCSS5791117192175[[#This Row],[Taxable]]))),$U$2),$R$4*(_202006_RCSS5791117192175[[#This Row],[Unit Price]]*_202006_RCSS5791117192175[[#This Row],['#]]+_202006_RCSS5791117192175[[#This Row],[Service Fee]]),""),"")</f>
        <v/>
      </c>
      <c r="M242" s="5">
        <f>IFERROR($R$5*SUM((_202006_RCSS5791117192175[[#This Row],['#]]*_202006_RCSS5791117192175[[#This Row],[Unit Price]]),_202006_RCSS5791117192175[[#This Row],[Service Fee]],_202006_RCSS5791117192175[[#This Row],[Tax]]),"")</f>
        <v>0</v>
      </c>
      <c r="N242" s="5">
        <f>IFERROR(SUM(_202006_RCSS5791117192175[[#This Row],[Unit Price]]*_202006_RCSS5791117192175[[#This Row],['#]],_202006_RCSS5791117192175[[#This Row],[Service Fee]],_202006_RCSS5791117192175[[#This Row],[Tax]],_202006_RCSS5791117192175[[#This Row],[Tip]]),"")</f>
        <v>0</v>
      </c>
      <c r="O242" s="5" t="str">
        <f>IFERROR(_202006_RCSS5791117192175[[#This Row],[Item Cost]]/COUNTA(_202006_RCSS5791117192175[[#This Row],[Alice]:[Dave]]),"")</f>
        <v/>
      </c>
    </row>
    <row r="243" spans="1:15">
      <c r="A243" s="24"/>
      <c r="B243" s="25"/>
      <c r="C243" s="25"/>
      <c r="D243" s="26"/>
      <c r="E243" s="34" t="str">
        <f>IFERROR(INDEX(CardTab[Owner],MATCH(_202006_RCSS5791117192175[[#This Row],[Last 4]],CardTab[Card Number],0)),"")</f>
        <v/>
      </c>
      <c r="F243" s="36"/>
      <c r="G243"/>
      <c r="H243" s="22"/>
      <c r="I243" s="2"/>
      <c r="J243" s="5" t="str">
        <f>IFERROR(IF(_202006_RCSS5791117192175[[#This Row],[Item Name]]="Delivery",0,SUMPRODUCT($R$3,_202006_RCSS5791117192175[[#This Row],[Unit Price]],_202006_RCSS5791117192175[[#This Row],['#]])),"")</f>
        <v/>
      </c>
      <c r="K243" s="22"/>
      <c r="L243" s="5" t="str">
        <f>IFERROR(IF(OR(AND(NOT(ISBLANK(_202006_RCSS5791117192175[[#This Row],['#]])),NOT(ISBLANK(_202006_RCSS5791117192175[[#This Row],[Taxable]]))),$U$2),$R$4*(_202006_RCSS5791117192175[[#This Row],[Unit Price]]*_202006_RCSS5791117192175[[#This Row],['#]]+_202006_RCSS5791117192175[[#This Row],[Service Fee]]),""),"")</f>
        <v/>
      </c>
      <c r="M243" s="5">
        <f>IFERROR($R$5*SUM((_202006_RCSS5791117192175[[#This Row],['#]]*_202006_RCSS5791117192175[[#This Row],[Unit Price]]),_202006_RCSS5791117192175[[#This Row],[Service Fee]],_202006_RCSS5791117192175[[#This Row],[Tax]]),"")</f>
        <v>0</v>
      </c>
      <c r="N243" s="5">
        <f>IFERROR(SUM(_202006_RCSS5791117192175[[#This Row],[Unit Price]]*_202006_RCSS5791117192175[[#This Row],['#]],_202006_RCSS5791117192175[[#This Row],[Service Fee]],_202006_RCSS5791117192175[[#This Row],[Tax]],_202006_RCSS5791117192175[[#This Row],[Tip]]),"")</f>
        <v>0</v>
      </c>
      <c r="O243" s="5" t="str">
        <f>IFERROR(_202006_RCSS5791117192175[[#This Row],[Item Cost]]/COUNTA(_202006_RCSS5791117192175[[#This Row],[Alice]:[Dave]]),"")</f>
        <v/>
      </c>
    </row>
    <row r="244" spans="1:15">
      <c r="A244" s="7" t="s">
        <v>9</v>
      </c>
      <c r="B244" s="4"/>
      <c r="C244" s="4"/>
      <c r="D244" s="4"/>
      <c r="E244" s="4"/>
      <c r="F244" s="1"/>
      <c r="G244"/>
      <c r="H244" s="8"/>
      <c r="I244" s="9">
        <f>SUMPRODUCT(_202006_RCSS5791117192175[Unit Price],_202006_RCSS5791117192175['#])</f>
        <v>0</v>
      </c>
      <c r="J244" s="8"/>
      <c r="K244" s="8"/>
      <c r="L244" s="3">
        <f>SUBTOTAL(109,_202006_RCSS5791117192175[Tax])</f>
        <v>0</v>
      </c>
      <c r="M244" s="8"/>
      <c r="N244" s="23">
        <f>SUBTOTAL(109,_202006_RCSS5791117192175[Item Cost])</f>
        <v>0</v>
      </c>
      <c r="O244" s="3"/>
    </row>
  </sheetData>
  <conditionalFormatting sqref="A2:D243">
    <cfRule type="expression" dxfId="9" priority="3">
      <formula>NOT(ISBLANK(A2))</formula>
    </cfRule>
  </conditionalFormatting>
  <conditionalFormatting sqref="I2:O243">
    <cfRule type="expression" dxfId="8" priority="2">
      <formula>AND($H2=0,NOT($U$3))</formula>
    </cfRule>
  </conditionalFormatting>
  <conditionalFormatting sqref="K2:K243">
    <cfRule type="expression" dxfId="7" priority="1">
      <formula>NOT(ISBLANK(K2))</formula>
    </cfRule>
  </conditionalFormatting>
  <dataValidations count="1">
    <dataValidation type="list" allowBlank="1" showInputMessage="1" showErrorMessage="1" sqref="U2:U4" xr:uid="{55D5E91C-6B8F-4A96-9FA0-D3F774B7C01C}">
      <formula1>"True,False"</formula1>
    </dataValidation>
  </dataValidations>
  <pageMargins left="0.7" right="0.7" top="0.75" bottom="0.75" header="0.3" footer="0.3"/>
  <pageSetup orientation="portrait" r:id="rId1"/>
  <legacyDrawing r:id="rId2"/>
  <tableParts count="2">
    <tablePart r:id="rId3"/>
    <tablePart r:id="rId4"/>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AD1C2-C2C0-41EF-80DF-12FB1D97E854}">
  <dimension ref="A1:AB244"/>
  <sheetViews>
    <sheetView showGridLines="0" zoomScaleNormal="100" workbookViewId="0"/>
  </sheetViews>
  <sheetFormatPr defaultRowHeight="15"/>
  <cols>
    <col min="1" max="4" width="2" customWidth="1"/>
    <col min="5" max="5" width="8.5703125" style="1" customWidth="1"/>
    <col min="6" max="6" width="8.5703125" customWidth="1"/>
    <col min="7" max="7" width="42.5703125" style="22" customWidth="1"/>
    <col min="8" max="8" width="2.140625" customWidth="1"/>
    <col min="9" max="9" width="9.42578125" customWidth="1"/>
    <col min="10" max="10" width="8.42578125" customWidth="1"/>
    <col min="11" max="11" width="1.85546875" customWidth="1"/>
    <col min="12" max="15" width="9.42578125" customWidth="1"/>
    <col min="16" max="16" width="5" customWidth="1"/>
    <col min="17" max="17" width="11.140625" bestFit="1" customWidth="1"/>
    <col min="18" max="18" width="11.28515625" bestFit="1" customWidth="1"/>
    <col min="19" max="19" width="2" customWidth="1"/>
    <col min="20" max="23" width="11.140625" customWidth="1"/>
    <col min="24" max="24" width="9.7109375" bestFit="1" customWidth="1"/>
  </cols>
  <sheetData>
    <row r="1" spans="1:28" ht="137.25" thickBot="1">
      <c r="A1" s="10" t="s">
        <v>24</v>
      </c>
      <c r="B1" s="11" t="s">
        <v>25</v>
      </c>
      <c r="C1" s="11" t="s">
        <v>26</v>
      </c>
      <c r="D1" s="11" t="s">
        <v>49</v>
      </c>
      <c r="E1" s="11" t="s">
        <v>19</v>
      </c>
      <c r="F1" s="12" t="s">
        <v>21</v>
      </c>
      <c r="G1" s="13" t="s">
        <v>10</v>
      </c>
      <c r="H1" s="27" t="s">
        <v>8</v>
      </c>
      <c r="I1" s="14" t="s">
        <v>17</v>
      </c>
      <c r="J1" s="12" t="s">
        <v>0</v>
      </c>
      <c r="K1" s="12" t="s">
        <v>13</v>
      </c>
      <c r="L1" s="14" t="s">
        <v>1</v>
      </c>
      <c r="M1" s="14" t="s">
        <v>2</v>
      </c>
      <c r="N1" s="12" t="s">
        <v>5</v>
      </c>
      <c r="O1" s="12" t="s">
        <v>15</v>
      </c>
    </row>
    <row r="2" spans="1:28">
      <c r="A2" s="24"/>
      <c r="B2" s="25"/>
      <c r="C2" s="25"/>
      <c r="D2" s="26"/>
      <c r="E2" s="34" t="str">
        <f>IFERROR(INDEX(CardTab[Owner],MATCH(_202006_RCSS579111719217577[[#This Row],[Last 4]],CardTab[Card Number],0)),"")</f>
        <v/>
      </c>
      <c r="F2" s="36"/>
      <c r="G2" t="s">
        <v>3</v>
      </c>
      <c r="H2" s="8">
        <v>1</v>
      </c>
      <c r="I2" s="2"/>
      <c r="J2" s="2">
        <f>IFERROR(IF(_202006_RCSS579111719217577[[#This Row],[Item Name]]="Delivery",0,SUMPRODUCT($R$3,_202006_RCSS579111719217577[[#This Row],[Unit Price]],_202006_RCSS579111719217577[[#This Row],['#]])),"")</f>
        <v>0</v>
      </c>
      <c r="K2" s="22"/>
      <c r="L2" s="2" t="str">
        <f>IFERROR(IF(OR(AND(NOT(ISBLANK(_202006_RCSS579111719217577[[#This Row],['#]])),NOT(ISBLANK(_202006_RCSS579111719217577[[#This Row],[Taxable]]))),$U$2),$R$4*(_202006_RCSS579111719217577[[#This Row],[Unit Price]]*_202006_RCSS579111719217577[[#This Row],['#]]+_202006_RCSS579111719217577[[#This Row],[Service Fee]]),""),"")</f>
        <v/>
      </c>
      <c r="M2" s="2">
        <f>IFERROR($R$5*SUM((_202006_RCSS579111719217577[[#This Row],['#]]*_202006_RCSS579111719217577[[#This Row],[Unit Price]]),_202006_RCSS579111719217577[[#This Row],[Service Fee]],_202006_RCSS579111719217577[[#This Row],[Tax]]),"")</f>
        <v>0</v>
      </c>
      <c r="N2" s="2">
        <f>IFERROR(SUM(_202006_RCSS579111719217577[[#This Row],[Unit Price]]*_202006_RCSS579111719217577[[#This Row],['#]],_202006_RCSS579111719217577[[#This Row],[Service Fee]],_202006_RCSS579111719217577[[#This Row],[Tax]],_202006_RCSS579111719217577[[#This Row],[Tip]]),"")</f>
        <v>0</v>
      </c>
      <c r="O2" s="2" t="str">
        <f>IFERROR(_202006_RCSS579111719217577[[#This Row],[Item Cost]]/COUNTA(_202006_RCSS579111719217577[[#This Row],[Alice]:[Dave]]),"")</f>
        <v/>
      </c>
      <c r="Q2" s="15" t="s">
        <v>11</v>
      </c>
      <c r="R2" s="15" t="s">
        <v>12</v>
      </c>
      <c r="T2" s="15" t="s">
        <v>14</v>
      </c>
      <c r="U2" s="47" t="b">
        <v>0</v>
      </c>
    </row>
    <row r="3" spans="1:28">
      <c r="A3" s="72"/>
      <c r="B3" s="25"/>
      <c r="C3" s="25"/>
      <c r="D3" s="26">
        <v>1</v>
      </c>
      <c r="E3" s="34" t="str">
        <f>IFERROR(INDEX(CardTab[Owner],MATCH(_202006_RCSS579111719217577[[#This Row],[Last 4]],CardTab[Card Number],0)),"")</f>
        <v>Carol</v>
      </c>
      <c r="F3" s="56">
        <v>8830</v>
      </c>
      <c r="G3" t="s">
        <v>76</v>
      </c>
      <c r="H3" s="8">
        <v>1</v>
      </c>
      <c r="I3" s="2">
        <v>17.989999999999998</v>
      </c>
      <c r="J3" s="2">
        <f>IFERROR(IF(_202006_RCSS579111719217577[[#This Row],[Item Name]]="Delivery",0,SUMPRODUCT($R$3,_202006_RCSS579111719217577[[#This Row],[Unit Price]],_202006_RCSS579111719217577[[#This Row],['#]])),"")</f>
        <v>0</v>
      </c>
      <c r="K3" s="22">
        <v>1</v>
      </c>
      <c r="L3" s="2">
        <f>IFERROR(IF(OR(AND(NOT(ISBLANK(_202006_RCSS579111719217577[[#This Row],['#]])),NOT(ISBLANK(_202006_RCSS579111719217577[[#This Row],[Taxable]]))),$U$2),$R$4*(_202006_RCSS579111719217577[[#This Row],[Unit Price]]*_202006_RCSS579111719217577[[#This Row],['#]]+_202006_RCSS579111719217577[[#This Row],[Service Fee]]),""),"")</f>
        <v>2.3386999999999998</v>
      </c>
      <c r="M3" s="2">
        <f>IFERROR($R$5*SUM((_202006_RCSS579111719217577[[#This Row],['#]]*_202006_RCSS579111719217577[[#This Row],[Unit Price]]),_202006_RCSS579111719217577[[#This Row],[Service Fee]],_202006_RCSS579111719217577[[#This Row],[Tax]]),"")</f>
        <v>0</v>
      </c>
      <c r="N3" s="2">
        <f>IFERROR(SUM(_202006_RCSS579111719217577[[#This Row],[Unit Price]]*_202006_RCSS579111719217577[[#This Row],['#]],_202006_RCSS579111719217577[[#This Row],[Service Fee]],_202006_RCSS579111719217577[[#This Row],[Tax]],_202006_RCSS579111719217577[[#This Row],[Tip]]),"")</f>
        <v>20.328699999999998</v>
      </c>
      <c r="O3" s="2">
        <f>IFERROR(_202006_RCSS579111719217577[[#This Row],[Item Cost]]/COUNTA(_202006_RCSS579111719217577[[#This Row],[Alice]:[Dave]]),"")</f>
        <v>20.328699999999998</v>
      </c>
      <c r="Q3" s="17" t="s">
        <v>0</v>
      </c>
      <c r="R3" s="18">
        <f>IF(U4,0.1,)</f>
        <v>0</v>
      </c>
      <c r="T3" s="15" t="s">
        <v>16</v>
      </c>
      <c r="U3" s="47" t="b">
        <v>0</v>
      </c>
    </row>
    <row r="4" spans="1:28">
      <c r="A4" s="72">
        <v>1</v>
      </c>
      <c r="B4" s="25">
        <v>1</v>
      </c>
      <c r="C4" s="25">
        <v>1</v>
      </c>
      <c r="D4" s="26">
        <v>1</v>
      </c>
      <c r="E4" s="34" t="str">
        <f>IFERROR(INDEX(CardTab[Owner],MATCH(_202006_RCSS579111719217577[[#This Row],[Last 4]],CardTab[Card Number],0)),"")</f>
        <v>Carol</v>
      </c>
      <c r="F4" s="56">
        <v>8830</v>
      </c>
      <c r="G4" t="s">
        <v>27</v>
      </c>
      <c r="H4" s="8">
        <v>1</v>
      </c>
      <c r="I4" s="2">
        <v>49.99</v>
      </c>
      <c r="J4" s="2">
        <f>IFERROR(IF(_202006_RCSS579111719217577[[#This Row],[Item Name]]="Delivery",0,SUMPRODUCT($R$3,_202006_RCSS579111719217577[[#This Row],[Unit Price]],_202006_RCSS579111719217577[[#This Row],['#]])),"")</f>
        <v>0</v>
      </c>
      <c r="K4" s="22">
        <v>1</v>
      </c>
      <c r="L4" s="2">
        <f>IFERROR(IF(OR(AND(NOT(ISBLANK(_202006_RCSS579111719217577[[#This Row],['#]])),NOT(ISBLANK(_202006_RCSS579111719217577[[#This Row],[Taxable]]))),$U$2),$R$4*(_202006_RCSS579111719217577[[#This Row],[Unit Price]]*_202006_RCSS579111719217577[[#This Row],['#]]+_202006_RCSS579111719217577[[#This Row],[Service Fee]]),""),"")</f>
        <v>6.4987000000000004</v>
      </c>
      <c r="M4" s="2">
        <f>IFERROR($R$5*SUM((_202006_RCSS579111719217577[[#This Row],['#]]*_202006_RCSS579111719217577[[#This Row],[Unit Price]]),_202006_RCSS579111719217577[[#This Row],[Service Fee]],_202006_RCSS579111719217577[[#This Row],[Tax]]),"")</f>
        <v>0</v>
      </c>
      <c r="N4" s="2">
        <f>IFERROR(SUM(_202006_RCSS579111719217577[[#This Row],[Unit Price]]*_202006_RCSS579111719217577[[#This Row],['#]],_202006_RCSS579111719217577[[#This Row],[Service Fee]],_202006_RCSS579111719217577[[#This Row],[Tax]],_202006_RCSS579111719217577[[#This Row],[Tip]]),"")</f>
        <v>56.488700000000001</v>
      </c>
      <c r="O4" s="2">
        <f>IFERROR(_202006_RCSS579111719217577[[#This Row],[Item Cost]]/COUNTA(_202006_RCSS579111719217577[[#This Row],[Alice]:[Dave]]),"")</f>
        <v>14.122175</v>
      </c>
      <c r="Q4" s="16" t="s">
        <v>1</v>
      </c>
      <c r="R4" s="19">
        <v>0.13</v>
      </c>
      <c r="T4" s="15" t="s">
        <v>0</v>
      </c>
      <c r="U4" s="47" t="b">
        <v>0</v>
      </c>
      <c r="Z4" s="42"/>
    </row>
    <row r="5" spans="1:28">
      <c r="A5" s="72"/>
      <c r="B5" s="25">
        <v>1</v>
      </c>
      <c r="C5" s="25">
        <v>1</v>
      </c>
      <c r="D5" s="26">
        <v>1</v>
      </c>
      <c r="E5" s="34" t="str">
        <f>IFERROR(INDEX(CardTab[Owner],MATCH(_202006_RCSS579111719217577[[#This Row],[Last 4]],CardTab[Card Number],0)),"")</f>
        <v>Carol</v>
      </c>
      <c r="F5" s="56">
        <v>8830</v>
      </c>
      <c r="G5" t="s">
        <v>28</v>
      </c>
      <c r="H5" s="8">
        <v>1</v>
      </c>
      <c r="I5" s="2">
        <v>7.99</v>
      </c>
      <c r="J5" s="2">
        <f>IFERROR(IF(_202006_RCSS579111719217577[[#This Row],[Item Name]]="Delivery",0,SUMPRODUCT($R$3,_202006_RCSS579111719217577[[#This Row],[Unit Price]],_202006_RCSS579111719217577[[#This Row],['#]])),"")</f>
        <v>0</v>
      </c>
      <c r="K5" s="22"/>
      <c r="L5" s="2" t="str">
        <f>IFERROR(IF(OR(AND(NOT(ISBLANK(_202006_RCSS579111719217577[[#This Row],['#]])),NOT(ISBLANK(_202006_RCSS579111719217577[[#This Row],[Taxable]]))),$U$2),$R$4*(_202006_RCSS579111719217577[[#This Row],[Unit Price]]*_202006_RCSS579111719217577[[#This Row],['#]]+_202006_RCSS579111719217577[[#This Row],[Service Fee]]),""),"")</f>
        <v/>
      </c>
      <c r="M5" s="2">
        <f>IFERROR($R$5*SUM((_202006_RCSS579111719217577[[#This Row],['#]]*_202006_RCSS579111719217577[[#This Row],[Unit Price]]),_202006_RCSS579111719217577[[#This Row],[Service Fee]],_202006_RCSS579111719217577[[#This Row],[Tax]]),"")</f>
        <v>0</v>
      </c>
      <c r="N5" s="2">
        <f>IFERROR(SUM(_202006_RCSS579111719217577[[#This Row],[Unit Price]]*_202006_RCSS579111719217577[[#This Row],['#]],_202006_RCSS579111719217577[[#This Row],[Service Fee]],_202006_RCSS579111719217577[[#This Row],[Tax]],_202006_RCSS579111719217577[[#This Row],[Tip]]),"")</f>
        <v>7.99</v>
      </c>
      <c r="O5" s="2">
        <f>IFERROR(_202006_RCSS579111719217577[[#This Row],[Item Cost]]/COUNTA(_202006_RCSS579111719217577[[#This Row],[Alice]:[Dave]]),"")</f>
        <v>2.6633333333333336</v>
      </c>
      <c r="Q5" s="17" t="s">
        <v>2</v>
      </c>
      <c r="R5" s="48"/>
      <c r="Z5" s="42"/>
    </row>
    <row r="6" spans="1:28">
      <c r="A6" s="72">
        <v>1</v>
      </c>
      <c r="B6" s="25">
        <v>1</v>
      </c>
      <c r="C6" s="25">
        <v>1</v>
      </c>
      <c r="D6" s="26">
        <v>1</v>
      </c>
      <c r="E6" s="34" t="str">
        <f>IFERROR(INDEX(CardTab[Owner],MATCH(_202006_RCSS579111719217577[[#This Row],[Last 4]],CardTab[Card Number],0)),"")</f>
        <v>Carol</v>
      </c>
      <c r="F6" s="56">
        <v>8830</v>
      </c>
      <c r="G6" t="s">
        <v>29</v>
      </c>
      <c r="H6" s="8">
        <v>1</v>
      </c>
      <c r="I6" s="2">
        <v>12.69</v>
      </c>
      <c r="J6" s="2">
        <f>IFERROR(IF(_202006_RCSS579111719217577[[#This Row],[Item Name]]="Delivery",0,SUMPRODUCT($R$3,_202006_RCSS579111719217577[[#This Row],[Unit Price]],_202006_RCSS579111719217577[[#This Row],['#]])),"")</f>
        <v>0</v>
      </c>
      <c r="K6" s="22">
        <v>1</v>
      </c>
      <c r="L6" s="2">
        <f>IFERROR(IF(OR(AND(NOT(ISBLANK(_202006_RCSS579111719217577[[#This Row],['#]])),NOT(ISBLANK(_202006_RCSS579111719217577[[#This Row],[Taxable]]))),$U$2),$R$4*(_202006_RCSS579111719217577[[#This Row],[Unit Price]]*_202006_RCSS579111719217577[[#This Row],['#]]+_202006_RCSS579111719217577[[#This Row],[Service Fee]]),""),"")</f>
        <v>1.6496999999999999</v>
      </c>
      <c r="M6" s="2">
        <f>IFERROR($R$5*SUM((_202006_RCSS579111719217577[[#This Row],['#]]*_202006_RCSS579111719217577[[#This Row],[Unit Price]]),_202006_RCSS579111719217577[[#This Row],[Service Fee]],_202006_RCSS579111719217577[[#This Row],[Tax]]),"")</f>
        <v>0</v>
      </c>
      <c r="N6" s="2">
        <f>IFERROR(SUM(_202006_RCSS579111719217577[[#This Row],[Unit Price]]*_202006_RCSS579111719217577[[#This Row],['#]],_202006_RCSS579111719217577[[#This Row],[Service Fee]],_202006_RCSS579111719217577[[#This Row],[Tax]],_202006_RCSS579111719217577[[#This Row],[Tip]]),"")</f>
        <v>14.339699999999999</v>
      </c>
      <c r="O6" s="2">
        <f>IFERROR(_202006_RCSS579111719217577[[#This Row],[Item Cost]]/COUNTA(_202006_RCSS579111719217577[[#This Row],[Alice]:[Dave]]),"")</f>
        <v>3.5849249999999997</v>
      </c>
      <c r="Z6" s="42"/>
      <c r="AB6" s="2"/>
    </row>
    <row r="7" spans="1:28">
      <c r="A7" s="72">
        <v>1</v>
      </c>
      <c r="B7" s="25">
        <v>1</v>
      </c>
      <c r="C7" s="25">
        <v>1</v>
      </c>
      <c r="D7" s="26">
        <v>1</v>
      </c>
      <c r="E7" s="34" t="str">
        <f>IFERROR(INDEX(CardTab[Owner],MATCH(_202006_RCSS579111719217577[[#This Row],[Last 4]],CardTab[Card Number],0)),"")</f>
        <v>Carol</v>
      </c>
      <c r="F7" s="56">
        <v>8830</v>
      </c>
      <c r="G7" t="s">
        <v>30</v>
      </c>
      <c r="H7" s="8">
        <v>1</v>
      </c>
      <c r="I7" s="2">
        <v>10.99</v>
      </c>
      <c r="J7" s="5">
        <f>IFERROR(IF(_202006_RCSS579111719217577[[#This Row],[Item Name]]="Delivery",0,SUMPRODUCT($R$3,_202006_RCSS579111719217577[[#This Row],[Unit Price]],_202006_RCSS579111719217577[[#This Row],['#]])),"")</f>
        <v>0</v>
      </c>
      <c r="K7" s="22"/>
      <c r="L7" s="2" t="str">
        <f>IFERROR(IF(OR(AND(NOT(ISBLANK(_202006_RCSS579111719217577[[#This Row],['#]])),NOT(ISBLANK(_202006_RCSS579111719217577[[#This Row],[Taxable]]))),$U$2),$R$4*(_202006_RCSS579111719217577[[#This Row],[Unit Price]]*_202006_RCSS579111719217577[[#This Row],['#]]+_202006_RCSS579111719217577[[#This Row],[Service Fee]]),""),"")</f>
        <v/>
      </c>
      <c r="M7" s="5">
        <f>IFERROR($R$5*SUM((_202006_RCSS579111719217577[[#This Row],['#]]*_202006_RCSS579111719217577[[#This Row],[Unit Price]]),_202006_RCSS579111719217577[[#This Row],[Service Fee]],_202006_RCSS579111719217577[[#This Row],[Tax]]),"")</f>
        <v>0</v>
      </c>
      <c r="N7" s="5">
        <f>IFERROR(SUM(_202006_RCSS579111719217577[[#This Row],[Unit Price]]*_202006_RCSS579111719217577[[#This Row],['#]],_202006_RCSS579111719217577[[#This Row],[Service Fee]],_202006_RCSS579111719217577[[#This Row],[Tax]],_202006_RCSS579111719217577[[#This Row],[Tip]]),"")</f>
        <v>10.99</v>
      </c>
      <c r="O7" s="5">
        <f>IFERROR(_202006_RCSS579111719217577[[#This Row],[Item Cost]]/COUNTA(_202006_RCSS579111719217577[[#This Row],[Alice]:[Dave]]),"")</f>
        <v>2.7475000000000001</v>
      </c>
      <c r="Z7" s="42"/>
    </row>
    <row r="8" spans="1:28">
      <c r="A8" s="72"/>
      <c r="B8" s="25">
        <v>1</v>
      </c>
      <c r="C8" s="25">
        <v>1</v>
      </c>
      <c r="D8" s="26">
        <v>1</v>
      </c>
      <c r="E8" s="34" t="str">
        <f>IFERROR(INDEX(CardTab[Owner],MATCH(_202006_RCSS579111719217577[[#This Row],[Last 4]],CardTab[Card Number],0)),"")</f>
        <v>Carol</v>
      </c>
      <c r="F8" s="56">
        <v>8830</v>
      </c>
      <c r="G8" s="22" t="s">
        <v>31</v>
      </c>
      <c r="H8" s="8">
        <v>1</v>
      </c>
      <c r="I8" s="2">
        <v>13.99</v>
      </c>
      <c r="J8" s="5">
        <f>IFERROR(IF(_202006_RCSS579111719217577[[#This Row],[Item Name]]="Delivery",0,SUMPRODUCT($R$3,_202006_RCSS579111719217577[[#This Row],[Unit Price]],_202006_RCSS579111719217577[[#This Row],['#]])),"")</f>
        <v>0</v>
      </c>
      <c r="K8" s="22"/>
      <c r="L8" s="2" t="str">
        <f>IFERROR(IF(OR(AND(NOT(ISBLANK(_202006_RCSS579111719217577[[#This Row],['#]])),NOT(ISBLANK(_202006_RCSS579111719217577[[#This Row],[Taxable]]))),$U$2),$R$4*(_202006_RCSS579111719217577[[#This Row],[Unit Price]]*_202006_RCSS579111719217577[[#This Row],['#]]+_202006_RCSS579111719217577[[#This Row],[Service Fee]]),""),"")</f>
        <v/>
      </c>
      <c r="M8" s="5">
        <f>IFERROR($R$5*SUM((_202006_RCSS579111719217577[[#This Row],['#]]*_202006_RCSS579111719217577[[#This Row],[Unit Price]]),_202006_RCSS579111719217577[[#This Row],[Service Fee]],_202006_RCSS579111719217577[[#This Row],[Tax]]),"")</f>
        <v>0</v>
      </c>
      <c r="N8" s="5">
        <f>IFERROR(SUM(_202006_RCSS579111719217577[[#This Row],[Unit Price]]*_202006_RCSS579111719217577[[#This Row],['#]],_202006_RCSS579111719217577[[#This Row],[Service Fee]],_202006_RCSS579111719217577[[#This Row],[Tax]],_202006_RCSS579111719217577[[#This Row],[Tip]]),"")</f>
        <v>13.99</v>
      </c>
      <c r="O8" s="5">
        <f>IFERROR(_202006_RCSS579111719217577[[#This Row],[Item Cost]]/COUNTA(_202006_RCSS579111719217577[[#This Row],[Alice]:[Dave]]),"")</f>
        <v>4.6633333333333331</v>
      </c>
      <c r="Q8" s="28" t="s">
        <v>6</v>
      </c>
      <c r="R8" s="29">
        <f>IF($U$3,SUM(_202006_RCSS579111719217577[Unit Price]),SUMPRODUCT(_202006_RCSS579111719217577['#],_202006_RCSS579111719217577[Unit Price]))</f>
        <v>364.46000000000009</v>
      </c>
      <c r="Z8" s="42"/>
    </row>
    <row r="9" spans="1:28">
      <c r="A9" s="72"/>
      <c r="B9" s="25">
        <v>1</v>
      </c>
      <c r="C9" s="25">
        <v>1</v>
      </c>
      <c r="D9" s="26">
        <v>1</v>
      </c>
      <c r="E9" s="34" t="str">
        <f>IFERROR(INDEX(CardTab[Owner],MATCH(_202006_RCSS579111719217577[[#This Row],[Last 4]],CardTab[Card Number],0)),"")</f>
        <v>Carol</v>
      </c>
      <c r="F9" s="56">
        <v>8830</v>
      </c>
      <c r="G9" t="s">
        <v>32</v>
      </c>
      <c r="H9" s="8">
        <v>1</v>
      </c>
      <c r="I9" s="2">
        <v>10.99</v>
      </c>
      <c r="J9" s="5">
        <f>IFERROR(IF(_202006_RCSS579111719217577[[#This Row],[Item Name]]="Delivery",0,SUMPRODUCT($R$3,_202006_RCSS579111719217577[[#This Row],[Unit Price]],_202006_RCSS579111719217577[[#This Row],['#]])),"")</f>
        <v>0</v>
      </c>
      <c r="K9" s="22"/>
      <c r="L9" s="2" t="str">
        <f>IFERROR(IF(OR(AND(NOT(ISBLANK(_202006_RCSS579111719217577[[#This Row],['#]])),NOT(ISBLANK(_202006_RCSS579111719217577[[#This Row],[Taxable]]))),$U$2),$R$4*(_202006_RCSS579111719217577[[#This Row],[Unit Price]]*_202006_RCSS579111719217577[[#This Row],['#]]+_202006_RCSS579111719217577[[#This Row],[Service Fee]]),""),"")</f>
        <v/>
      </c>
      <c r="M9" s="5">
        <f>IFERROR($R$5*SUM((_202006_RCSS579111719217577[[#This Row],['#]]*_202006_RCSS579111719217577[[#This Row],[Unit Price]]),_202006_RCSS579111719217577[[#This Row],[Service Fee]],_202006_RCSS579111719217577[[#This Row],[Tax]]),"")</f>
        <v>0</v>
      </c>
      <c r="N9" s="5">
        <f>IFERROR(SUM(_202006_RCSS579111719217577[[#This Row],[Unit Price]]*_202006_RCSS579111719217577[[#This Row],['#]],_202006_RCSS579111719217577[[#This Row],[Service Fee]],_202006_RCSS579111719217577[[#This Row],[Tax]],_202006_RCSS579111719217577[[#This Row],[Tip]]),"")</f>
        <v>10.99</v>
      </c>
      <c r="O9" s="5">
        <f>IFERROR(_202006_RCSS579111719217577[[#This Row],[Item Cost]]/COUNTA(_202006_RCSS579111719217577[[#This Row],[Alice]:[Dave]]),"")</f>
        <v>3.6633333333333336</v>
      </c>
      <c r="Q9" s="30" t="s">
        <v>0</v>
      </c>
      <c r="R9" s="31">
        <f>SUM(_202006_RCSS579111719217577[Service Fee])</f>
        <v>0</v>
      </c>
      <c r="U9" s="3"/>
      <c r="Z9" s="42"/>
    </row>
    <row r="10" spans="1:28">
      <c r="A10" s="72"/>
      <c r="B10" s="25">
        <v>1</v>
      </c>
      <c r="C10" s="25">
        <v>1</v>
      </c>
      <c r="D10" s="26">
        <v>1</v>
      </c>
      <c r="E10" s="34" t="str">
        <f>IFERROR(INDEX(CardTab[Owner],MATCH(_202006_RCSS579111719217577[[#This Row],[Last 4]],CardTab[Card Number],0)),"")</f>
        <v>Carol</v>
      </c>
      <c r="F10" s="56">
        <v>8830</v>
      </c>
      <c r="G10" s="22" t="s">
        <v>33</v>
      </c>
      <c r="H10" s="8">
        <v>1</v>
      </c>
      <c r="I10" s="2">
        <v>8.99</v>
      </c>
      <c r="J10" s="5">
        <f>IFERROR(IF(_202006_RCSS579111719217577[[#This Row],[Item Name]]="Delivery",0,SUMPRODUCT($R$3,_202006_RCSS579111719217577[[#This Row],[Unit Price]],_202006_RCSS579111719217577[[#This Row],['#]])),"")</f>
        <v>0</v>
      </c>
      <c r="K10" s="22"/>
      <c r="L10" s="2" t="str">
        <f>IFERROR(IF(OR(AND(NOT(ISBLANK(_202006_RCSS579111719217577[[#This Row],['#]])),NOT(ISBLANK(_202006_RCSS579111719217577[[#This Row],[Taxable]]))),$U$2),$R$4*(_202006_RCSS579111719217577[[#This Row],[Unit Price]]*_202006_RCSS579111719217577[[#This Row],['#]]+_202006_RCSS579111719217577[[#This Row],[Service Fee]]),""),"")</f>
        <v/>
      </c>
      <c r="M10" s="5">
        <f>IFERROR($R$5*SUM((_202006_RCSS579111719217577[[#This Row],['#]]*_202006_RCSS579111719217577[[#This Row],[Unit Price]]),_202006_RCSS579111719217577[[#This Row],[Service Fee]],_202006_RCSS579111719217577[[#This Row],[Tax]]),"")</f>
        <v>0</v>
      </c>
      <c r="N10" s="5">
        <f>IFERROR(SUM(_202006_RCSS579111719217577[[#This Row],[Unit Price]]*_202006_RCSS579111719217577[[#This Row],['#]],_202006_RCSS579111719217577[[#This Row],[Service Fee]],_202006_RCSS579111719217577[[#This Row],[Tax]],_202006_RCSS579111719217577[[#This Row],[Tip]]),"")</f>
        <v>8.99</v>
      </c>
      <c r="O10" s="5">
        <f>IFERROR(_202006_RCSS579111719217577[[#This Row],[Item Cost]]/COUNTA(_202006_RCSS579111719217577[[#This Row],[Alice]:[Dave]]),"")</f>
        <v>2.9966666666666666</v>
      </c>
      <c r="Q10" s="28" t="s">
        <v>1</v>
      </c>
      <c r="R10" s="29">
        <f>SUM(_202006_RCSS579111719217577[Tax])</f>
        <v>24.130600000000001</v>
      </c>
      <c r="U10" s="3"/>
      <c r="Z10" s="42"/>
    </row>
    <row r="11" spans="1:28" ht="15.75" thickBot="1">
      <c r="A11" s="72"/>
      <c r="B11" s="25">
        <v>1</v>
      </c>
      <c r="C11" s="25">
        <v>1</v>
      </c>
      <c r="D11" s="26">
        <v>1</v>
      </c>
      <c r="E11" s="34" t="str">
        <f>IFERROR(INDEX(CardTab[Owner],MATCH(_202006_RCSS579111719217577[[#This Row],[Last 4]],CardTab[Card Number],0)),"")</f>
        <v>Carol</v>
      </c>
      <c r="F11" s="56">
        <v>8830</v>
      </c>
      <c r="G11" t="s">
        <v>34</v>
      </c>
      <c r="H11" s="8">
        <v>1</v>
      </c>
      <c r="I11" s="2">
        <v>7.99</v>
      </c>
      <c r="J11" s="5">
        <f>IFERROR(IF(_202006_RCSS579111719217577[[#This Row],[Item Name]]="Delivery",0,SUMPRODUCT($R$3,_202006_RCSS579111719217577[[#This Row],[Unit Price]],_202006_RCSS579111719217577[[#This Row],['#]])),"")</f>
        <v>0</v>
      </c>
      <c r="K11" s="22"/>
      <c r="L11" s="2" t="str">
        <f>IFERROR(IF(OR(AND(NOT(ISBLANK(_202006_RCSS579111719217577[[#This Row],['#]])),NOT(ISBLANK(_202006_RCSS579111719217577[[#This Row],[Taxable]]))),$U$2),$R$4*(_202006_RCSS579111719217577[[#This Row],[Unit Price]]*_202006_RCSS579111719217577[[#This Row],['#]]+_202006_RCSS579111719217577[[#This Row],[Service Fee]]),""),"")</f>
        <v/>
      </c>
      <c r="M11" s="5">
        <f>IFERROR($R$5*SUM((_202006_RCSS579111719217577[[#This Row],['#]]*_202006_RCSS579111719217577[[#This Row],[Unit Price]]),_202006_RCSS579111719217577[[#This Row],[Service Fee]],_202006_RCSS579111719217577[[#This Row],[Tax]]),"")</f>
        <v>0</v>
      </c>
      <c r="N11" s="5">
        <f>IFERROR(SUM(_202006_RCSS579111719217577[[#This Row],[Unit Price]]*_202006_RCSS579111719217577[[#This Row],['#]],_202006_RCSS579111719217577[[#This Row],[Service Fee]],_202006_RCSS579111719217577[[#This Row],[Tax]],_202006_RCSS579111719217577[[#This Row],[Tip]]),"")</f>
        <v>7.99</v>
      </c>
      <c r="O11" s="5">
        <f>IFERROR(_202006_RCSS579111719217577[[#This Row],[Item Cost]]/COUNTA(_202006_RCSS579111719217577[[#This Row],[Alice]:[Dave]]),"")</f>
        <v>2.6633333333333336</v>
      </c>
      <c r="P11" s="3"/>
      <c r="Q11" s="32" t="s">
        <v>2</v>
      </c>
      <c r="R11" s="54">
        <f>(R5*SUM($R$8:$R$10))</f>
        <v>0</v>
      </c>
      <c r="Z11" s="42"/>
    </row>
    <row r="12" spans="1:28" ht="15.75" thickTop="1">
      <c r="A12" s="72"/>
      <c r="B12" s="25">
        <v>1</v>
      </c>
      <c r="C12" s="25">
        <v>1</v>
      </c>
      <c r="D12" s="26">
        <v>1</v>
      </c>
      <c r="E12" s="34" t="str">
        <f>IFERROR(INDEX(CardTab[Owner],MATCH(_202006_RCSS579111719217577[[#This Row],[Last 4]],CardTab[Card Number],0)),"")</f>
        <v>Carol</v>
      </c>
      <c r="F12" s="56">
        <v>8830</v>
      </c>
      <c r="G12" s="22" t="s">
        <v>35</v>
      </c>
      <c r="H12" s="8">
        <v>1</v>
      </c>
      <c r="I12" s="2">
        <v>13.98</v>
      </c>
      <c r="J12" s="5">
        <f>IFERROR(IF(_202006_RCSS579111719217577[[#This Row],[Item Name]]="Delivery",0,SUMPRODUCT($R$3,_202006_RCSS579111719217577[[#This Row],[Unit Price]],_202006_RCSS579111719217577[[#This Row],['#]])),"")</f>
        <v>0</v>
      </c>
      <c r="K12" s="22"/>
      <c r="L12" s="2" t="str">
        <f>IFERROR(IF(OR(AND(NOT(ISBLANK(_202006_RCSS579111719217577[[#This Row],['#]])),NOT(ISBLANK(_202006_RCSS579111719217577[[#This Row],[Taxable]]))),$U$2),$R$4*(_202006_RCSS579111719217577[[#This Row],[Unit Price]]*_202006_RCSS579111719217577[[#This Row],['#]]+_202006_RCSS579111719217577[[#This Row],[Service Fee]]),""),"")</f>
        <v/>
      </c>
      <c r="M12" s="5">
        <f>IFERROR($R$5*SUM((_202006_RCSS579111719217577[[#This Row],['#]]*_202006_RCSS579111719217577[[#This Row],[Unit Price]]),_202006_RCSS579111719217577[[#This Row],[Service Fee]],_202006_RCSS579111719217577[[#This Row],[Tax]]),"")</f>
        <v>0</v>
      </c>
      <c r="N12" s="5">
        <f>IFERROR(SUM(_202006_RCSS579111719217577[[#This Row],[Unit Price]]*_202006_RCSS579111719217577[[#This Row],['#]],_202006_RCSS579111719217577[[#This Row],[Service Fee]],_202006_RCSS579111719217577[[#This Row],[Tax]],_202006_RCSS579111719217577[[#This Row],[Tip]]),"")</f>
        <v>13.98</v>
      </c>
      <c r="O12" s="5">
        <f>IFERROR(_202006_RCSS579111719217577[[#This Row],[Item Cost]]/COUNTA(_202006_RCSS579111719217577[[#This Row],[Alice]:[Dave]]),"")</f>
        <v>4.66</v>
      </c>
      <c r="P12" s="3"/>
      <c r="Q12" s="20" t="s">
        <v>9</v>
      </c>
      <c r="R12" s="21">
        <f>SUM(R8:R11)</f>
        <v>388.59060000000011</v>
      </c>
      <c r="Z12" s="42"/>
    </row>
    <row r="13" spans="1:28">
      <c r="A13" s="72">
        <v>1</v>
      </c>
      <c r="B13" s="25"/>
      <c r="C13" s="25"/>
      <c r="D13" s="26">
        <v>1</v>
      </c>
      <c r="E13" s="34" t="str">
        <f>IFERROR(INDEX(CardTab[Owner],MATCH(_202006_RCSS579111719217577[[#This Row],[Last 4]],CardTab[Card Number],0)),"")</f>
        <v>Carol</v>
      </c>
      <c r="F13" s="56">
        <v>8830</v>
      </c>
      <c r="G13" t="s">
        <v>36</v>
      </c>
      <c r="H13" s="8">
        <v>1</v>
      </c>
      <c r="I13" s="2">
        <v>11.99</v>
      </c>
      <c r="J13" s="5">
        <f>IFERROR(IF(_202006_RCSS579111719217577[[#This Row],[Item Name]]="Delivery",0,SUMPRODUCT($R$3,_202006_RCSS579111719217577[[#This Row],[Unit Price]],_202006_RCSS579111719217577[[#This Row],['#]])),"")</f>
        <v>0</v>
      </c>
      <c r="K13" s="22"/>
      <c r="L13" s="2" t="str">
        <f>IFERROR(IF(OR(AND(NOT(ISBLANK(_202006_RCSS579111719217577[[#This Row],['#]])),NOT(ISBLANK(_202006_RCSS579111719217577[[#This Row],[Taxable]]))),$U$2),$R$4*(_202006_RCSS579111719217577[[#This Row],[Unit Price]]*_202006_RCSS579111719217577[[#This Row],['#]]+_202006_RCSS579111719217577[[#This Row],[Service Fee]]),""),"")</f>
        <v/>
      </c>
      <c r="M13" s="5">
        <f>IFERROR($R$5*SUM((_202006_RCSS579111719217577[[#This Row],['#]]*_202006_RCSS579111719217577[[#This Row],[Unit Price]]),_202006_RCSS579111719217577[[#This Row],[Service Fee]],_202006_RCSS579111719217577[[#This Row],[Tax]]),"")</f>
        <v>0</v>
      </c>
      <c r="N13" s="5">
        <f>IFERROR(SUM(_202006_RCSS579111719217577[[#This Row],[Unit Price]]*_202006_RCSS579111719217577[[#This Row],['#]],_202006_RCSS579111719217577[[#This Row],[Service Fee]],_202006_RCSS579111719217577[[#This Row],[Tax]],_202006_RCSS579111719217577[[#This Row],[Tip]]),"")</f>
        <v>11.99</v>
      </c>
      <c r="O13" s="5">
        <f>IFERROR(_202006_RCSS579111719217577[[#This Row],[Item Cost]]/COUNTA(_202006_RCSS579111719217577[[#This Row],[Alice]:[Dave]]),"")</f>
        <v>5.9950000000000001</v>
      </c>
      <c r="T13" t="s">
        <v>20</v>
      </c>
      <c r="Z13" s="42"/>
    </row>
    <row r="14" spans="1:28">
      <c r="A14" s="72">
        <v>1</v>
      </c>
      <c r="B14" s="25">
        <v>1</v>
      </c>
      <c r="C14" s="25">
        <v>1</v>
      </c>
      <c r="D14" s="26">
        <v>1</v>
      </c>
      <c r="E14" s="34" t="str">
        <f>IFERROR(INDEX(CardTab[Owner],MATCH(_202006_RCSS579111719217577[[#This Row],[Last 4]],CardTab[Card Number],0)),"")</f>
        <v>Carol</v>
      </c>
      <c r="F14" s="56">
        <v>8830</v>
      </c>
      <c r="G14" t="s">
        <v>37</v>
      </c>
      <c r="H14" s="8">
        <v>1</v>
      </c>
      <c r="I14" s="2">
        <v>23.99</v>
      </c>
      <c r="J14" s="5">
        <f>IFERROR(IF(_202006_RCSS579111719217577[[#This Row],[Item Name]]="Delivery",0,SUMPRODUCT($R$3,_202006_RCSS579111719217577[[#This Row],[Unit Price]],_202006_RCSS579111719217577[[#This Row],['#]])),"")</f>
        <v>0</v>
      </c>
      <c r="K14" s="22">
        <v>1</v>
      </c>
      <c r="L14" s="2">
        <f>IFERROR(IF(OR(AND(NOT(ISBLANK(_202006_RCSS579111719217577[[#This Row],['#]])),NOT(ISBLANK(_202006_RCSS579111719217577[[#This Row],[Taxable]]))),$U$2),$R$4*(_202006_RCSS579111719217577[[#This Row],[Unit Price]]*_202006_RCSS579111719217577[[#This Row],['#]]+_202006_RCSS579111719217577[[#This Row],[Service Fee]]),""),"")</f>
        <v>3.1187</v>
      </c>
      <c r="M14" s="5">
        <f>IFERROR($R$5*SUM((_202006_RCSS579111719217577[[#This Row],['#]]*_202006_RCSS579111719217577[[#This Row],[Unit Price]]),_202006_RCSS579111719217577[[#This Row],[Service Fee]],_202006_RCSS579111719217577[[#This Row],[Tax]]),"")</f>
        <v>0</v>
      </c>
      <c r="N14" s="5">
        <f>IFERROR(SUM(_202006_RCSS579111719217577[[#This Row],[Unit Price]]*_202006_RCSS579111719217577[[#This Row],['#]],_202006_RCSS579111719217577[[#This Row],[Service Fee]],_202006_RCSS579111719217577[[#This Row],[Tax]],_202006_RCSS579111719217577[[#This Row],[Tip]]),"")</f>
        <v>27.108699999999999</v>
      </c>
      <c r="O14" s="5">
        <f>IFERROR(_202006_RCSS579111719217577[[#This Row],[Item Cost]]/COUNTA(_202006_RCSS579111719217577[[#This Row],[Alice]:[Dave]]),"")</f>
        <v>6.7771749999999997</v>
      </c>
      <c r="Q14" t="s">
        <v>7</v>
      </c>
      <c r="R14" t="s">
        <v>4</v>
      </c>
      <c r="T14" s="55" t="str">
        <f>_202006_RCSS579111719217577[[#Headers],[Alice]]</f>
        <v>Alice</v>
      </c>
      <c r="U14" s="33" t="str">
        <f>_202006_RCSS579111719217577[[#Headers],[Bob]]</f>
        <v>Bob</v>
      </c>
      <c r="V14" s="33" t="str">
        <f>_202006_RCSS579111719217577[[#Headers],[Carol]]</f>
        <v>Carol</v>
      </c>
      <c r="W14" s="33" t="str">
        <f>_202006_RCSS579111719217577[[#Headers],[Dave]]</f>
        <v>Dave</v>
      </c>
      <c r="Z14" s="42"/>
    </row>
    <row r="15" spans="1:28">
      <c r="A15" s="72">
        <v>1</v>
      </c>
      <c r="B15" s="25">
        <v>1</v>
      </c>
      <c r="C15" s="25">
        <v>1</v>
      </c>
      <c r="D15" s="26">
        <v>1</v>
      </c>
      <c r="E15" s="34" t="str">
        <f>IFERROR(INDEX(CardTab[Owner],MATCH(_202006_RCSS579111719217577[[#This Row],[Last 4]],CardTab[Card Number],0)),"")</f>
        <v>Carol</v>
      </c>
      <c r="F15" s="56">
        <v>8830</v>
      </c>
      <c r="G15" t="s">
        <v>38</v>
      </c>
      <c r="H15" s="8">
        <v>1</v>
      </c>
      <c r="I15" s="2">
        <v>22.99</v>
      </c>
      <c r="J15" s="5">
        <f>IFERROR(IF(_202006_RCSS579111719217577[[#This Row],[Item Name]]="Delivery",0,SUMPRODUCT($R$3,_202006_RCSS579111719217577[[#This Row],[Unit Price]],_202006_RCSS579111719217577[[#This Row],['#]])),"")</f>
        <v>0</v>
      </c>
      <c r="K15" s="22">
        <v>1</v>
      </c>
      <c r="L15" s="2">
        <f>IFERROR(IF(OR(AND(NOT(ISBLANK(_202006_RCSS579111719217577[[#This Row],['#]])),NOT(ISBLANK(_202006_RCSS579111719217577[[#This Row],[Taxable]]))),$U$2),$R$4*(_202006_RCSS579111719217577[[#This Row],[Unit Price]]*_202006_RCSS579111719217577[[#This Row],['#]]+_202006_RCSS579111719217577[[#This Row],[Service Fee]]),""),"")</f>
        <v>2.9886999999999997</v>
      </c>
      <c r="M15" s="5">
        <f>IFERROR($R$5*SUM((_202006_RCSS579111719217577[[#This Row],['#]]*_202006_RCSS579111719217577[[#This Row],[Unit Price]]),_202006_RCSS579111719217577[[#This Row],[Service Fee]],_202006_RCSS579111719217577[[#This Row],[Tax]]),"")</f>
        <v>0</v>
      </c>
      <c r="N15" s="5">
        <f>IFERROR(SUM(_202006_RCSS579111719217577[[#This Row],[Unit Price]]*_202006_RCSS579111719217577[[#This Row],['#]],_202006_RCSS579111719217577[[#This Row],[Service Fee]],_202006_RCSS579111719217577[[#This Row],[Tax]],_202006_RCSS579111719217577[[#This Row],[Tip]]),"")</f>
        <v>25.978699999999996</v>
      </c>
      <c r="O15" s="5">
        <f>IFERROR(_202006_RCSS579111719217577[[#This Row],[Item Cost]]/COUNTA(_202006_RCSS579111719217577[[#This Row],[Alice]:[Dave]]),"")</f>
        <v>6.4946749999999991</v>
      </c>
      <c r="Q15" s="6" t="str">
        <f>_202006_RCSS579111719217577[[#Headers],[Alice]]</f>
        <v>Alice</v>
      </c>
      <c r="R15" s="2">
        <f>SUMPRODUCT(_202006_RCSS579111719217577[Individ Cost],INT(NOT(ISBLANK(_202006_RCSS579111719217577[Alice]))))</f>
        <v>66.668300000000016</v>
      </c>
      <c r="T15" s="38">
        <f>SUMIFS(_202006_RCSS579111719217577[Individ Cost],_202006_RCSS579111719217577[Alice],"&lt;&gt;",_202006_RCSS579111719217577[Paid by],T$14)</f>
        <v>0</v>
      </c>
      <c r="U15" s="35">
        <f>SUMIFS(_202006_RCSS579111719217577[Individ Cost],_202006_RCSS579111719217577[Alice],"&lt;&gt;",_202006_RCSS579111719217577[Paid by],U$14)</f>
        <v>0</v>
      </c>
      <c r="V15" s="35">
        <f>SUMIFS(_202006_RCSS579111719217577[Individ Cost],_202006_RCSS579111719217577[Alice],"&lt;&gt;",_202006_RCSS579111719217577[Paid by],V$14)</f>
        <v>66.668300000000016</v>
      </c>
      <c r="W15" s="35">
        <f>SUMIFS(_202006_RCSS579111719217577[Individ Cost],_202006_RCSS579111719217577[Alice],"&lt;&gt;",_202006_RCSS579111719217577[Paid by],W$14)</f>
        <v>0</v>
      </c>
      <c r="Z15" s="42"/>
    </row>
    <row r="16" spans="1:28">
      <c r="A16" s="72">
        <v>1</v>
      </c>
      <c r="B16" s="25">
        <v>1</v>
      </c>
      <c r="C16" s="25">
        <v>1</v>
      </c>
      <c r="D16" s="26">
        <v>1</v>
      </c>
      <c r="E16" s="34" t="str">
        <f>IFERROR(INDEX(CardTab[Owner],MATCH(_202006_RCSS579111719217577[[#This Row],[Last 4]],CardTab[Card Number],0)),"")</f>
        <v>Carol</v>
      </c>
      <c r="F16" s="56">
        <v>8830</v>
      </c>
      <c r="G16" t="s">
        <v>39</v>
      </c>
      <c r="H16" s="8">
        <v>1</v>
      </c>
      <c r="I16" s="2">
        <v>17.989999999999998</v>
      </c>
      <c r="J16" s="5">
        <f>IFERROR(IF(_202006_RCSS579111719217577[[#This Row],[Item Name]]="Delivery",0,SUMPRODUCT($R$3,_202006_RCSS579111719217577[[#This Row],[Unit Price]],_202006_RCSS579111719217577[[#This Row],['#]])),"")</f>
        <v>0</v>
      </c>
      <c r="K16" s="22"/>
      <c r="L16" s="2" t="str">
        <f>IFERROR(IF(OR(AND(NOT(ISBLANK(_202006_RCSS579111719217577[[#This Row],['#]])),NOT(ISBLANK(_202006_RCSS579111719217577[[#This Row],[Taxable]]))),$U$2),$R$4*(_202006_RCSS579111719217577[[#This Row],[Unit Price]]*_202006_RCSS579111719217577[[#This Row],['#]]+_202006_RCSS579111719217577[[#This Row],[Service Fee]]),""),"")</f>
        <v/>
      </c>
      <c r="M16" s="5">
        <f>IFERROR($R$5*SUM((_202006_RCSS579111719217577[[#This Row],['#]]*_202006_RCSS579111719217577[[#This Row],[Unit Price]]),_202006_RCSS579111719217577[[#This Row],[Service Fee]],_202006_RCSS579111719217577[[#This Row],[Tax]]),"")</f>
        <v>0</v>
      </c>
      <c r="N16" s="5">
        <f>IFERROR(SUM(_202006_RCSS579111719217577[[#This Row],[Unit Price]]*_202006_RCSS579111719217577[[#This Row],['#]],_202006_RCSS579111719217577[[#This Row],[Service Fee]],_202006_RCSS579111719217577[[#This Row],[Tax]],_202006_RCSS579111719217577[[#This Row],[Tip]]),"")</f>
        <v>17.989999999999998</v>
      </c>
      <c r="O16" s="5">
        <f>IFERROR(_202006_RCSS579111719217577[[#This Row],[Item Cost]]/COUNTA(_202006_RCSS579111719217577[[#This Row],[Alice]:[Dave]]),"")</f>
        <v>4.4974999999999996</v>
      </c>
      <c r="Q16" s="6" t="str">
        <f>_202006_RCSS579111719217577[[#Headers],[Bob]]</f>
        <v>Bob</v>
      </c>
      <c r="R16" s="2">
        <f>SUMPRODUCT(_202006_RCSS579111719217577[Individ Cost],INT(NOT(ISBLANK(_202006_RCSS579111719217577[Bob]))))</f>
        <v>85.979966666666684</v>
      </c>
      <c r="T16" s="35">
        <f>SUMIFS(_202006_RCSS579111719217577[Individ Cost],_202006_RCSS579111719217577[Bob],"&lt;&gt;",_202006_RCSS579111719217577[Paid by],T$14)</f>
        <v>0</v>
      </c>
      <c r="U16" s="38">
        <f>SUMIFS(_202006_RCSS579111719217577[Individ Cost],_202006_RCSS579111719217577[Bob],"&lt;&gt;",_202006_RCSS579111719217577[Paid by],U$14)</f>
        <v>0</v>
      </c>
      <c r="V16" s="35">
        <f>SUMIFS(_202006_RCSS579111719217577[Individ Cost],_202006_RCSS579111719217577[Bob],"&lt;&gt;",_202006_RCSS579111719217577[Paid by],V$14)</f>
        <v>85.979966666666684</v>
      </c>
      <c r="W16" s="35">
        <f>SUMIFS(_202006_RCSS579111719217577[Individ Cost],_202006_RCSS579111719217577[Bob],"&lt;&gt;",_202006_RCSS579111719217577[Paid by],W$14)</f>
        <v>0</v>
      </c>
      <c r="Z16" s="42"/>
    </row>
    <row r="17" spans="1:26">
      <c r="A17" s="72">
        <v>1</v>
      </c>
      <c r="B17" s="25">
        <v>1</v>
      </c>
      <c r="C17" s="25">
        <v>1</v>
      </c>
      <c r="D17" s="26">
        <v>1</v>
      </c>
      <c r="E17" s="34" t="str">
        <f>IFERROR(INDEX(CardTab[Owner],MATCH(_202006_RCSS579111719217577[[#This Row],[Last 4]],CardTab[Card Number],0)),"")</f>
        <v>Carol</v>
      </c>
      <c r="F17" s="56">
        <v>8830</v>
      </c>
      <c r="G17" t="s">
        <v>18</v>
      </c>
      <c r="H17" s="8">
        <v>1</v>
      </c>
      <c r="I17" s="2">
        <v>6.99</v>
      </c>
      <c r="J17" s="5">
        <f>IFERROR(IF(_202006_RCSS579111719217577[[#This Row],[Item Name]]="Delivery",0,SUMPRODUCT($R$3,_202006_RCSS579111719217577[[#This Row],[Unit Price]],_202006_RCSS579111719217577[[#This Row],['#]])),"")</f>
        <v>0</v>
      </c>
      <c r="K17" s="22"/>
      <c r="L17" s="5" t="str">
        <f>IFERROR(IF(OR(AND(NOT(ISBLANK(_202006_RCSS579111719217577[[#This Row],['#]])),NOT(ISBLANK(_202006_RCSS579111719217577[[#This Row],[Taxable]]))),$U$2),$R$4*(_202006_RCSS579111719217577[[#This Row],[Unit Price]]*_202006_RCSS579111719217577[[#This Row],['#]]+_202006_RCSS579111719217577[[#This Row],[Service Fee]]),""),"")</f>
        <v/>
      </c>
      <c r="M17" s="5">
        <f>IFERROR($R$5*SUM((_202006_RCSS579111719217577[[#This Row],['#]]*_202006_RCSS579111719217577[[#This Row],[Unit Price]]),_202006_RCSS579111719217577[[#This Row],[Service Fee]],_202006_RCSS579111719217577[[#This Row],[Tax]]),"")</f>
        <v>0</v>
      </c>
      <c r="N17" s="5">
        <f>IFERROR(SUM(_202006_RCSS579111719217577[[#This Row],[Unit Price]]*_202006_RCSS579111719217577[[#This Row],['#]],_202006_RCSS579111719217577[[#This Row],[Service Fee]],_202006_RCSS579111719217577[[#This Row],[Tax]],_202006_RCSS579111719217577[[#This Row],[Tip]]),"")</f>
        <v>6.99</v>
      </c>
      <c r="O17" s="5">
        <f>IFERROR(_202006_RCSS579111719217577[[#This Row],[Item Cost]]/COUNTA(_202006_RCSS579111719217577[[#This Row],[Alice]:[Dave]]),"")</f>
        <v>1.7475000000000001</v>
      </c>
      <c r="Q17" s="6" t="str">
        <f>_202006_RCSS579111719217577[[#Headers],[Carol]]</f>
        <v>Carol</v>
      </c>
      <c r="R17" s="2">
        <f>SUMPRODUCT(_202006_RCSS579111719217577[Individ Cost],INT(NOT(ISBLANK(_202006_RCSS579111719217577[Carol]))))</f>
        <v>91.974966666666688</v>
      </c>
      <c r="T17" s="35">
        <f>SUMIFS(_202006_RCSS579111719217577[Individ Cost],_202006_RCSS579111719217577[Carol],"&lt;&gt;",_202006_RCSS579111719217577[Paid by],T$14)</f>
        <v>0</v>
      </c>
      <c r="U17" s="35">
        <f>SUMIFS(_202006_RCSS579111719217577[Individ Cost],_202006_RCSS579111719217577[Carol],"&lt;&gt;",_202006_RCSS579111719217577[Paid by],U$14)</f>
        <v>0</v>
      </c>
      <c r="V17" s="38">
        <f>SUMIFS(_202006_RCSS579111719217577[Individ Cost],_202006_RCSS579111719217577[Carol],"&lt;&gt;",_202006_RCSS579111719217577[Paid by],V$14)</f>
        <v>91.974966666666688</v>
      </c>
      <c r="W17" s="35">
        <f>SUMIFS(_202006_RCSS579111719217577[Individ Cost],_202006_RCSS579111719217577[Carol],"&lt;&gt;",_202006_RCSS579111719217577[Paid by],W$14)</f>
        <v>0</v>
      </c>
      <c r="Z17" s="42"/>
    </row>
    <row r="18" spans="1:26">
      <c r="A18" s="72"/>
      <c r="B18" s="25">
        <v>1</v>
      </c>
      <c r="C18" s="25">
        <v>1</v>
      </c>
      <c r="D18" s="26">
        <v>1</v>
      </c>
      <c r="E18" s="34" t="str">
        <f>IFERROR(INDEX(CardTab[Owner],MATCH(_202006_RCSS579111719217577[[#This Row],[Last 4]],CardTab[Card Number],0)),"")</f>
        <v>Carol</v>
      </c>
      <c r="F18" s="56">
        <v>8830</v>
      </c>
      <c r="G18" t="s">
        <v>40</v>
      </c>
      <c r="H18" s="8">
        <v>1</v>
      </c>
      <c r="I18" s="2">
        <v>11.99</v>
      </c>
      <c r="J18" s="5">
        <f>IFERROR(IF(_202006_RCSS579111719217577[[#This Row],[Item Name]]="Delivery",0,SUMPRODUCT($R$3,_202006_RCSS579111719217577[[#This Row],[Unit Price]],_202006_RCSS579111719217577[[#This Row],['#]])),"")</f>
        <v>0</v>
      </c>
      <c r="K18" s="22"/>
      <c r="L18" s="5" t="str">
        <f>IFERROR(IF(OR(AND(NOT(ISBLANK(_202006_RCSS579111719217577[[#This Row],['#]])),NOT(ISBLANK(_202006_RCSS579111719217577[[#This Row],[Taxable]]))),$U$2),$R$4*(_202006_RCSS579111719217577[[#This Row],[Unit Price]]*_202006_RCSS579111719217577[[#This Row],['#]]+_202006_RCSS579111719217577[[#This Row],[Service Fee]]),""),"")</f>
        <v/>
      </c>
      <c r="M18" s="5">
        <f>IFERROR($R$5*SUM((_202006_RCSS579111719217577[[#This Row],['#]]*_202006_RCSS579111719217577[[#This Row],[Unit Price]]),_202006_RCSS579111719217577[[#This Row],[Service Fee]],_202006_RCSS579111719217577[[#This Row],[Tax]]),"")</f>
        <v>0</v>
      </c>
      <c r="N18" s="5">
        <f>IFERROR(SUM(_202006_RCSS579111719217577[[#This Row],[Unit Price]]*_202006_RCSS579111719217577[[#This Row],['#]],_202006_RCSS579111719217577[[#This Row],[Service Fee]],_202006_RCSS579111719217577[[#This Row],[Tax]],_202006_RCSS579111719217577[[#This Row],[Tip]]),"")</f>
        <v>11.99</v>
      </c>
      <c r="O18" s="5">
        <f>IFERROR(_202006_RCSS579111719217577[[#This Row],[Item Cost]]/COUNTA(_202006_RCSS579111719217577[[#This Row],[Alice]:[Dave]]),"")</f>
        <v>3.9966666666666666</v>
      </c>
      <c r="Q18" s="6" t="str">
        <f>_202006_RCSS579111719217577[[#Headers],[Dave]]</f>
        <v>Dave</v>
      </c>
      <c r="R18" s="2">
        <f>SUMPRODUCT(_202006_RCSS579111719217577[Individ Cost],INT(NOT(ISBLANK(_202006_RCSS579111719217577[Dave]))))</f>
        <v>143.96736666666669</v>
      </c>
      <c r="T18" s="35">
        <f>SUMIFS(_202006_RCSS579111719217577[Individ Cost],_202006_RCSS579111719217577[Dave],"&lt;&gt;",_202006_RCSS579111719217577[Paid by],T$14)</f>
        <v>0</v>
      </c>
      <c r="U18" s="35">
        <f>SUMIFS(_202006_RCSS579111719217577[Individ Cost],_202006_RCSS579111719217577[Dave],"&lt;&gt;",_202006_RCSS579111719217577[Paid by],U$14)</f>
        <v>0</v>
      </c>
      <c r="V18" s="35">
        <f>SUMIFS(_202006_RCSS579111719217577[Individ Cost],_202006_RCSS579111719217577[Dave],"&lt;&gt;",_202006_RCSS579111719217577[Paid by],V$14)</f>
        <v>143.96736666666669</v>
      </c>
      <c r="W18" s="38">
        <f>SUMIFS(_202006_RCSS579111719217577[Individ Cost],_202006_RCSS579111719217577[Dave],"&lt;&gt;",_202006_RCSS579111719217577[Paid by],W$14)</f>
        <v>0</v>
      </c>
    </row>
    <row r="19" spans="1:26">
      <c r="A19" s="72"/>
      <c r="B19" s="25"/>
      <c r="C19" s="25">
        <v>1</v>
      </c>
      <c r="D19" s="26">
        <v>1</v>
      </c>
      <c r="E19" s="34" t="str">
        <f>IFERROR(INDEX(CardTab[Owner],MATCH(_202006_RCSS579111719217577[[#This Row],[Last 4]],CardTab[Card Number],0)),"")</f>
        <v>Carol</v>
      </c>
      <c r="F19" s="56">
        <v>8830</v>
      </c>
      <c r="G19" t="s">
        <v>41</v>
      </c>
      <c r="H19" s="8">
        <v>1</v>
      </c>
      <c r="I19" s="2">
        <v>11.99</v>
      </c>
      <c r="J19" s="5">
        <f>IFERROR(IF(_202006_RCSS579111719217577[[#This Row],[Item Name]]="Delivery",0,SUMPRODUCT($R$3,_202006_RCSS579111719217577[[#This Row],[Unit Price]],_202006_RCSS579111719217577[[#This Row],['#]])),"")</f>
        <v>0</v>
      </c>
      <c r="K19" s="22"/>
      <c r="L19" s="5" t="str">
        <f>IFERROR(IF(OR(AND(NOT(ISBLANK(_202006_RCSS579111719217577[[#This Row],['#]])),NOT(ISBLANK(_202006_RCSS579111719217577[[#This Row],[Taxable]]))),$U$2),$R$4*(_202006_RCSS579111719217577[[#This Row],[Unit Price]]*_202006_RCSS579111719217577[[#This Row],['#]]+_202006_RCSS579111719217577[[#This Row],[Service Fee]]),""),"")</f>
        <v/>
      </c>
      <c r="M19" s="5">
        <f>IFERROR($R$5*SUM((_202006_RCSS579111719217577[[#This Row],['#]]*_202006_RCSS579111719217577[[#This Row],[Unit Price]]),_202006_RCSS579111719217577[[#This Row],[Service Fee]],_202006_RCSS579111719217577[[#This Row],[Tax]]),"")</f>
        <v>0</v>
      </c>
      <c r="N19" s="5">
        <f>IFERROR(SUM(_202006_RCSS579111719217577[[#This Row],[Unit Price]]*_202006_RCSS579111719217577[[#This Row],['#]],_202006_RCSS579111719217577[[#This Row],[Service Fee]],_202006_RCSS579111719217577[[#This Row],[Tax]],_202006_RCSS579111719217577[[#This Row],[Tip]]),"")</f>
        <v>11.99</v>
      </c>
      <c r="O19" s="5">
        <f>IFERROR(_202006_RCSS579111719217577[[#This Row],[Item Cost]]/COUNTA(_202006_RCSS579111719217577[[#This Row],[Alice]:[Dave]]),"")</f>
        <v>5.9950000000000001</v>
      </c>
    </row>
    <row r="20" spans="1:26">
      <c r="A20" s="72"/>
      <c r="B20" s="25"/>
      <c r="C20" s="25"/>
      <c r="D20" s="26">
        <v>1</v>
      </c>
      <c r="E20" s="34" t="str">
        <f>IFERROR(INDEX(CardTab[Owner],MATCH(_202006_RCSS579111719217577[[#This Row],[Last 4]],CardTab[Card Number],0)),"")</f>
        <v>Carol</v>
      </c>
      <c r="F20" s="56">
        <v>8830</v>
      </c>
      <c r="G20" t="s">
        <v>42</v>
      </c>
      <c r="H20" s="8">
        <v>1</v>
      </c>
      <c r="I20" s="2">
        <v>10.99</v>
      </c>
      <c r="J20" s="5">
        <f>IFERROR(IF(_202006_RCSS579111719217577[[#This Row],[Item Name]]="Delivery",0,SUMPRODUCT($R$3,_202006_RCSS579111719217577[[#This Row],[Unit Price]],_202006_RCSS579111719217577[[#This Row],['#]])),"")</f>
        <v>0</v>
      </c>
      <c r="K20" s="22"/>
      <c r="L20" s="5" t="str">
        <f>IFERROR(IF(OR(AND(NOT(ISBLANK(_202006_RCSS579111719217577[[#This Row],['#]])),NOT(ISBLANK(_202006_RCSS579111719217577[[#This Row],[Taxable]]))),$U$2),$R$4*(_202006_RCSS579111719217577[[#This Row],[Unit Price]]*_202006_RCSS579111719217577[[#This Row],['#]]+_202006_RCSS579111719217577[[#This Row],[Service Fee]]),""),"")</f>
        <v/>
      </c>
      <c r="M20" s="5">
        <f>IFERROR($R$5*SUM((_202006_RCSS579111719217577[[#This Row],['#]]*_202006_RCSS579111719217577[[#This Row],[Unit Price]]),_202006_RCSS579111719217577[[#This Row],[Service Fee]],_202006_RCSS579111719217577[[#This Row],[Tax]]),"")</f>
        <v>0</v>
      </c>
      <c r="N20" s="5">
        <f>IFERROR(SUM(_202006_RCSS579111719217577[[#This Row],[Unit Price]]*_202006_RCSS579111719217577[[#This Row],['#]],_202006_RCSS579111719217577[[#This Row],[Service Fee]],_202006_RCSS579111719217577[[#This Row],[Tax]],_202006_RCSS579111719217577[[#This Row],[Tip]]),"")</f>
        <v>10.99</v>
      </c>
      <c r="O20" s="5">
        <f>IFERROR(_202006_RCSS579111719217577[[#This Row],[Item Cost]]/COUNTA(_202006_RCSS579111719217577[[#This Row],[Alice]:[Dave]]),"")</f>
        <v>10.99</v>
      </c>
    </row>
    <row r="21" spans="1:26">
      <c r="A21" s="72">
        <v>1</v>
      </c>
      <c r="B21" s="25">
        <v>1</v>
      </c>
      <c r="C21" s="25">
        <v>1</v>
      </c>
      <c r="D21" s="26">
        <v>1</v>
      </c>
      <c r="E21" s="34" t="str">
        <f>IFERROR(INDEX(CardTab[Owner],MATCH(_202006_RCSS579111719217577[[#This Row],[Last 4]],CardTab[Card Number],0)),"")</f>
        <v>Carol</v>
      </c>
      <c r="F21" s="56">
        <v>8830</v>
      </c>
      <c r="G21" t="s">
        <v>43</v>
      </c>
      <c r="H21" s="8">
        <v>1</v>
      </c>
      <c r="I21" s="2">
        <v>15.99</v>
      </c>
      <c r="J21" s="5">
        <f>IFERROR(IF(_202006_RCSS579111719217577[[#This Row],[Item Name]]="Delivery",0,SUMPRODUCT($R$3,_202006_RCSS579111719217577[[#This Row],[Unit Price]],_202006_RCSS579111719217577[[#This Row],['#]])),"")</f>
        <v>0</v>
      </c>
      <c r="K21" s="22"/>
      <c r="L21" s="5" t="str">
        <f>IFERROR(IF(OR(AND(NOT(ISBLANK(_202006_RCSS579111719217577[[#This Row],['#]])),NOT(ISBLANK(_202006_RCSS579111719217577[[#This Row],[Taxable]]))),$U$2),$R$4*(_202006_RCSS579111719217577[[#This Row],[Unit Price]]*_202006_RCSS579111719217577[[#This Row],['#]]+_202006_RCSS579111719217577[[#This Row],[Service Fee]]),""),"")</f>
        <v/>
      </c>
      <c r="M21" s="5">
        <f>IFERROR($R$5*SUM((_202006_RCSS579111719217577[[#This Row],['#]]*_202006_RCSS579111719217577[[#This Row],[Unit Price]]),_202006_RCSS579111719217577[[#This Row],[Service Fee]],_202006_RCSS579111719217577[[#This Row],[Tax]]),"")</f>
        <v>0</v>
      </c>
      <c r="N21" s="5">
        <f>IFERROR(SUM(_202006_RCSS579111719217577[[#This Row],[Unit Price]]*_202006_RCSS579111719217577[[#This Row],['#]],_202006_RCSS579111719217577[[#This Row],[Service Fee]],_202006_RCSS579111719217577[[#This Row],[Tax]],_202006_RCSS579111719217577[[#This Row],[Tip]]),"")</f>
        <v>15.99</v>
      </c>
      <c r="O21" s="5">
        <f>IFERROR(_202006_RCSS579111719217577[[#This Row],[Item Cost]]/COUNTA(_202006_RCSS579111719217577[[#This Row],[Alice]:[Dave]]),"")</f>
        <v>3.9975000000000001</v>
      </c>
      <c r="U21" s="2"/>
    </row>
    <row r="22" spans="1:26">
      <c r="A22" s="72"/>
      <c r="B22" s="25">
        <v>1</v>
      </c>
      <c r="C22" s="25">
        <v>1</v>
      </c>
      <c r="D22" s="26">
        <v>1</v>
      </c>
      <c r="E22" s="34" t="str">
        <f>IFERROR(INDEX(CardTab[Owner],MATCH(_202006_RCSS579111719217577[[#This Row],[Last 4]],CardTab[Card Number],0)),"")</f>
        <v>Carol</v>
      </c>
      <c r="F22" s="56">
        <v>8830</v>
      </c>
      <c r="G22" t="s">
        <v>48</v>
      </c>
      <c r="H22" s="8">
        <v>0</v>
      </c>
      <c r="I22" s="2">
        <v>6.99</v>
      </c>
      <c r="J22" s="5">
        <f>IFERROR(IF(_202006_RCSS579111719217577[[#This Row],[Item Name]]="Delivery",0,SUMPRODUCT($R$3,_202006_RCSS579111719217577[[#This Row],[Unit Price]],_202006_RCSS579111719217577[[#This Row],['#]])),"")</f>
        <v>0</v>
      </c>
      <c r="K22" s="22"/>
      <c r="L22" s="5" t="str">
        <f>IFERROR(IF(OR(AND(NOT(ISBLANK(_202006_RCSS579111719217577[[#This Row],['#]])),NOT(ISBLANK(_202006_RCSS579111719217577[[#This Row],[Taxable]]))),$U$2),$R$4*(_202006_RCSS579111719217577[[#This Row],[Unit Price]]*_202006_RCSS579111719217577[[#This Row],['#]]+_202006_RCSS579111719217577[[#This Row],[Service Fee]]),""),"")</f>
        <v/>
      </c>
      <c r="M22" s="5">
        <f>IFERROR($R$5*SUM((_202006_RCSS579111719217577[[#This Row],['#]]*_202006_RCSS579111719217577[[#This Row],[Unit Price]]),_202006_RCSS579111719217577[[#This Row],[Service Fee]],_202006_RCSS579111719217577[[#This Row],[Tax]]),"")</f>
        <v>0</v>
      </c>
      <c r="N22" s="5">
        <f>IFERROR(SUM(_202006_RCSS579111719217577[[#This Row],[Unit Price]]*_202006_RCSS579111719217577[[#This Row],['#]],_202006_RCSS579111719217577[[#This Row],[Service Fee]],_202006_RCSS579111719217577[[#This Row],[Tax]],_202006_RCSS579111719217577[[#This Row],[Tip]]),"")</f>
        <v>0</v>
      </c>
      <c r="O22" s="5">
        <f>IFERROR(_202006_RCSS579111719217577[[#This Row],[Item Cost]]/COUNTA(_202006_RCSS579111719217577[[#This Row],[Alice]:[Dave]]),"")</f>
        <v>0</v>
      </c>
      <c r="U22" s="2"/>
      <c r="V22" s="2"/>
      <c r="X22" s="2"/>
    </row>
    <row r="23" spans="1:26">
      <c r="A23" s="72">
        <v>1</v>
      </c>
      <c r="B23" s="25">
        <v>1</v>
      </c>
      <c r="C23" s="25">
        <v>1</v>
      </c>
      <c r="D23" s="26">
        <v>1</v>
      </c>
      <c r="E23" s="34" t="str">
        <f>IFERROR(INDEX(CardTab[Owner],MATCH(_202006_RCSS579111719217577[[#This Row],[Last 4]],CardTab[Card Number],0)),"")</f>
        <v>Carol</v>
      </c>
      <c r="F23" s="56">
        <v>8830</v>
      </c>
      <c r="G23" t="s">
        <v>44</v>
      </c>
      <c r="H23" s="8">
        <v>1</v>
      </c>
      <c r="I23" s="2">
        <v>23.99</v>
      </c>
      <c r="J23" s="5">
        <f>IFERROR(IF(_202006_RCSS579111719217577[[#This Row],[Item Name]]="Delivery",0,SUMPRODUCT($R$3,_202006_RCSS579111719217577[[#This Row],[Unit Price]],_202006_RCSS579111719217577[[#This Row],['#]])),"")</f>
        <v>0</v>
      </c>
      <c r="K23" s="22">
        <v>1</v>
      </c>
      <c r="L23" s="5">
        <f>IFERROR(IF(OR(AND(NOT(ISBLANK(_202006_RCSS579111719217577[[#This Row],['#]])),NOT(ISBLANK(_202006_RCSS579111719217577[[#This Row],[Taxable]]))),$U$2),$R$4*(_202006_RCSS579111719217577[[#This Row],[Unit Price]]*_202006_RCSS579111719217577[[#This Row],['#]]+_202006_RCSS579111719217577[[#This Row],[Service Fee]]),""),"")</f>
        <v>3.1187</v>
      </c>
      <c r="M23" s="5">
        <f>IFERROR($R$5*SUM((_202006_RCSS579111719217577[[#This Row],['#]]*_202006_RCSS579111719217577[[#This Row],[Unit Price]]),_202006_RCSS579111719217577[[#This Row],[Service Fee]],_202006_RCSS579111719217577[[#This Row],[Tax]]),"")</f>
        <v>0</v>
      </c>
      <c r="N23" s="5">
        <f>IFERROR(SUM(_202006_RCSS579111719217577[[#This Row],[Unit Price]]*_202006_RCSS579111719217577[[#This Row],['#]],_202006_RCSS579111719217577[[#This Row],[Service Fee]],_202006_RCSS579111719217577[[#This Row],[Tax]],_202006_RCSS579111719217577[[#This Row],[Tip]]),"")</f>
        <v>27.108699999999999</v>
      </c>
      <c r="O23" s="5">
        <f>IFERROR(_202006_RCSS579111719217577[[#This Row],[Item Cost]]/COUNTA(_202006_RCSS579111719217577[[#This Row],[Alice]:[Dave]]),"")</f>
        <v>6.7771749999999997</v>
      </c>
      <c r="U23" s="2"/>
      <c r="V23" s="2"/>
      <c r="W23" s="37"/>
      <c r="X23" s="52"/>
    </row>
    <row r="24" spans="1:26">
      <c r="A24" s="72">
        <v>1</v>
      </c>
      <c r="B24" s="25">
        <v>1</v>
      </c>
      <c r="C24" s="25">
        <v>1</v>
      </c>
      <c r="D24" s="26">
        <v>1</v>
      </c>
      <c r="E24" s="34" t="str">
        <f>IFERROR(INDEX(CardTab[Owner],MATCH(_202006_RCSS579111719217577[[#This Row],[Last 4]],CardTab[Card Number],0)),"")</f>
        <v>Carol</v>
      </c>
      <c r="F24" s="56">
        <v>8830</v>
      </c>
      <c r="G24" t="s">
        <v>45</v>
      </c>
      <c r="H24" s="8">
        <v>1</v>
      </c>
      <c r="I24" s="2">
        <v>15.99</v>
      </c>
      <c r="J24" s="5">
        <f>IFERROR(IF(_202006_RCSS579111719217577[[#This Row],[Item Name]]="Delivery",0,SUMPRODUCT($R$3,_202006_RCSS579111719217577[[#This Row],[Unit Price]],_202006_RCSS579111719217577[[#This Row],['#]])),"")</f>
        <v>0</v>
      </c>
      <c r="K24" s="22"/>
      <c r="L24" s="5" t="str">
        <f>IFERROR(IF(OR(AND(NOT(ISBLANK(_202006_RCSS579111719217577[[#This Row],['#]])),NOT(ISBLANK(_202006_RCSS579111719217577[[#This Row],[Taxable]]))),$U$2),$R$4*(_202006_RCSS579111719217577[[#This Row],[Unit Price]]*_202006_RCSS579111719217577[[#This Row],['#]]+_202006_RCSS579111719217577[[#This Row],[Service Fee]]),""),"")</f>
        <v/>
      </c>
      <c r="M24" s="5">
        <f>IFERROR($R$5*SUM((_202006_RCSS579111719217577[[#This Row],['#]]*_202006_RCSS579111719217577[[#This Row],[Unit Price]]),_202006_RCSS579111719217577[[#This Row],[Service Fee]],_202006_RCSS579111719217577[[#This Row],[Tax]]),"")</f>
        <v>0</v>
      </c>
      <c r="N24" s="5">
        <f>IFERROR(SUM(_202006_RCSS579111719217577[[#This Row],[Unit Price]]*_202006_RCSS579111719217577[[#This Row],['#]],_202006_RCSS579111719217577[[#This Row],[Service Fee]],_202006_RCSS579111719217577[[#This Row],[Tax]],_202006_RCSS579111719217577[[#This Row],[Tip]]),"")</f>
        <v>15.99</v>
      </c>
      <c r="O24" s="5">
        <f>IFERROR(_202006_RCSS579111719217577[[#This Row],[Item Cost]]/COUNTA(_202006_RCSS579111719217577[[#This Row],[Alice]:[Dave]]),"")</f>
        <v>3.9975000000000001</v>
      </c>
      <c r="U24" s="2"/>
      <c r="V24" s="49"/>
      <c r="X24" s="53"/>
    </row>
    <row r="25" spans="1:26">
      <c r="A25" s="72"/>
      <c r="B25" s="25"/>
      <c r="C25" s="25"/>
      <c r="D25" s="26">
        <v>1</v>
      </c>
      <c r="E25" s="34" t="str">
        <f>IFERROR(INDEX(CardTab[Owner],MATCH(_202006_RCSS579111719217577[[#This Row],[Last 4]],CardTab[Card Number],0)),"")</f>
        <v>Carol</v>
      </c>
      <c r="F25" s="56">
        <v>8830</v>
      </c>
      <c r="G25" t="s">
        <v>46</v>
      </c>
      <c r="H25" s="8">
        <v>1</v>
      </c>
      <c r="I25" s="2">
        <v>12.99</v>
      </c>
      <c r="J25" s="5">
        <f>IFERROR(IF(_202006_RCSS579111719217577[[#This Row],[Item Name]]="Delivery",0,SUMPRODUCT($R$3,_202006_RCSS579111719217577[[#This Row],[Unit Price]],_202006_RCSS579111719217577[[#This Row],['#]])),"")</f>
        <v>0</v>
      </c>
      <c r="K25" s="22">
        <v>1</v>
      </c>
      <c r="L25" s="5">
        <f>IFERROR(IF(OR(AND(NOT(ISBLANK(_202006_RCSS579111719217577[[#This Row],['#]])),NOT(ISBLANK(_202006_RCSS579111719217577[[#This Row],[Taxable]]))),$U$2),$R$4*(_202006_RCSS579111719217577[[#This Row],[Unit Price]]*_202006_RCSS579111719217577[[#This Row],['#]]+_202006_RCSS579111719217577[[#This Row],[Service Fee]]),""),"")</f>
        <v>1.6887000000000001</v>
      </c>
      <c r="M25" s="5">
        <f>IFERROR($R$5*SUM((_202006_RCSS579111719217577[[#This Row],['#]]*_202006_RCSS579111719217577[[#This Row],[Unit Price]]),_202006_RCSS579111719217577[[#This Row],[Service Fee]],_202006_RCSS579111719217577[[#This Row],[Tax]]),"")</f>
        <v>0</v>
      </c>
      <c r="N25" s="5">
        <f>IFERROR(SUM(_202006_RCSS579111719217577[[#This Row],[Unit Price]]*_202006_RCSS579111719217577[[#This Row],['#]],_202006_RCSS579111719217577[[#This Row],[Service Fee]],_202006_RCSS579111719217577[[#This Row],[Tax]],_202006_RCSS579111719217577[[#This Row],[Tip]]),"")</f>
        <v>14.678700000000001</v>
      </c>
      <c r="O25" s="5">
        <f>IFERROR(_202006_RCSS579111719217577[[#This Row],[Item Cost]]/COUNTA(_202006_RCSS579111719217577[[#This Row],[Alice]:[Dave]]),"")</f>
        <v>14.678700000000001</v>
      </c>
      <c r="U25" s="2"/>
      <c r="V25" s="49"/>
      <c r="X25" s="53"/>
    </row>
    <row r="26" spans="1:26" ht="16.5" thickBot="1">
      <c r="A26" s="72">
        <v>1</v>
      </c>
      <c r="B26" s="25">
        <v>1</v>
      </c>
      <c r="C26" s="25">
        <v>1</v>
      </c>
      <c r="D26" s="26">
        <v>1</v>
      </c>
      <c r="E26" s="34" t="str">
        <f>IFERROR(INDEX(CardTab[Owner],MATCH(_202006_RCSS579111719217577[[#This Row],[Last 4]],CardTab[Card Number],0)),"")</f>
        <v>Carol</v>
      </c>
      <c r="F26" s="56">
        <v>8830</v>
      </c>
      <c r="G26" t="s">
        <v>47</v>
      </c>
      <c r="H26" s="8">
        <v>1</v>
      </c>
      <c r="I26" s="2">
        <v>20.99</v>
      </c>
      <c r="J26" s="5">
        <f>IFERROR(IF(_202006_RCSS579111719217577[[#This Row],[Item Name]]="Delivery",0,SUMPRODUCT($R$3,_202006_RCSS579111719217577[[#This Row],[Unit Price]],_202006_RCSS579111719217577[[#This Row],['#]])),"")</f>
        <v>0</v>
      </c>
      <c r="K26" s="22">
        <v>1</v>
      </c>
      <c r="L26" s="5">
        <f>IFERROR(IF(OR(AND(NOT(ISBLANK(_202006_RCSS579111719217577[[#This Row],['#]])),NOT(ISBLANK(_202006_RCSS579111719217577[[#This Row],[Taxable]]))),$U$2),$R$4*(_202006_RCSS579111719217577[[#This Row],[Unit Price]]*_202006_RCSS579111719217577[[#This Row],['#]]+_202006_RCSS579111719217577[[#This Row],[Service Fee]]),""),"")</f>
        <v>2.7286999999999999</v>
      </c>
      <c r="M26" s="5">
        <f>IFERROR($R$5*SUM((_202006_RCSS579111719217577[[#This Row],['#]]*_202006_RCSS579111719217577[[#This Row],[Unit Price]]),_202006_RCSS579111719217577[[#This Row],[Service Fee]],_202006_RCSS579111719217577[[#This Row],[Tax]]),"")</f>
        <v>0</v>
      </c>
      <c r="N26" s="5">
        <f>IFERROR(SUM(_202006_RCSS579111719217577[[#This Row],[Unit Price]]*_202006_RCSS579111719217577[[#This Row],['#]],_202006_RCSS579111719217577[[#This Row],[Service Fee]],_202006_RCSS579111719217577[[#This Row],[Tax]],_202006_RCSS579111719217577[[#This Row],[Tip]]),"")</f>
        <v>23.718699999999998</v>
      </c>
      <c r="O26" s="5">
        <f>IFERROR(_202006_RCSS579111719217577[[#This Row],[Item Cost]]/COUNTA(_202006_RCSS579111719217577[[#This Row],[Alice]:[Dave]]),"")</f>
        <v>5.9296749999999996</v>
      </c>
      <c r="U26" s="2"/>
      <c r="V26" s="50"/>
      <c r="W26" s="37"/>
      <c r="X26" s="53"/>
    </row>
    <row r="27" spans="1:26" ht="15.75" thickBot="1">
      <c r="A27" s="24"/>
      <c r="B27" s="25"/>
      <c r="C27" s="25"/>
      <c r="D27" s="26"/>
      <c r="E27" s="34" t="str">
        <f>IFERROR(INDEX(CardTab[Owner],MATCH(_202006_RCSS579111719217577[[#This Row],[Last 4]],CardTab[Card Number],0)),"")</f>
        <v/>
      </c>
      <c r="F27" s="36"/>
      <c r="G27"/>
      <c r="H27" s="8"/>
      <c r="I27" s="2"/>
      <c r="J27" s="5" t="str">
        <f>IFERROR(IF(_202006_RCSS579111719217577[[#This Row],[Item Name]]="Delivery",0,SUMPRODUCT($R$3,_202006_RCSS579111719217577[[#This Row],[Unit Price]],_202006_RCSS579111719217577[[#This Row],['#]])),"")</f>
        <v/>
      </c>
      <c r="K27" s="22"/>
      <c r="L27" s="5" t="str">
        <f>IFERROR(IF(OR(AND(NOT(ISBLANK(_202006_RCSS579111719217577[[#This Row],['#]])),NOT(ISBLANK(_202006_RCSS579111719217577[[#This Row],[Taxable]]))),$U$2),$R$4*(_202006_RCSS579111719217577[[#This Row],[Unit Price]]*_202006_RCSS579111719217577[[#This Row],['#]]+_202006_RCSS579111719217577[[#This Row],[Service Fee]]),""),"")</f>
        <v/>
      </c>
      <c r="M27" s="5">
        <f>IFERROR($R$5*SUM((_202006_RCSS579111719217577[[#This Row],['#]]*_202006_RCSS579111719217577[[#This Row],[Unit Price]]),_202006_RCSS579111719217577[[#This Row],[Service Fee]],_202006_RCSS579111719217577[[#This Row],[Tax]]),"")</f>
        <v>0</v>
      </c>
      <c r="N27" s="5">
        <f>IFERROR(SUM(_202006_RCSS579111719217577[[#This Row],[Unit Price]]*_202006_RCSS579111719217577[[#This Row],['#]],_202006_RCSS579111719217577[[#This Row],[Service Fee]],_202006_RCSS579111719217577[[#This Row],[Tax]],_202006_RCSS579111719217577[[#This Row],[Tip]]),"")</f>
        <v>0</v>
      </c>
      <c r="O27" s="5" t="str">
        <f>IFERROR(_202006_RCSS579111719217577[[#This Row],[Item Cost]]/COUNTA(_202006_RCSS579111719217577[[#This Row],[Alice]:[Dave]]),"")</f>
        <v/>
      </c>
      <c r="V27" s="51"/>
      <c r="X27" s="53"/>
    </row>
    <row r="28" spans="1:26">
      <c r="A28" s="24"/>
      <c r="B28" s="25"/>
      <c r="C28" s="25"/>
      <c r="D28" s="26"/>
      <c r="E28" s="34" t="str">
        <f>IFERROR(INDEX(CardTab[Owner],MATCH(_202006_RCSS579111719217577[[#This Row],[Last 4]],CardTab[Card Number],0)),"")</f>
        <v/>
      </c>
      <c r="F28" s="36"/>
      <c r="G28"/>
      <c r="H28" s="8"/>
      <c r="I28" s="2"/>
      <c r="J28" s="5" t="str">
        <f>IFERROR(IF(_202006_RCSS579111719217577[[#This Row],[Item Name]]="Delivery",0,SUMPRODUCT($R$3,_202006_RCSS579111719217577[[#This Row],[Unit Price]],_202006_RCSS579111719217577[[#This Row],['#]])),"")</f>
        <v/>
      </c>
      <c r="K28" s="22"/>
      <c r="L28" s="5" t="str">
        <f>IFERROR(IF(OR(AND(NOT(ISBLANK(_202006_RCSS579111719217577[[#This Row],['#]])),NOT(ISBLANK(_202006_RCSS579111719217577[[#This Row],[Taxable]]))),$U$2),$R$4*(_202006_RCSS579111719217577[[#This Row],[Unit Price]]*_202006_RCSS579111719217577[[#This Row],['#]]+_202006_RCSS579111719217577[[#This Row],[Service Fee]]),""),"")</f>
        <v/>
      </c>
      <c r="M28" s="5">
        <f>IFERROR($R$5*SUM((_202006_RCSS579111719217577[[#This Row],['#]]*_202006_RCSS579111719217577[[#This Row],[Unit Price]]),_202006_RCSS579111719217577[[#This Row],[Service Fee]],_202006_RCSS579111719217577[[#This Row],[Tax]]),"")</f>
        <v>0</v>
      </c>
      <c r="N28" s="5">
        <f>IFERROR(SUM(_202006_RCSS579111719217577[[#This Row],[Unit Price]]*_202006_RCSS579111719217577[[#This Row],['#]],_202006_RCSS579111719217577[[#This Row],[Service Fee]],_202006_RCSS579111719217577[[#This Row],[Tax]],_202006_RCSS579111719217577[[#This Row],[Tip]]),"")</f>
        <v>0</v>
      </c>
      <c r="O28" s="5" t="str">
        <f>IFERROR(_202006_RCSS579111719217577[[#This Row],[Item Cost]]/COUNTA(_202006_RCSS579111719217577[[#This Row],[Alice]:[Dave]]),"")</f>
        <v/>
      </c>
      <c r="V28" s="42"/>
    </row>
    <row r="29" spans="1:26">
      <c r="A29" s="24"/>
      <c r="B29" s="25"/>
      <c r="C29" s="25"/>
      <c r="D29" s="26"/>
      <c r="E29" s="34" t="str">
        <f>IFERROR(INDEX(CardTab[Owner],MATCH(_202006_RCSS579111719217577[[#This Row],[Last 4]],CardTab[Card Number],0)),"")</f>
        <v/>
      </c>
      <c r="F29" s="36"/>
      <c r="G29"/>
      <c r="H29" s="8"/>
      <c r="I29" s="2"/>
      <c r="J29" s="5" t="str">
        <f>IFERROR(IF(_202006_RCSS579111719217577[[#This Row],[Item Name]]="Delivery",0,SUMPRODUCT($R$3,_202006_RCSS579111719217577[[#This Row],[Unit Price]],_202006_RCSS579111719217577[[#This Row],['#]])),"")</f>
        <v/>
      </c>
      <c r="K29" s="22"/>
      <c r="L29" s="5" t="str">
        <f>IFERROR(IF(OR(AND(NOT(ISBLANK(_202006_RCSS579111719217577[[#This Row],['#]])),NOT(ISBLANK(_202006_RCSS579111719217577[[#This Row],[Taxable]]))),$U$2),$R$4*(_202006_RCSS579111719217577[[#This Row],[Unit Price]]*_202006_RCSS579111719217577[[#This Row],['#]]+_202006_RCSS579111719217577[[#This Row],[Service Fee]]),""),"")</f>
        <v/>
      </c>
      <c r="M29" s="5">
        <f>IFERROR($R$5*SUM((_202006_RCSS579111719217577[[#This Row],['#]]*_202006_RCSS579111719217577[[#This Row],[Unit Price]]),_202006_RCSS579111719217577[[#This Row],[Service Fee]],_202006_RCSS579111719217577[[#This Row],[Tax]]),"")</f>
        <v>0</v>
      </c>
      <c r="N29" s="5">
        <f>IFERROR(SUM(_202006_RCSS579111719217577[[#This Row],[Unit Price]]*_202006_RCSS579111719217577[[#This Row],['#]],_202006_RCSS579111719217577[[#This Row],[Service Fee]],_202006_RCSS579111719217577[[#This Row],[Tax]],_202006_RCSS579111719217577[[#This Row],[Tip]]),"")</f>
        <v>0</v>
      </c>
      <c r="O29" s="5" t="str">
        <f>IFERROR(_202006_RCSS579111719217577[[#This Row],[Item Cost]]/COUNTA(_202006_RCSS579111719217577[[#This Row],[Alice]:[Dave]]),"")</f>
        <v/>
      </c>
      <c r="V29" s="42"/>
      <c r="X29" s="2"/>
    </row>
    <row r="30" spans="1:26" ht="16.5" thickBot="1">
      <c r="A30" s="24"/>
      <c r="B30" s="25"/>
      <c r="C30" s="25"/>
      <c r="D30" s="26"/>
      <c r="E30" s="34" t="str">
        <f>IFERROR(INDEX(CardTab[Owner],MATCH(_202006_RCSS579111719217577[[#This Row],[Last 4]],CardTab[Card Number],0)),"")</f>
        <v/>
      </c>
      <c r="F30" s="36"/>
      <c r="G30"/>
      <c r="H30" s="8"/>
      <c r="I30" s="2"/>
      <c r="J30" s="5" t="str">
        <f>IFERROR(IF(_202006_RCSS579111719217577[[#This Row],[Item Name]]="Delivery",0,SUMPRODUCT($R$3,_202006_RCSS579111719217577[[#This Row],[Unit Price]],_202006_RCSS579111719217577[[#This Row],['#]])),"")</f>
        <v/>
      </c>
      <c r="K30" s="22"/>
      <c r="L30" s="5" t="str">
        <f>IFERROR(IF(OR(AND(NOT(ISBLANK(_202006_RCSS579111719217577[[#This Row],['#]])),NOT(ISBLANK(_202006_RCSS579111719217577[[#This Row],[Taxable]]))),$U$2),$R$4*(_202006_RCSS579111719217577[[#This Row],[Unit Price]]*_202006_RCSS579111719217577[[#This Row],['#]]+_202006_RCSS579111719217577[[#This Row],[Service Fee]]),""),"")</f>
        <v/>
      </c>
      <c r="M30" s="5">
        <f>IFERROR($R$5*SUM((_202006_RCSS579111719217577[[#This Row],['#]]*_202006_RCSS579111719217577[[#This Row],[Unit Price]]),_202006_RCSS579111719217577[[#This Row],[Service Fee]],_202006_RCSS579111719217577[[#This Row],[Tax]]),"")</f>
        <v>0</v>
      </c>
      <c r="N30" s="5">
        <f>IFERROR(SUM(_202006_RCSS579111719217577[[#This Row],[Unit Price]]*_202006_RCSS579111719217577[[#This Row],['#]],_202006_RCSS579111719217577[[#This Row],[Service Fee]],_202006_RCSS579111719217577[[#This Row],[Tax]],_202006_RCSS579111719217577[[#This Row],[Tip]]),"")</f>
        <v>0</v>
      </c>
      <c r="O30" s="5" t="str">
        <f>IFERROR(_202006_RCSS579111719217577[[#This Row],[Item Cost]]/COUNTA(_202006_RCSS579111719217577[[#This Row],[Alice]:[Dave]]),"")</f>
        <v/>
      </c>
      <c r="U30" s="45"/>
      <c r="V30" s="37"/>
      <c r="W30" s="37"/>
      <c r="X30" s="52"/>
    </row>
    <row r="31" spans="1:26" ht="15.75" thickBot="1">
      <c r="A31" s="24"/>
      <c r="B31" s="25"/>
      <c r="C31" s="25"/>
      <c r="D31" s="26"/>
      <c r="E31" s="34" t="str">
        <f>IFERROR(INDEX(CardTab[Owner],MATCH(_202006_RCSS579111719217577[[#This Row],[Last 4]],CardTab[Card Number],0)),"")</f>
        <v/>
      </c>
      <c r="F31" s="36"/>
      <c r="G31"/>
      <c r="H31" s="8"/>
      <c r="I31" s="2"/>
      <c r="J31" s="5" t="str">
        <f>IFERROR(IF(_202006_RCSS579111719217577[[#This Row],[Item Name]]="Delivery",0,SUMPRODUCT($R$3,_202006_RCSS579111719217577[[#This Row],[Unit Price]],_202006_RCSS579111719217577[[#This Row],['#]])),"")</f>
        <v/>
      </c>
      <c r="K31" s="22"/>
      <c r="L31" s="5" t="str">
        <f>IFERROR(IF(OR(AND(NOT(ISBLANK(_202006_RCSS579111719217577[[#This Row],['#]])),NOT(ISBLANK(_202006_RCSS579111719217577[[#This Row],[Taxable]]))),$U$2),$R$4*(_202006_RCSS579111719217577[[#This Row],[Unit Price]]*_202006_RCSS579111719217577[[#This Row],['#]]+_202006_RCSS579111719217577[[#This Row],[Service Fee]]),""),"")</f>
        <v/>
      </c>
      <c r="M31" s="5">
        <f>IFERROR($R$5*SUM((_202006_RCSS579111719217577[[#This Row],['#]]*_202006_RCSS579111719217577[[#This Row],[Unit Price]]),_202006_RCSS579111719217577[[#This Row],[Service Fee]],_202006_RCSS579111719217577[[#This Row],[Tax]]),"")</f>
        <v>0</v>
      </c>
      <c r="N31" s="5">
        <f>IFERROR(SUM(_202006_RCSS579111719217577[[#This Row],[Unit Price]]*_202006_RCSS579111719217577[[#This Row],['#]],_202006_RCSS579111719217577[[#This Row],[Service Fee]],_202006_RCSS579111719217577[[#This Row],[Tax]],_202006_RCSS579111719217577[[#This Row],[Tip]]),"")</f>
        <v>0</v>
      </c>
      <c r="O31" s="5" t="str">
        <f>IFERROR(_202006_RCSS579111719217577[[#This Row],[Item Cost]]/COUNTA(_202006_RCSS579111719217577[[#This Row],[Alice]:[Dave]]),"")</f>
        <v/>
      </c>
      <c r="U31" s="46"/>
      <c r="V31" s="40"/>
      <c r="W31" s="41"/>
      <c r="X31" s="53"/>
    </row>
    <row r="32" spans="1:26">
      <c r="A32" s="24"/>
      <c r="B32" s="25"/>
      <c r="C32" s="25"/>
      <c r="D32" s="26"/>
      <c r="E32" s="34" t="str">
        <f>IFERROR(INDEX(CardTab[Owner],MATCH(_202006_RCSS579111719217577[[#This Row],[Last 4]],CardTab[Card Number],0)),"")</f>
        <v/>
      </c>
      <c r="F32" s="36"/>
      <c r="G32"/>
      <c r="H32" s="8"/>
      <c r="I32" s="2"/>
      <c r="J32" s="5" t="str">
        <f>IFERROR(IF(_202006_RCSS579111719217577[[#This Row],[Item Name]]="Delivery",0,SUMPRODUCT($R$3,_202006_RCSS579111719217577[[#This Row],[Unit Price]],_202006_RCSS579111719217577[[#This Row],['#]])),"")</f>
        <v/>
      </c>
      <c r="K32" s="22"/>
      <c r="L32" s="5" t="str">
        <f>IFERROR(IF(OR(AND(NOT(ISBLANK(_202006_RCSS579111719217577[[#This Row],['#]])),NOT(ISBLANK(_202006_RCSS579111719217577[[#This Row],[Taxable]]))),$U$2),$R$4*(_202006_RCSS579111719217577[[#This Row],[Unit Price]]*_202006_RCSS579111719217577[[#This Row],['#]]+_202006_RCSS579111719217577[[#This Row],[Service Fee]]),""),"")</f>
        <v/>
      </c>
      <c r="M32" s="5">
        <f>IFERROR($R$5*SUM((_202006_RCSS579111719217577[[#This Row],['#]]*_202006_RCSS579111719217577[[#This Row],[Unit Price]]),_202006_RCSS579111719217577[[#This Row],[Service Fee]],_202006_RCSS579111719217577[[#This Row],[Tax]]),"")</f>
        <v>0</v>
      </c>
      <c r="N32" s="5">
        <f>IFERROR(SUM(_202006_RCSS579111719217577[[#This Row],[Unit Price]]*_202006_RCSS579111719217577[[#This Row],['#]],_202006_RCSS579111719217577[[#This Row],[Service Fee]],_202006_RCSS579111719217577[[#This Row],[Tax]],_202006_RCSS579111719217577[[#This Row],[Tip]]),"")</f>
        <v>0</v>
      </c>
      <c r="O32" s="5" t="str">
        <f>IFERROR(_202006_RCSS579111719217577[[#This Row],[Item Cost]]/COUNTA(_202006_RCSS579111719217577[[#This Row],[Alice]:[Dave]]),"")</f>
        <v/>
      </c>
      <c r="U32" s="42"/>
      <c r="V32" s="43"/>
      <c r="W32" s="37"/>
      <c r="X32" s="53"/>
    </row>
    <row r="33" spans="1:24" ht="15.75" thickBot="1">
      <c r="A33" s="24"/>
      <c r="B33" s="25"/>
      <c r="C33" s="25"/>
      <c r="D33" s="26"/>
      <c r="E33" s="34" t="str">
        <f>IFERROR(INDEX(CardTab[Owner],MATCH(_202006_RCSS579111719217577[[#This Row],[Last 4]],CardTab[Card Number],0)),"")</f>
        <v/>
      </c>
      <c r="F33" s="36"/>
      <c r="G33"/>
      <c r="H33" s="8"/>
      <c r="I33" s="2"/>
      <c r="J33" s="5" t="str">
        <f>IFERROR(IF(_202006_RCSS579111719217577[[#This Row],[Item Name]]="Delivery",0,SUMPRODUCT($R$3,_202006_RCSS579111719217577[[#This Row],[Unit Price]],_202006_RCSS579111719217577[[#This Row],['#]])),"")</f>
        <v/>
      </c>
      <c r="K33" s="22"/>
      <c r="L33" s="5" t="str">
        <f>IFERROR(IF(OR(AND(NOT(ISBLANK(_202006_RCSS579111719217577[[#This Row],['#]])),NOT(ISBLANK(_202006_RCSS579111719217577[[#This Row],[Taxable]]))),$U$2),$R$4*(_202006_RCSS579111719217577[[#This Row],[Unit Price]]*_202006_RCSS579111719217577[[#This Row],['#]]+_202006_RCSS579111719217577[[#This Row],[Service Fee]]),""),"")</f>
        <v/>
      </c>
      <c r="M33" s="5">
        <f>IFERROR($R$5*SUM((_202006_RCSS579111719217577[[#This Row],['#]]*_202006_RCSS579111719217577[[#This Row],[Unit Price]]),_202006_RCSS579111719217577[[#This Row],[Service Fee]],_202006_RCSS579111719217577[[#This Row],[Tax]]),"")</f>
        <v>0</v>
      </c>
      <c r="N33" s="5">
        <f>IFERROR(SUM(_202006_RCSS579111719217577[[#This Row],[Unit Price]]*_202006_RCSS579111719217577[[#This Row],['#]],_202006_RCSS579111719217577[[#This Row],[Service Fee]],_202006_RCSS579111719217577[[#This Row],[Tax]],_202006_RCSS579111719217577[[#This Row],[Tip]]),"")</f>
        <v>0</v>
      </c>
      <c r="O33" s="5" t="str">
        <f>IFERROR(_202006_RCSS579111719217577[[#This Row],[Item Cost]]/COUNTA(_202006_RCSS579111719217577[[#This Row],[Alice]:[Dave]]),"")</f>
        <v/>
      </c>
      <c r="U33" s="42"/>
      <c r="V33" s="44"/>
      <c r="W33" s="37"/>
      <c r="X33" s="53"/>
    </row>
    <row r="34" spans="1:24" ht="15.75" thickBot="1">
      <c r="A34" s="24"/>
      <c r="B34" s="25"/>
      <c r="C34" s="25"/>
      <c r="D34" s="26"/>
      <c r="E34" s="34" t="str">
        <f>IFERROR(INDEX(CardTab[Owner],MATCH(_202006_RCSS579111719217577[[#This Row],[Last 4]],CardTab[Card Number],0)),"")</f>
        <v/>
      </c>
      <c r="F34" s="36"/>
      <c r="G34"/>
      <c r="H34" s="8"/>
      <c r="I34" s="2"/>
      <c r="J34" s="5" t="str">
        <f>IFERROR(IF(_202006_RCSS579111719217577[[#This Row],[Item Name]]="Delivery",0,SUMPRODUCT($R$3,_202006_RCSS579111719217577[[#This Row],[Unit Price]],_202006_RCSS579111719217577[[#This Row],['#]])),"")</f>
        <v/>
      </c>
      <c r="K34" s="22"/>
      <c r="L34" s="5" t="str">
        <f>IFERROR(IF(OR(AND(NOT(ISBLANK(_202006_RCSS579111719217577[[#This Row],['#]])),NOT(ISBLANK(_202006_RCSS579111719217577[[#This Row],[Taxable]]))),$U$2),$R$4*(_202006_RCSS579111719217577[[#This Row],[Unit Price]]*_202006_RCSS579111719217577[[#This Row],['#]]+_202006_RCSS579111719217577[[#This Row],[Service Fee]]),""),"")</f>
        <v/>
      </c>
      <c r="M34" s="5">
        <f>IFERROR($R$5*SUM((_202006_RCSS579111719217577[[#This Row],['#]]*_202006_RCSS579111719217577[[#This Row],[Unit Price]]),_202006_RCSS579111719217577[[#This Row],[Service Fee]],_202006_RCSS579111719217577[[#This Row],[Tax]]),"")</f>
        <v>0</v>
      </c>
      <c r="N34" s="5">
        <f>IFERROR(SUM(_202006_RCSS579111719217577[[#This Row],[Unit Price]]*_202006_RCSS579111719217577[[#This Row],['#]],_202006_RCSS579111719217577[[#This Row],[Service Fee]],_202006_RCSS579111719217577[[#This Row],[Tax]],_202006_RCSS579111719217577[[#This Row],[Tip]]),"")</f>
        <v>0</v>
      </c>
      <c r="O34" s="5" t="str">
        <f>IFERROR(_202006_RCSS579111719217577[[#This Row],[Item Cost]]/COUNTA(_202006_RCSS579111719217577[[#This Row],[Alice]:[Dave]]),"")</f>
        <v/>
      </c>
      <c r="U34" s="46"/>
      <c r="V34" s="40"/>
      <c r="W34" s="41"/>
      <c r="X34" s="41"/>
    </row>
    <row r="35" spans="1:24" ht="16.5" thickBot="1">
      <c r="A35" s="24"/>
      <c r="B35" s="25"/>
      <c r="C35" s="25"/>
      <c r="D35" s="26"/>
      <c r="E35" s="34" t="str">
        <f>IFERROR(INDEX(CardTab[Owner],MATCH(_202006_RCSS579111719217577[[#This Row],[Last 4]],CardTab[Card Number],0)),"")</f>
        <v/>
      </c>
      <c r="F35" s="36"/>
      <c r="G35"/>
      <c r="H35" s="8"/>
      <c r="I35" s="2"/>
      <c r="J35" s="5" t="str">
        <f>IFERROR(IF(_202006_RCSS579111719217577[[#This Row],[Item Name]]="Delivery",0,SUMPRODUCT($R$3,_202006_RCSS579111719217577[[#This Row],[Unit Price]],_202006_RCSS579111719217577[[#This Row],['#]])),"")</f>
        <v/>
      </c>
      <c r="K35" s="22"/>
      <c r="L35" s="5" t="str">
        <f>IFERROR(IF(OR(AND(NOT(ISBLANK(_202006_RCSS579111719217577[[#This Row],['#]])),NOT(ISBLANK(_202006_RCSS579111719217577[[#This Row],[Taxable]]))),$U$2),$R$4*(_202006_RCSS579111719217577[[#This Row],[Unit Price]]*_202006_RCSS579111719217577[[#This Row],['#]]+_202006_RCSS579111719217577[[#This Row],[Service Fee]]),""),"")</f>
        <v/>
      </c>
      <c r="M35" s="5">
        <f>IFERROR($R$5*SUM((_202006_RCSS579111719217577[[#This Row],['#]]*_202006_RCSS579111719217577[[#This Row],[Unit Price]]),_202006_RCSS579111719217577[[#This Row],[Service Fee]],_202006_RCSS579111719217577[[#This Row],[Tax]]),"")</f>
        <v>0</v>
      </c>
      <c r="N35" s="5">
        <f>IFERROR(SUM(_202006_RCSS579111719217577[[#This Row],[Unit Price]]*_202006_RCSS579111719217577[[#This Row],['#]],_202006_RCSS579111719217577[[#This Row],[Service Fee]],_202006_RCSS579111719217577[[#This Row],[Tax]],_202006_RCSS579111719217577[[#This Row],[Tip]]),"")</f>
        <v>0</v>
      </c>
      <c r="O35" s="5" t="str">
        <f>IFERROR(_202006_RCSS579111719217577[[#This Row],[Item Cost]]/COUNTA(_202006_RCSS579111719217577[[#This Row],[Alice]:[Dave]]),"")</f>
        <v/>
      </c>
      <c r="U35" s="45"/>
      <c r="V35" s="37"/>
      <c r="W35" s="37"/>
      <c r="X35" s="37"/>
    </row>
    <row r="36" spans="1:24" ht="15.75" thickBot="1">
      <c r="A36" s="24"/>
      <c r="B36" s="25"/>
      <c r="C36" s="25"/>
      <c r="D36" s="26"/>
      <c r="E36" s="34" t="str">
        <f>IFERROR(INDEX(CardTab[Owner],MATCH(_202006_RCSS579111719217577[[#This Row],[Last 4]],CardTab[Card Number],0)),"")</f>
        <v/>
      </c>
      <c r="F36" s="36"/>
      <c r="G36"/>
      <c r="H36" s="8"/>
      <c r="I36" s="2"/>
      <c r="J36" s="5" t="str">
        <f>IFERROR(IF(_202006_RCSS579111719217577[[#This Row],[Item Name]]="Delivery",0,SUMPRODUCT($R$3,_202006_RCSS579111719217577[[#This Row],[Unit Price]],_202006_RCSS579111719217577[[#This Row],['#]])),"")</f>
        <v/>
      </c>
      <c r="K36" s="22"/>
      <c r="L36" s="5" t="str">
        <f>IFERROR(IF(OR(AND(NOT(ISBLANK(_202006_RCSS579111719217577[[#This Row],['#]])),NOT(ISBLANK(_202006_RCSS579111719217577[[#This Row],[Taxable]]))),$U$2),$R$4*(_202006_RCSS579111719217577[[#This Row],[Unit Price]]*_202006_RCSS579111719217577[[#This Row],['#]]+_202006_RCSS579111719217577[[#This Row],[Service Fee]]),""),"")</f>
        <v/>
      </c>
      <c r="M36" s="5">
        <f>IFERROR($R$5*SUM((_202006_RCSS579111719217577[[#This Row],['#]]*_202006_RCSS579111719217577[[#This Row],[Unit Price]]),_202006_RCSS579111719217577[[#This Row],[Service Fee]],_202006_RCSS579111719217577[[#This Row],[Tax]]),"")</f>
        <v>0</v>
      </c>
      <c r="N36" s="5">
        <f>IFERROR(SUM(_202006_RCSS579111719217577[[#This Row],[Unit Price]]*_202006_RCSS579111719217577[[#This Row],['#]],_202006_RCSS579111719217577[[#This Row],[Service Fee]],_202006_RCSS579111719217577[[#This Row],[Tax]],_202006_RCSS579111719217577[[#This Row],[Tip]]),"")</f>
        <v>0</v>
      </c>
      <c r="O36" s="5" t="str">
        <f>IFERROR(_202006_RCSS579111719217577[[#This Row],[Item Cost]]/COUNTA(_202006_RCSS579111719217577[[#This Row],[Alice]:[Dave]]),"")</f>
        <v/>
      </c>
      <c r="U36" s="46"/>
      <c r="V36" s="40"/>
      <c r="W36" s="41"/>
      <c r="X36" s="37"/>
    </row>
    <row r="37" spans="1:24">
      <c r="A37" s="24"/>
      <c r="B37" s="25"/>
      <c r="C37" s="25"/>
      <c r="D37" s="26"/>
      <c r="E37" s="34" t="str">
        <f>IFERROR(INDEX(CardTab[Owner],MATCH(_202006_RCSS579111719217577[[#This Row],[Last 4]],CardTab[Card Number],0)),"")</f>
        <v/>
      </c>
      <c r="F37" s="36"/>
      <c r="G37"/>
      <c r="H37" s="8"/>
      <c r="I37" s="2"/>
      <c r="J37" s="5" t="str">
        <f>IFERROR(IF(_202006_RCSS579111719217577[[#This Row],[Item Name]]="Delivery",0,SUMPRODUCT($R$3,_202006_RCSS579111719217577[[#This Row],[Unit Price]],_202006_RCSS579111719217577[[#This Row],['#]])),"")</f>
        <v/>
      </c>
      <c r="K37" s="22"/>
      <c r="L37" s="5" t="str">
        <f>IFERROR(IF(OR(AND(NOT(ISBLANK(_202006_RCSS579111719217577[[#This Row],['#]])),NOT(ISBLANK(_202006_RCSS579111719217577[[#This Row],[Taxable]]))),$U$2),$R$4*(_202006_RCSS579111719217577[[#This Row],[Unit Price]]*_202006_RCSS579111719217577[[#This Row],['#]]+_202006_RCSS579111719217577[[#This Row],[Service Fee]]),""),"")</f>
        <v/>
      </c>
      <c r="M37" s="5">
        <f>IFERROR($R$5*SUM((_202006_RCSS579111719217577[[#This Row],['#]]*_202006_RCSS579111719217577[[#This Row],[Unit Price]]),_202006_RCSS579111719217577[[#This Row],[Service Fee]],_202006_RCSS579111719217577[[#This Row],[Tax]]),"")</f>
        <v>0</v>
      </c>
      <c r="N37" s="5">
        <f>IFERROR(SUM(_202006_RCSS579111719217577[[#This Row],[Unit Price]]*_202006_RCSS579111719217577[[#This Row],['#]],_202006_RCSS579111719217577[[#This Row],[Service Fee]],_202006_RCSS579111719217577[[#This Row],[Tax]],_202006_RCSS579111719217577[[#This Row],[Tip]]),"")</f>
        <v>0</v>
      </c>
      <c r="O37" s="5" t="str">
        <f>IFERROR(_202006_RCSS579111719217577[[#This Row],[Item Cost]]/COUNTA(_202006_RCSS579111719217577[[#This Row],[Alice]:[Dave]]),"")</f>
        <v/>
      </c>
      <c r="U37" s="42"/>
      <c r="V37" s="43"/>
      <c r="W37" s="37"/>
      <c r="X37" s="37"/>
    </row>
    <row r="38" spans="1:24" ht="15.75" thickBot="1">
      <c r="A38" s="24"/>
      <c r="B38" s="25"/>
      <c r="C38" s="25"/>
      <c r="D38" s="26"/>
      <c r="E38" s="34" t="str">
        <f>IFERROR(INDEX(CardTab[Owner],MATCH(_202006_RCSS579111719217577[[#This Row],[Last 4]],CardTab[Card Number],0)),"")</f>
        <v/>
      </c>
      <c r="F38" s="36"/>
      <c r="G38"/>
      <c r="H38" s="8"/>
      <c r="I38" s="2"/>
      <c r="J38" s="5" t="str">
        <f>IFERROR(IF(_202006_RCSS579111719217577[[#This Row],[Item Name]]="Delivery",0,SUMPRODUCT($R$3,_202006_RCSS579111719217577[[#This Row],[Unit Price]],_202006_RCSS579111719217577[[#This Row],['#]])),"")</f>
        <v/>
      </c>
      <c r="K38" s="22"/>
      <c r="L38" s="5" t="str">
        <f>IFERROR(IF(OR(AND(NOT(ISBLANK(_202006_RCSS579111719217577[[#This Row],['#]])),NOT(ISBLANK(_202006_RCSS579111719217577[[#This Row],[Taxable]]))),$U$2),$R$4*(_202006_RCSS579111719217577[[#This Row],[Unit Price]]*_202006_RCSS579111719217577[[#This Row],['#]]+_202006_RCSS579111719217577[[#This Row],[Service Fee]]),""),"")</f>
        <v/>
      </c>
      <c r="M38" s="5">
        <f>IFERROR($R$5*SUM((_202006_RCSS579111719217577[[#This Row],['#]]*_202006_RCSS579111719217577[[#This Row],[Unit Price]]),_202006_RCSS579111719217577[[#This Row],[Service Fee]],_202006_RCSS579111719217577[[#This Row],[Tax]]),"")</f>
        <v>0</v>
      </c>
      <c r="N38" s="5">
        <f>IFERROR(SUM(_202006_RCSS579111719217577[[#This Row],[Unit Price]]*_202006_RCSS579111719217577[[#This Row],['#]],_202006_RCSS579111719217577[[#This Row],[Service Fee]],_202006_RCSS579111719217577[[#This Row],[Tax]],_202006_RCSS579111719217577[[#This Row],[Tip]]),"")</f>
        <v>0</v>
      </c>
      <c r="O38" s="5" t="str">
        <f>IFERROR(_202006_RCSS579111719217577[[#This Row],[Item Cost]]/COUNTA(_202006_RCSS579111719217577[[#This Row],[Alice]:[Dave]]),"")</f>
        <v/>
      </c>
      <c r="U38" s="42"/>
      <c r="V38" s="44"/>
      <c r="W38" s="37"/>
      <c r="X38" s="37"/>
    </row>
    <row r="39" spans="1:24" ht="15.75" thickBot="1">
      <c r="A39" s="24"/>
      <c r="B39" s="25"/>
      <c r="C39" s="25"/>
      <c r="D39" s="26"/>
      <c r="E39" s="34" t="str">
        <f>IFERROR(INDEX(CardTab[Owner],MATCH(_202006_RCSS579111719217577[[#This Row],[Last 4]],CardTab[Card Number],0)),"")</f>
        <v/>
      </c>
      <c r="F39" s="36"/>
      <c r="G39"/>
      <c r="H39" s="8"/>
      <c r="I39" s="2"/>
      <c r="J39" s="5" t="str">
        <f>IFERROR(IF(_202006_RCSS579111719217577[[#This Row],[Item Name]]="Delivery",0,SUMPRODUCT($R$3,_202006_RCSS579111719217577[[#This Row],[Unit Price]],_202006_RCSS579111719217577[[#This Row],['#]])),"")</f>
        <v/>
      </c>
      <c r="K39" s="22"/>
      <c r="L39" s="5" t="str">
        <f>IFERROR(IF(OR(AND(NOT(ISBLANK(_202006_RCSS579111719217577[[#This Row],['#]])),NOT(ISBLANK(_202006_RCSS579111719217577[[#This Row],[Taxable]]))),$U$2),$R$4*(_202006_RCSS579111719217577[[#This Row],[Unit Price]]*_202006_RCSS579111719217577[[#This Row],['#]]+_202006_RCSS579111719217577[[#This Row],[Service Fee]]),""),"")</f>
        <v/>
      </c>
      <c r="M39" s="5">
        <f>IFERROR($R$5*SUM((_202006_RCSS579111719217577[[#This Row],['#]]*_202006_RCSS579111719217577[[#This Row],[Unit Price]]),_202006_RCSS579111719217577[[#This Row],[Service Fee]],_202006_RCSS579111719217577[[#This Row],[Tax]]),"")</f>
        <v>0</v>
      </c>
      <c r="N39" s="5">
        <f>IFERROR(SUM(_202006_RCSS579111719217577[[#This Row],[Unit Price]]*_202006_RCSS579111719217577[[#This Row],['#]],_202006_RCSS579111719217577[[#This Row],[Service Fee]],_202006_RCSS579111719217577[[#This Row],[Tax]],_202006_RCSS579111719217577[[#This Row],[Tip]]),"")</f>
        <v>0</v>
      </c>
      <c r="O39" s="5" t="str">
        <f>IFERROR(_202006_RCSS579111719217577[[#This Row],[Item Cost]]/COUNTA(_202006_RCSS579111719217577[[#This Row],[Alice]:[Dave]]),"")</f>
        <v/>
      </c>
      <c r="U39" s="46"/>
      <c r="V39" s="40"/>
      <c r="W39" s="41"/>
      <c r="X39" s="37"/>
    </row>
    <row r="40" spans="1:24">
      <c r="A40" s="24"/>
      <c r="B40" s="25"/>
      <c r="C40" s="25"/>
      <c r="D40" s="26"/>
      <c r="E40" s="34" t="str">
        <f>IFERROR(INDEX(CardTab[Owner],MATCH(_202006_RCSS579111719217577[[#This Row],[Last 4]],CardTab[Card Number],0)),"")</f>
        <v/>
      </c>
      <c r="F40" s="36"/>
      <c r="G40"/>
      <c r="H40" s="8"/>
      <c r="I40" s="2"/>
      <c r="J40" s="5" t="str">
        <f>IFERROR(IF(_202006_RCSS579111719217577[[#This Row],[Item Name]]="Delivery",0,SUMPRODUCT($R$3,_202006_RCSS579111719217577[[#This Row],[Unit Price]],_202006_RCSS579111719217577[[#This Row],['#]])),"")</f>
        <v/>
      </c>
      <c r="K40" s="22"/>
      <c r="L40" s="5" t="str">
        <f>IFERROR(IF(OR(AND(NOT(ISBLANK(_202006_RCSS579111719217577[[#This Row],['#]])),NOT(ISBLANK(_202006_RCSS579111719217577[[#This Row],[Taxable]]))),$U$2),$R$4*(_202006_RCSS579111719217577[[#This Row],[Unit Price]]*_202006_RCSS579111719217577[[#This Row],['#]]+_202006_RCSS579111719217577[[#This Row],[Service Fee]]),""),"")</f>
        <v/>
      </c>
      <c r="M40" s="5">
        <f>IFERROR($R$5*SUM((_202006_RCSS579111719217577[[#This Row],['#]]*_202006_RCSS579111719217577[[#This Row],[Unit Price]]),_202006_RCSS579111719217577[[#This Row],[Service Fee]],_202006_RCSS579111719217577[[#This Row],[Tax]]),"")</f>
        <v>0</v>
      </c>
      <c r="N40" s="5">
        <f>IFERROR(SUM(_202006_RCSS579111719217577[[#This Row],[Unit Price]]*_202006_RCSS579111719217577[[#This Row],['#]],_202006_RCSS579111719217577[[#This Row],[Service Fee]],_202006_RCSS579111719217577[[#This Row],[Tax]],_202006_RCSS579111719217577[[#This Row],[Tip]]),"")</f>
        <v>0</v>
      </c>
      <c r="O40" s="5" t="str">
        <f>IFERROR(_202006_RCSS579111719217577[[#This Row],[Item Cost]]/COUNTA(_202006_RCSS579111719217577[[#This Row],[Alice]:[Dave]]),"")</f>
        <v/>
      </c>
      <c r="V40" s="42"/>
      <c r="X40" s="37"/>
    </row>
    <row r="41" spans="1:24" ht="16.5" thickBot="1">
      <c r="A41" s="24"/>
      <c r="B41" s="25"/>
      <c r="C41" s="25"/>
      <c r="D41" s="26"/>
      <c r="E41" s="34" t="str">
        <f>IFERROR(INDEX(CardTab[Owner],MATCH(_202006_RCSS579111719217577[[#This Row],[Last 4]],CardTab[Card Number],0)),"")</f>
        <v/>
      </c>
      <c r="F41" s="36"/>
      <c r="G41"/>
      <c r="H41" s="8"/>
      <c r="I41" s="2"/>
      <c r="J41" s="5" t="str">
        <f>IFERROR(IF(_202006_RCSS579111719217577[[#This Row],[Item Name]]="Delivery",0,SUMPRODUCT($R$3,_202006_RCSS579111719217577[[#This Row],[Unit Price]],_202006_RCSS579111719217577[[#This Row],['#]])),"")</f>
        <v/>
      </c>
      <c r="K41" s="22"/>
      <c r="L41" s="5" t="str">
        <f>IFERROR(IF(OR(AND(NOT(ISBLANK(_202006_RCSS579111719217577[[#This Row],['#]])),NOT(ISBLANK(_202006_RCSS579111719217577[[#This Row],[Taxable]]))),$U$2),$R$4*(_202006_RCSS579111719217577[[#This Row],[Unit Price]]*_202006_RCSS579111719217577[[#This Row],['#]]+_202006_RCSS579111719217577[[#This Row],[Service Fee]]),""),"")</f>
        <v/>
      </c>
      <c r="M41" s="5">
        <f>IFERROR($R$5*SUM((_202006_RCSS579111719217577[[#This Row],['#]]*_202006_RCSS579111719217577[[#This Row],[Unit Price]]),_202006_RCSS579111719217577[[#This Row],[Service Fee]],_202006_RCSS579111719217577[[#This Row],[Tax]]),"")</f>
        <v>0</v>
      </c>
      <c r="N41" s="5">
        <f>IFERROR(SUM(_202006_RCSS579111719217577[[#This Row],[Unit Price]]*_202006_RCSS579111719217577[[#This Row],['#]],_202006_RCSS579111719217577[[#This Row],[Service Fee]],_202006_RCSS579111719217577[[#This Row],[Tax]],_202006_RCSS579111719217577[[#This Row],[Tip]]),"")</f>
        <v>0</v>
      </c>
      <c r="O41" s="5" t="str">
        <f>IFERROR(_202006_RCSS579111719217577[[#This Row],[Item Cost]]/COUNTA(_202006_RCSS579111719217577[[#This Row],[Alice]:[Dave]]),"")</f>
        <v/>
      </c>
      <c r="V41" s="45"/>
      <c r="X41" s="37"/>
    </row>
    <row r="42" spans="1:24" ht="15.75" thickBot="1">
      <c r="A42" s="24"/>
      <c r="B42" s="25"/>
      <c r="C42" s="25"/>
      <c r="D42" s="26"/>
      <c r="E42" s="34" t="str">
        <f>IFERROR(INDEX(CardTab[Owner],MATCH(_202006_RCSS579111719217577[[#This Row],[Last 4]],CardTab[Card Number],0)),"")</f>
        <v/>
      </c>
      <c r="F42" s="36"/>
      <c r="G42"/>
      <c r="H42" s="8"/>
      <c r="I42" s="2"/>
      <c r="J42" s="5" t="str">
        <f>IFERROR(IF(_202006_RCSS579111719217577[[#This Row],[Item Name]]="Delivery",0,SUMPRODUCT($R$3,_202006_RCSS579111719217577[[#This Row],[Unit Price]],_202006_RCSS579111719217577[[#This Row],['#]])),"")</f>
        <v/>
      </c>
      <c r="K42" s="22"/>
      <c r="L42" s="5" t="str">
        <f>IFERROR(IF(OR(AND(NOT(ISBLANK(_202006_RCSS579111719217577[[#This Row],['#]])),NOT(ISBLANK(_202006_RCSS579111719217577[[#This Row],[Taxable]]))),$U$2),$R$4*(_202006_RCSS579111719217577[[#This Row],[Unit Price]]*_202006_RCSS579111719217577[[#This Row],['#]]+_202006_RCSS579111719217577[[#This Row],[Service Fee]]),""),"")</f>
        <v/>
      </c>
      <c r="M42" s="5">
        <f>IFERROR($R$5*SUM((_202006_RCSS579111719217577[[#This Row],['#]]*_202006_RCSS579111719217577[[#This Row],[Unit Price]]),_202006_RCSS579111719217577[[#This Row],[Service Fee]],_202006_RCSS579111719217577[[#This Row],[Tax]]),"")</f>
        <v>0</v>
      </c>
      <c r="N42" s="5">
        <f>IFERROR(SUM(_202006_RCSS579111719217577[[#This Row],[Unit Price]]*_202006_RCSS579111719217577[[#This Row],['#]],_202006_RCSS579111719217577[[#This Row],[Service Fee]],_202006_RCSS579111719217577[[#This Row],[Tax]],_202006_RCSS579111719217577[[#This Row],[Tip]]),"")</f>
        <v>0</v>
      </c>
      <c r="O42" s="5" t="str">
        <f>IFERROR(_202006_RCSS579111719217577[[#This Row],[Item Cost]]/COUNTA(_202006_RCSS579111719217577[[#This Row],[Alice]:[Dave]]),"")</f>
        <v/>
      </c>
      <c r="V42" s="46"/>
      <c r="X42" s="41"/>
    </row>
    <row r="43" spans="1:24">
      <c r="A43" s="24"/>
      <c r="B43" s="25"/>
      <c r="C43" s="25"/>
      <c r="D43" s="26"/>
      <c r="E43" s="34" t="str">
        <f>IFERROR(INDEX(CardTab[Owner],MATCH(_202006_RCSS579111719217577[[#This Row],[Last 4]],CardTab[Card Number],0)),"")</f>
        <v/>
      </c>
      <c r="F43" s="36"/>
      <c r="G43"/>
      <c r="H43" s="8"/>
      <c r="I43" s="2"/>
      <c r="J43" s="5" t="str">
        <f>IFERROR(IF(_202006_RCSS579111719217577[[#This Row],[Item Name]]="Delivery",0,SUMPRODUCT($R$3,_202006_RCSS579111719217577[[#This Row],[Unit Price]],_202006_RCSS579111719217577[[#This Row],['#]])),"")</f>
        <v/>
      </c>
      <c r="K43" s="22"/>
      <c r="L43" s="5" t="str">
        <f>IFERROR(IF(OR(AND(NOT(ISBLANK(_202006_RCSS579111719217577[[#This Row],['#]])),NOT(ISBLANK(_202006_RCSS579111719217577[[#This Row],[Taxable]]))),$U$2),$R$4*(_202006_RCSS579111719217577[[#This Row],[Unit Price]]*_202006_RCSS579111719217577[[#This Row],['#]]+_202006_RCSS579111719217577[[#This Row],[Service Fee]]),""),"")</f>
        <v/>
      </c>
      <c r="M43" s="5">
        <f>IFERROR($R$5*SUM((_202006_RCSS579111719217577[[#This Row],['#]]*_202006_RCSS579111719217577[[#This Row],[Unit Price]]),_202006_RCSS579111719217577[[#This Row],[Service Fee]],_202006_RCSS579111719217577[[#This Row],[Tax]]),"")</f>
        <v>0</v>
      </c>
      <c r="N43" s="5">
        <f>IFERROR(SUM(_202006_RCSS579111719217577[[#This Row],[Unit Price]]*_202006_RCSS579111719217577[[#This Row],['#]],_202006_RCSS579111719217577[[#This Row],[Service Fee]],_202006_RCSS579111719217577[[#This Row],[Tax]],_202006_RCSS579111719217577[[#This Row],[Tip]]),"")</f>
        <v>0</v>
      </c>
      <c r="O43" s="5" t="str">
        <f>IFERROR(_202006_RCSS579111719217577[[#This Row],[Item Cost]]/COUNTA(_202006_RCSS579111719217577[[#This Row],[Alice]:[Dave]]),"")</f>
        <v/>
      </c>
      <c r="V43" s="42"/>
      <c r="X43" s="37"/>
    </row>
    <row r="44" spans="1:24">
      <c r="A44" s="24"/>
      <c r="B44" s="25"/>
      <c r="C44" s="25"/>
      <c r="D44" s="26"/>
      <c r="E44" s="34" t="str">
        <f>IFERROR(INDEX(CardTab[Owner],MATCH(_202006_RCSS579111719217577[[#This Row],[Last 4]],CardTab[Card Number],0)),"")</f>
        <v/>
      </c>
      <c r="F44" s="36"/>
      <c r="G44"/>
      <c r="H44" s="8"/>
      <c r="I44" s="2"/>
      <c r="J44" s="5" t="str">
        <f>IFERROR(IF(_202006_RCSS579111719217577[[#This Row],[Item Name]]="Delivery",0,SUMPRODUCT($R$3,_202006_RCSS579111719217577[[#This Row],[Unit Price]],_202006_RCSS579111719217577[[#This Row],['#]])),"")</f>
        <v/>
      </c>
      <c r="K44" s="22"/>
      <c r="L44" s="5" t="str">
        <f>IFERROR(IF(OR(AND(NOT(ISBLANK(_202006_RCSS579111719217577[[#This Row],['#]])),NOT(ISBLANK(_202006_RCSS579111719217577[[#This Row],[Taxable]]))),$U$2),$R$4*(_202006_RCSS579111719217577[[#This Row],[Unit Price]]*_202006_RCSS579111719217577[[#This Row],['#]]+_202006_RCSS579111719217577[[#This Row],[Service Fee]]),""),"")</f>
        <v/>
      </c>
      <c r="M44" s="5">
        <f>IFERROR($R$5*SUM((_202006_RCSS579111719217577[[#This Row],['#]]*_202006_RCSS579111719217577[[#This Row],[Unit Price]]),_202006_RCSS579111719217577[[#This Row],[Service Fee]],_202006_RCSS579111719217577[[#This Row],[Tax]]),"")</f>
        <v>0</v>
      </c>
      <c r="N44" s="5">
        <f>IFERROR(SUM(_202006_RCSS579111719217577[[#This Row],[Unit Price]]*_202006_RCSS579111719217577[[#This Row],['#]],_202006_RCSS579111719217577[[#This Row],[Service Fee]],_202006_RCSS579111719217577[[#This Row],[Tax]],_202006_RCSS579111719217577[[#This Row],[Tip]]),"")</f>
        <v>0</v>
      </c>
      <c r="O44" s="5" t="str">
        <f>IFERROR(_202006_RCSS579111719217577[[#This Row],[Item Cost]]/COUNTA(_202006_RCSS579111719217577[[#This Row],[Alice]:[Dave]]),"")</f>
        <v/>
      </c>
      <c r="V44" s="42"/>
      <c r="X44" s="37"/>
    </row>
    <row r="45" spans="1:24">
      <c r="A45" s="24"/>
      <c r="B45" s="25"/>
      <c r="C45" s="25"/>
      <c r="D45" s="26"/>
      <c r="E45" s="34" t="str">
        <f>IFERROR(INDEX(CardTab[Owner],MATCH(_202006_RCSS579111719217577[[#This Row],[Last 4]],CardTab[Card Number],0)),"")</f>
        <v/>
      </c>
      <c r="F45" s="36"/>
      <c r="G45"/>
      <c r="H45" s="8"/>
      <c r="I45" s="2"/>
      <c r="J45" s="5" t="str">
        <f>IFERROR(IF(_202006_RCSS579111719217577[[#This Row],[Item Name]]="Delivery",0,SUMPRODUCT($R$3,_202006_RCSS579111719217577[[#This Row],[Unit Price]],_202006_RCSS579111719217577[[#This Row],['#]])),"")</f>
        <v/>
      </c>
      <c r="K45" s="22"/>
      <c r="L45" s="5" t="str">
        <f>IFERROR(IF(OR(AND(NOT(ISBLANK(_202006_RCSS579111719217577[[#This Row],['#]])),NOT(ISBLANK(_202006_RCSS579111719217577[[#This Row],[Taxable]]))),$U$2),$R$4*(_202006_RCSS579111719217577[[#This Row],[Unit Price]]*_202006_RCSS579111719217577[[#This Row],['#]]+_202006_RCSS579111719217577[[#This Row],[Service Fee]]),""),"")</f>
        <v/>
      </c>
      <c r="M45" s="5">
        <f>IFERROR($R$5*SUM((_202006_RCSS579111719217577[[#This Row],['#]]*_202006_RCSS579111719217577[[#This Row],[Unit Price]]),_202006_RCSS579111719217577[[#This Row],[Service Fee]],_202006_RCSS579111719217577[[#This Row],[Tax]]),"")</f>
        <v>0</v>
      </c>
      <c r="N45" s="5">
        <f>IFERROR(SUM(_202006_RCSS579111719217577[[#This Row],[Unit Price]]*_202006_RCSS579111719217577[[#This Row],['#]],_202006_RCSS579111719217577[[#This Row],[Service Fee]],_202006_RCSS579111719217577[[#This Row],[Tax]],_202006_RCSS579111719217577[[#This Row],[Tip]]),"")</f>
        <v>0</v>
      </c>
      <c r="O45" s="5" t="str">
        <f>IFERROR(_202006_RCSS579111719217577[[#This Row],[Item Cost]]/COUNTA(_202006_RCSS579111719217577[[#This Row],[Alice]:[Dave]]),"")</f>
        <v/>
      </c>
    </row>
    <row r="46" spans="1:24">
      <c r="A46" s="24"/>
      <c r="B46" s="25"/>
      <c r="C46" s="25"/>
      <c r="D46" s="26"/>
      <c r="E46" s="34" t="str">
        <f>IFERROR(INDEX(CardTab[Owner],MATCH(_202006_RCSS579111719217577[[#This Row],[Last 4]],CardTab[Card Number],0)),"")</f>
        <v/>
      </c>
      <c r="F46" s="36"/>
      <c r="G46"/>
      <c r="H46" s="8"/>
      <c r="I46" s="2"/>
      <c r="J46" s="5" t="str">
        <f>IFERROR(IF(_202006_RCSS579111719217577[[#This Row],[Item Name]]="Delivery",0,SUMPRODUCT($R$3,_202006_RCSS579111719217577[[#This Row],[Unit Price]],_202006_RCSS579111719217577[[#This Row],['#]])),"")</f>
        <v/>
      </c>
      <c r="K46" s="22"/>
      <c r="L46" s="5" t="str">
        <f>IFERROR(IF(OR(AND(NOT(ISBLANK(_202006_RCSS579111719217577[[#This Row],['#]])),NOT(ISBLANK(_202006_RCSS579111719217577[[#This Row],[Taxable]]))),$U$2),$R$4*(_202006_RCSS579111719217577[[#This Row],[Unit Price]]*_202006_RCSS579111719217577[[#This Row],['#]]+_202006_RCSS579111719217577[[#This Row],[Service Fee]]),""),"")</f>
        <v/>
      </c>
      <c r="M46" s="5">
        <f>IFERROR($R$5*SUM((_202006_RCSS579111719217577[[#This Row],['#]]*_202006_RCSS579111719217577[[#This Row],[Unit Price]]),_202006_RCSS579111719217577[[#This Row],[Service Fee]],_202006_RCSS579111719217577[[#This Row],[Tax]]),"")</f>
        <v>0</v>
      </c>
      <c r="N46" s="5">
        <f>IFERROR(SUM(_202006_RCSS579111719217577[[#This Row],[Unit Price]]*_202006_RCSS579111719217577[[#This Row],['#]],_202006_RCSS579111719217577[[#This Row],[Service Fee]],_202006_RCSS579111719217577[[#This Row],[Tax]],_202006_RCSS579111719217577[[#This Row],[Tip]]),"")</f>
        <v>0</v>
      </c>
      <c r="O46" s="5" t="str">
        <f>IFERROR(_202006_RCSS579111719217577[[#This Row],[Item Cost]]/COUNTA(_202006_RCSS579111719217577[[#This Row],[Alice]:[Dave]]),"")</f>
        <v/>
      </c>
    </row>
    <row r="47" spans="1:24">
      <c r="A47" s="24"/>
      <c r="B47" s="25"/>
      <c r="C47" s="25"/>
      <c r="D47" s="26"/>
      <c r="E47" s="34" t="str">
        <f>IFERROR(INDEX(CardTab[Owner],MATCH(_202006_RCSS579111719217577[[#This Row],[Last 4]],CardTab[Card Number],0)),"")</f>
        <v/>
      </c>
      <c r="F47" s="36"/>
      <c r="G47"/>
      <c r="H47" s="8"/>
      <c r="I47" s="2"/>
      <c r="J47" s="5" t="str">
        <f>IFERROR(IF(_202006_RCSS579111719217577[[#This Row],[Item Name]]="Delivery",0,SUMPRODUCT($R$3,_202006_RCSS579111719217577[[#This Row],[Unit Price]],_202006_RCSS579111719217577[[#This Row],['#]])),"")</f>
        <v/>
      </c>
      <c r="K47" s="22"/>
      <c r="L47" s="5" t="str">
        <f>IFERROR(IF(OR(AND(NOT(ISBLANK(_202006_RCSS579111719217577[[#This Row],['#]])),NOT(ISBLANK(_202006_RCSS579111719217577[[#This Row],[Taxable]]))),$U$2),$R$4*(_202006_RCSS579111719217577[[#This Row],[Unit Price]]*_202006_RCSS579111719217577[[#This Row],['#]]+_202006_RCSS579111719217577[[#This Row],[Service Fee]]),""),"")</f>
        <v/>
      </c>
      <c r="M47" s="5">
        <f>IFERROR($R$5*SUM((_202006_RCSS579111719217577[[#This Row],['#]]*_202006_RCSS579111719217577[[#This Row],[Unit Price]]),_202006_RCSS579111719217577[[#This Row],[Service Fee]],_202006_RCSS579111719217577[[#This Row],[Tax]]),"")</f>
        <v>0</v>
      </c>
      <c r="N47" s="5">
        <f>IFERROR(SUM(_202006_RCSS579111719217577[[#This Row],[Unit Price]]*_202006_RCSS579111719217577[[#This Row],['#]],_202006_RCSS579111719217577[[#This Row],[Service Fee]],_202006_RCSS579111719217577[[#This Row],[Tax]],_202006_RCSS579111719217577[[#This Row],[Tip]]),"")</f>
        <v>0</v>
      </c>
      <c r="O47" s="5" t="str">
        <f>IFERROR(_202006_RCSS579111719217577[[#This Row],[Item Cost]]/COUNTA(_202006_RCSS579111719217577[[#This Row],[Alice]:[Dave]]),"")</f>
        <v/>
      </c>
    </row>
    <row r="48" spans="1:24">
      <c r="A48" s="24"/>
      <c r="B48" s="25"/>
      <c r="C48" s="25"/>
      <c r="D48" s="26"/>
      <c r="E48" s="34" t="str">
        <f>IFERROR(INDEX(CardTab[Owner],MATCH(_202006_RCSS579111719217577[[#This Row],[Last 4]],CardTab[Card Number],0)),"")</f>
        <v/>
      </c>
      <c r="F48" s="36"/>
      <c r="G48"/>
      <c r="H48" s="8"/>
      <c r="I48" s="2"/>
      <c r="J48" s="5" t="str">
        <f>IFERROR(IF(_202006_RCSS579111719217577[[#This Row],[Item Name]]="Delivery",0,SUMPRODUCT($R$3,_202006_RCSS579111719217577[[#This Row],[Unit Price]],_202006_RCSS579111719217577[[#This Row],['#]])),"")</f>
        <v/>
      </c>
      <c r="K48" s="22"/>
      <c r="L48" s="5" t="str">
        <f>IFERROR(IF(OR(AND(NOT(ISBLANK(_202006_RCSS579111719217577[[#This Row],['#]])),NOT(ISBLANK(_202006_RCSS579111719217577[[#This Row],[Taxable]]))),$U$2),$R$4*(_202006_RCSS579111719217577[[#This Row],[Unit Price]]*_202006_RCSS579111719217577[[#This Row],['#]]+_202006_RCSS579111719217577[[#This Row],[Service Fee]]),""),"")</f>
        <v/>
      </c>
      <c r="M48" s="5">
        <f>IFERROR($R$5*SUM((_202006_RCSS579111719217577[[#This Row],['#]]*_202006_RCSS579111719217577[[#This Row],[Unit Price]]),_202006_RCSS579111719217577[[#This Row],[Service Fee]],_202006_RCSS579111719217577[[#This Row],[Tax]]),"")</f>
        <v>0</v>
      </c>
      <c r="N48" s="5">
        <f>IFERROR(SUM(_202006_RCSS579111719217577[[#This Row],[Unit Price]]*_202006_RCSS579111719217577[[#This Row],['#]],_202006_RCSS579111719217577[[#This Row],[Service Fee]],_202006_RCSS579111719217577[[#This Row],[Tax]],_202006_RCSS579111719217577[[#This Row],[Tip]]),"")</f>
        <v>0</v>
      </c>
      <c r="O48" s="5" t="str">
        <f>IFERROR(_202006_RCSS579111719217577[[#This Row],[Item Cost]]/COUNTA(_202006_RCSS579111719217577[[#This Row],[Alice]:[Dave]]),"")</f>
        <v/>
      </c>
    </row>
    <row r="49" spans="1:15">
      <c r="A49" s="24"/>
      <c r="B49" s="25"/>
      <c r="C49" s="25"/>
      <c r="D49" s="26"/>
      <c r="E49" s="34" t="str">
        <f>IFERROR(INDEX(CardTab[Owner],MATCH(_202006_RCSS579111719217577[[#This Row],[Last 4]],CardTab[Card Number],0)),"")</f>
        <v/>
      </c>
      <c r="F49" s="36"/>
      <c r="G49"/>
      <c r="H49" s="8"/>
      <c r="I49" s="2"/>
      <c r="J49" s="5" t="str">
        <f>IFERROR(IF(_202006_RCSS579111719217577[[#This Row],[Item Name]]="Delivery",0,SUMPRODUCT($R$3,_202006_RCSS579111719217577[[#This Row],[Unit Price]],_202006_RCSS579111719217577[[#This Row],['#]])),"")</f>
        <v/>
      </c>
      <c r="K49" s="22"/>
      <c r="L49" s="5" t="str">
        <f>IFERROR(IF(OR(AND(NOT(ISBLANK(_202006_RCSS579111719217577[[#This Row],['#]])),NOT(ISBLANK(_202006_RCSS579111719217577[[#This Row],[Taxable]]))),$U$2),$R$4*(_202006_RCSS579111719217577[[#This Row],[Unit Price]]*_202006_RCSS579111719217577[[#This Row],['#]]+_202006_RCSS579111719217577[[#This Row],[Service Fee]]),""),"")</f>
        <v/>
      </c>
      <c r="M49" s="5">
        <f>IFERROR($R$5*SUM((_202006_RCSS579111719217577[[#This Row],['#]]*_202006_RCSS579111719217577[[#This Row],[Unit Price]]),_202006_RCSS579111719217577[[#This Row],[Service Fee]],_202006_RCSS579111719217577[[#This Row],[Tax]]),"")</f>
        <v>0</v>
      </c>
      <c r="N49" s="5">
        <f>IFERROR(SUM(_202006_RCSS579111719217577[[#This Row],[Unit Price]]*_202006_RCSS579111719217577[[#This Row],['#]],_202006_RCSS579111719217577[[#This Row],[Service Fee]],_202006_RCSS579111719217577[[#This Row],[Tax]],_202006_RCSS579111719217577[[#This Row],[Tip]]),"")</f>
        <v>0</v>
      </c>
      <c r="O49" s="5" t="str">
        <f>IFERROR(_202006_RCSS579111719217577[[#This Row],[Item Cost]]/COUNTA(_202006_RCSS579111719217577[[#This Row],[Alice]:[Dave]]),"")</f>
        <v/>
      </c>
    </row>
    <row r="50" spans="1:15">
      <c r="A50" s="24"/>
      <c r="B50" s="25"/>
      <c r="C50" s="25"/>
      <c r="D50" s="26"/>
      <c r="E50" s="34" t="str">
        <f>IFERROR(INDEX(CardTab[Owner],MATCH(_202006_RCSS579111719217577[[#This Row],[Last 4]],CardTab[Card Number],0)),"")</f>
        <v/>
      </c>
      <c r="F50" s="36"/>
      <c r="G50"/>
      <c r="H50" s="8"/>
      <c r="I50" s="2"/>
      <c r="J50" s="5" t="str">
        <f>IFERROR(IF(_202006_RCSS579111719217577[[#This Row],[Item Name]]="Delivery",0,SUMPRODUCT($R$3,_202006_RCSS579111719217577[[#This Row],[Unit Price]],_202006_RCSS579111719217577[[#This Row],['#]])),"")</f>
        <v/>
      </c>
      <c r="K50" s="22"/>
      <c r="L50" s="5" t="str">
        <f>IFERROR(IF(OR(AND(NOT(ISBLANK(_202006_RCSS579111719217577[[#This Row],['#]])),NOT(ISBLANK(_202006_RCSS579111719217577[[#This Row],[Taxable]]))),$U$2),$R$4*(_202006_RCSS579111719217577[[#This Row],[Unit Price]]*_202006_RCSS579111719217577[[#This Row],['#]]+_202006_RCSS579111719217577[[#This Row],[Service Fee]]),""),"")</f>
        <v/>
      </c>
      <c r="M50" s="5">
        <f>IFERROR($R$5*SUM((_202006_RCSS579111719217577[[#This Row],['#]]*_202006_RCSS579111719217577[[#This Row],[Unit Price]]),_202006_RCSS579111719217577[[#This Row],[Service Fee]],_202006_RCSS579111719217577[[#This Row],[Tax]]),"")</f>
        <v>0</v>
      </c>
      <c r="N50" s="5">
        <f>IFERROR(SUM(_202006_RCSS579111719217577[[#This Row],[Unit Price]]*_202006_RCSS579111719217577[[#This Row],['#]],_202006_RCSS579111719217577[[#This Row],[Service Fee]],_202006_RCSS579111719217577[[#This Row],[Tax]],_202006_RCSS579111719217577[[#This Row],[Tip]]),"")</f>
        <v>0</v>
      </c>
      <c r="O50" s="5" t="str">
        <f>IFERROR(_202006_RCSS579111719217577[[#This Row],[Item Cost]]/COUNTA(_202006_RCSS579111719217577[[#This Row],[Alice]:[Dave]]),"")</f>
        <v/>
      </c>
    </row>
    <row r="51" spans="1:15">
      <c r="A51" s="24"/>
      <c r="B51" s="25"/>
      <c r="C51" s="25"/>
      <c r="D51" s="26"/>
      <c r="E51" s="34" t="str">
        <f>IFERROR(INDEX(CardTab[Owner],MATCH(_202006_RCSS579111719217577[[#This Row],[Last 4]],CardTab[Card Number],0)),"")</f>
        <v/>
      </c>
      <c r="F51" s="36"/>
      <c r="G51"/>
      <c r="H51" s="8"/>
      <c r="I51" s="2"/>
      <c r="J51" s="5" t="str">
        <f>IFERROR(IF(_202006_RCSS579111719217577[[#This Row],[Item Name]]="Delivery",0,SUMPRODUCT($R$3,_202006_RCSS579111719217577[[#This Row],[Unit Price]],_202006_RCSS579111719217577[[#This Row],['#]])),"")</f>
        <v/>
      </c>
      <c r="K51" s="22"/>
      <c r="L51" s="5" t="str">
        <f>IFERROR(IF(OR(AND(NOT(ISBLANK(_202006_RCSS579111719217577[[#This Row],['#]])),NOT(ISBLANK(_202006_RCSS579111719217577[[#This Row],[Taxable]]))),$U$2),$R$4*(_202006_RCSS579111719217577[[#This Row],[Unit Price]]*_202006_RCSS579111719217577[[#This Row],['#]]+_202006_RCSS579111719217577[[#This Row],[Service Fee]]),""),"")</f>
        <v/>
      </c>
      <c r="M51" s="5">
        <f>IFERROR($R$5*SUM((_202006_RCSS579111719217577[[#This Row],['#]]*_202006_RCSS579111719217577[[#This Row],[Unit Price]]),_202006_RCSS579111719217577[[#This Row],[Service Fee]],_202006_RCSS579111719217577[[#This Row],[Tax]]),"")</f>
        <v>0</v>
      </c>
      <c r="N51" s="5">
        <f>IFERROR(SUM(_202006_RCSS579111719217577[[#This Row],[Unit Price]]*_202006_RCSS579111719217577[[#This Row],['#]],_202006_RCSS579111719217577[[#This Row],[Service Fee]],_202006_RCSS579111719217577[[#This Row],[Tax]],_202006_RCSS579111719217577[[#This Row],[Tip]]),"")</f>
        <v>0</v>
      </c>
      <c r="O51" s="5" t="str">
        <f>IFERROR(_202006_RCSS579111719217577[[#This Row],[Item Cost]]/COUNTA(_202006_RCSS579111719217577[[#This Row],[Alice]:[Dave]]),"")</f>
        <v/>
      </c>
    </row>
    <row r="52" spans="1:15">
      <c r="A52" s="24"/>
      <c r="B52" s="25"/>
      <c r="C52" s="25"/>
      <c r="D52" s="26"/>
      <c r="E52" s="34" t="str">
        <f>IFERROR(INDEX(CardTab[Owner],MATCH(_202006_RCSS579111719217577[[#This Row],[Last 4]],CardTab[Card Number],0)),"")</f>
        <v/>
      </c>
      <c r="F52" s="36"/>
      <c r="G52" s="1"/>
      <c r="H52" s="8"/>
      <c r="I52" s="2"/>
      <c r="J52" s="5" t="str">
        <f>IFERROR(IF(_202006_RCSS579111719217577[[#This Row],[Item Name]]="Delivery",0,SUMPRODUCT($R$3,_202006_RCSS579111719217577[[#This Row],[Unit Price]],_202006_RCSS579111719217577[[#This Row],['#]])),"")</f>
        <v/>
      </c>
      <c r="K52" s="22"/>
      <c r="L52" s="5" t="str">
        <f>IFERROR(IF(OR(AND(NOT(ISBLANK(_202006_RCSS579111719217577[[#This Row],['#]])),NOT(ISBLANK(_202006_RCSS579111719217577[[#This Row],[Taxable]]))),$U$2),$R$4*(_202006_RCSS579111719217577[[#This Row],[Unit Price]]*_202006_RCSS579111719217577[[#This Row],['#]]+_202006_RCSS579111719217577[[#This Row],[Service Fee]]),""),"")</f>
        <v/>
      </c>
      <c r="M52" s="5">
        <f>IFERROR($R$5*SUM((_202006_RCSS579111719217577[[#This Row],['#]]*_202006_RCSS579111719217577[[#This Row],[Unit Price]]),_202006_RCSS579111719217577[[#This Row],[Service Fee]],_202006_RCSS579111719217577[[#This Row],[Tax]]),"")</f>
        <v>0</v>
      </c>
      <c r="N52" s="5">
        <f>IFERROR(SUM(_202006_RCSS579111719217577[[#This Row],[Unit Price]]*_202006_RCSS579111719217577[[#This Row],['#]],_202006_RCSS579111719217577[[#This Row],[Service Fee]],_202006_RCSS579111719217577[[#This Row],[Tax]],_202006_RCSS579111719217577[[#This Row],[Tip]]),"")</f>
        <v>0</v>
      </c>
      <c r="O52" s="5" t="str">
        <f>IFERROR(_202006_RCSS579111719217577[[#This Row],[Item Cost]]/COUNTA(_202006_RCSS579111719217577[[#This Row],[Alice]:[Dave]]),"")</f>
        <v/>
      </c>
    </row>
    <row r="53" spans="1:15">
      <c r="A53" s="24"/>
      <c r="B53" s="25"/>
      <c r="C53" s="25"/>
      <c r="D53" s="26"/>
      <c r="E53" s="34" t="str">
        <f>IFERROR(INDEX(CardTab[Owner],MATCH(_202006_RCSS579111719217577[[#This Row],[Last 4]],CardTab[Card Number],0)),"")</f>
        <v/>
      </c>
      <c r="F53" s="36"/>
      <c r="G53"/>
      <c r="H53" s="8"/>
      <c r="I53" s="2"/>
      <c r="J53" s="5" t="str">
        <f>IFERROR(IF(_202006_RCSS579111719217577[[#This Row],[Item Name]]="Delivery",0,SUMPRODUCT($R$3,_202006_RCSS579111719217577[[#This Row],[Unit Price]],_202006_RCSS579111719217577[[#This Row],['#]])),"")</f>
        <v/>
      </c>
      <c r="K53" s="22"/>
      <c r="L53" s="5" t="str">
        <f>IFERROR(IF(OR(AND(NOT(ISBLANK(_202006_RCSS579111719217577[[#This Row],['#]])),NOT(ISBLANK(_202006_RCSS579111719217577[[#This Row],[Taxable]]))),$U$2),$R$4*(_202006_RCSS579111719217577[[#This Row],[Unit Price]]*_202006_RCSS579111719217577[[#This Row],['#]]+_202006_RCSS579111719217577[[#This Row],[Service Fee]]),""),"")</f>
        <v/>
      </c>
      <c r="M53" s="5">
        <f>IFERROR($R$5*SUM((_202006_RCSS579111719217577[[#This Row],['#]]*_202006_RCSS579111719217577[[#This Row],[Unit Price]]),_202006_RCSS579111719217577[[#This Row],[Service Fee]],_202006_RCSS579111719217577[[#This Row],[Tax]]),"")</f>
        <v>0</v>
      </c>
      <c r="N53" s="5">
        <f>IFERROR(SUM(_202006_RCSS579111719217577[[#This Row],[Unit Price]]*_202006_RCSS579111719217577[[#This Row],['#]],_202006_RCSS579111719217577[[#This Row],[Service Fee]],_202006_RCSS579111719217577[[#This Row],[Tax]],_202006_RCSS579111719217577[[#This Row],[Tip]]),"")</f>
        <v>0</v>
      </c>
      <c r="O53" s="5" t="str">
        <f>IFERROR(_202006_RCSS579111719217577[[#This Row],[Item Cost]]/COUNTA(_202006_RCSS579111719217577[[#This Row],[Alice]:[Dave]]),"")</f>
        <v/>
      </c>
    </row>
    <row r="54" spans="1:15">
      <c r="A54" s="24"/>
      <c r="B54" s="25"/>
      <c r="C54" s="25"/>
      <c r="D54" s="26"/>
      <c r="E54" s="34" t="str">
        <f>IFERROR(INDEX(CardTab[Owner],MATCH(_202006_RCSS579111719217577[[#This Row],[Last 4]],CardTab[Card Number],0)),"")</f>
        <v/>
      </c>
      <c r="F54" s="36"/>
      <c r="G54"/>
      <c r="H54" s="8"/>
      <c r="I54" s="2"/>
      <c r="J54" s="5" t="str">
        <f>IFERROR(IF(_202006_RCSS579111719217577[[#This Row],[Item Name]]="Delivery",0,SUMPRODUCT($R$3,_202006_RCSS579111719217577[[#This Row],[Unit Price]],_202006_RCSS579111719217577[[#This Row],['#]])),"")</f>
        <v/>
      </c>
      <c r="K54" s="22"/>
      <c r="L54" s="5" t="str">
        <f>IFERROR(IF(OR(AND(NOT(ISBLANK(_202006_RCSS579111719217577[[#This Row],['#]])),NOT(ISBLANK(_202006_RCSS579111719217577[[#This Row],[Taxable]]))),$U$2),$R$4*(_202006_RCSS579111719217577[[#This Row],[Unit Price]]*_202006_RCSS579111719217577[[#This Row],['#]]+_202006_RCSS579111719217577[[#This Row],[Service Fee]]),""),"")</f>
        <v/>
      </c>
      <c r="M54" s="5">
        <f>IFERROR($R$5*SUM((_202006_RCSS579111719217577[[#This Row],['#]]*_202006_RCSS579111719217577[[#This Row],[Unit Price]]),_202006_RCSS579111719217577[[#This Row],[Service Fee]],_202006_RCSS579111719217577[[#This Row],[Tax]]),"")</f>
        <v>0</v>
      </c>
      <c r="N54" s="5">
        <f>IFERROR(SUM(_202006_RCSS579111719217577[[#This Row],[Unit Price]]*_202006_RCSS579111719217577[[#This Row],['#]],_202006_RCSS579111719217577[[#This Row],[Service Fee]],_202006_RCSS579111719217577[[#This Row],[Tax]],_202006_RCSS579111719217577[[#This Row],[Tip]]),"")</f>
        <v>0</v>
      </c>
      <c r="O54" s="5" t="str">
        <f>IFERROR(_202006_RCSS579111719217577[[#This Row],[Item Cost]]/COUNTA(_202006_RCSS579111719217577[[#This Row],[Alice]:[Dave]]),"")</f>
        <v/>
      </c>
    </row>
    <row r="55" spans="1:15">
      <c r="A55" s="24"/>
      <c r="B55" s="25"/>
      <c r="C55" s="25"/>
      <c r="D55" s="26"/>
      <c r="E55" s="34" t="str">
        <f>IFERROR(INDEX(CardTab[Owner],MATCH(_202006_RCSS579111719217577[[#This Row],[Last 4]],CardTab[Card Number],0)),"")</f>
        <v/>
      </c>
      <c r="F55" s="36"/>
      <c r="G55"/>
      <c r="H55" s="8"/>
      <c r="I55" s="2"/>
      <c r="J55" s="5" t="str">
        <f>IFERROR(IF(_202006_RCSS579111719217577[[#This Row],[Item Name]]="Delivery",0,SUMPRODUCT($R$3,_202006_RCSS579111719217577[[#This Row],[Unit Price]],_202006_RCSS579111719217577[[#This Row],['#]])),"")</f>
        <v/>
      </c>
      <c r="K55" s="22"/>
      <c r="L55" s="5" t="str">
        <f>IFERROR(IF(OR(AND(NOT(ISBLANK(_202006_RCSS579111719217577[[#This Row],['#]])),NOT(ISBLANK(_202006_RCSS579111719217577[[#This Row],[Taxable]]))),$U$2),$R$4*(_202006_RCSS579111719217577[[#This Row],[Unit Price]]*_202006_RCSS579111719217577[[#This Row],['#]]+_202006_RCSS579111719217577[[#This Row],[Service Fee]]),""),"")</f>
        <v/>
      </c>
      <c r="M55" s="5">
        <f>IFERROR($R$5*SUM((_202006_RCSS579111719217577[[#This Row],['#]]*_202006_RCSS579111719217577[[#This Row],[Unit Price]]),_202006_RCSS579111719217577[[#This Row],[Service Fee]],_202006_RCSS579111719217577[[#This Row],[Tax]]),"")</f>
        <v>0</v>
      </c>
      <c r="N55" s="5">
        <f>IFERROR(SUM(_202006_RCSS579111719217577[[#This Row],[Unit Price]]*_202006_RCSS579111719217577[[#This Row],['#]],_202006_RCSS579111719217577[[#This Row],[Service Fee]],_202006_RCSS579111719217577[[#This Row],[Tax]],_202006_RCSS579111719217577[[#This Row],[Tip]]),"")</f>
        <v>0</v>
      </c>
      <c r="O55" s="5" t="str">
        <f>IFERROR(_202006_RCSS579111719217577[[#This Row],[Item Cost]]/COUNTA(_202006_RCSS579111719217577[[#This Row],[Alice]:[Dave]]),"")</f>
        <v/>
      </c>
    </row>
    <row r="56" spans="1:15">
      <c r="A56" s="24"/>
      <c r="B56" s="25"/>
      <c r="C56" s="25"/>
      <c r="D56" s="26"/>
      <c r="E56" s="34" t="str">
        <f>IFERROR(INDEX(CardTab[Owner],MATCH(_202006_RCSS579111719217577[[#This Row],[Last 4]],CardTab[Card Number],0)),"")</f>
        <v/>
      </c>
      <c r="F56" s="36"/>
      <c r="G56"/>
      <c r="H56" s="8"/>
      <c r="I56" s="2"/>
      <c r="J56" s="5" t="str">
        <f>IFERROR(IF(_202006_RCSS579111719217577[[#This Row],[Item Name]]="Delivery",0,SUMPRODUCT($R$3,_202006_RCSS579111719217577[[#This Row],[Unit Price]],_202006_RCSS579111719217577[[#This Row],['#]])),"")</f>
        <v/>
      </c>
      <c r="K56" s="22"/>
      <c r="L56" s="5" t="str">
        <f>IFERROR(IF(OR(AND(NOT(ISBLANK(_202006_RCSS579111719217577[[#This Row],['#]])),NOT(ISBLANK(_202006_RCSS579111719217577[[#This Row],[Taxable]]))),$U$2),$R$4*(_202006_RCSS579111719217577[[#This Row],[Unit Price]]*_202006_RCSS579111719217577[[#This Row],['#]]+_202006_RCSS579111719217577[[#This Row],[Service Fee]]),""),"")</f>
        <v/>
      </c>
      <c r="M56" s="5">
        <f>IFERROR($R$5*SUM((_202006_RCSS579111719217577[[#This Row],['#]]*_202006_RCSS579111719217577[[#This Row],[Unit Price]]),_202006_RCSS579111719217577[[#This Row],[Service Fee]],_202006_RCSS579111719217577[[#This Row],[Tax]]),"")</f>
        <v>0</v>
      </c>
      <c r="N56" s="5">
        <f>IFERROR(SUM(_202006_RCSS579111719217577[[#This Row],[Unit Price]]*_202006_RCSS579111719217577[[#This Row],['#]],_202006_RCSS579111719217577[[#This Row],[Service Fee]],_202006_RCSS579111719217577[[#This Row],[Tax]],_202006_RCSS579111719217577[[#This Row],[Tip]]),"")</f>
        <v>0</v>
      </c>
      <c r="O56" s="5" t="str">
        <f>IFERROR(_202006_RCSS579111719217577[[#This Row],[Item Cost]]/COUNTA(_202006_RCSS579111719217577[[#This Row],[Alice]:[Dave]]),"")</f>
        <v/>
      </c>
    </row>
    <row r="57" spans="1:15">
      <c r="A57" s="24"/>
      <c r="B57" s="25"/>
      <c r="C57" s="25"/>
      <c r="D57" s="26"/>
      <c r="E57" s="34" t="str">
        <f>IFERROR(INDEX(CardTab[Owner],MATCH(_202006_RCSS579111719217577[[#This Row],[Last 4]],CardTab[Card Number],0)),"")</f>
        <v/>
      </c>
      <c r="F57" s="36"/>
      <c r="G57"/>
      <c r="H57" s="8"/>
      <c r="I57" s="2"/>
      <c r="J57" s="5" t="str">
        <f>IFERROR(IF(_202006_RCSS579111719217577[[#This Row],[Item Name]]="Delivery",0,SUMPRODUCT($R$3,_202006_RCSS579111719217577[[#This Row],[Unit Price]],_202006_RCSS579111719217577[[#This Row],['#]])),"")</f>
        <v/>
      </c>
      <c r="K57" s="22"/>
      <c r="L57" s="5" t="str">
        <f>IFERROR(IF(OR(AND(NOT(ISBLANK(_202006_RCSS579111719217577[[#This Row],['#]])),NOT(ISBLANK(_202006_RCSS579111719217577[[#This Row],[Taxable]]))),$U$2),$R$4*(_202006_RCSS579111719217577[[#This Row],[Unit Price]]*_202006_RCSS579111719217577[[#This Row],['#]]+_202006_RCSS579111719217577[[#This Row],[Service Fee]]),""),"")</f>
        <v/>
      </c>
      <c r="M57" s="5">
        <f>IFERROR($R$5*SUM((_202006_RCSS579111719217577[[#This Row],['#]]*_202006_RCSS579111719217577[[#This Row],[Unit Price]]),_202006_RCSS579111719217577[[#This Row],[Service Fee]],_202006_RCSS579111719217577[[#This Row],[Tax]]),"")</f>
        <v>0</v>
      </c>
      <c r="N57" s="5">
        <f>IFERROR(SUM(_202006_RCSS579111719217577[[#This Row],[Unit Price]]*_202006_RCSS579111719217577[[#This Row],['#]],_202006_RCSS579111719217577[[#This Row],[Service Fee]],_202006_RCSS579111719217577[[#This Row],[Tax]],_202006_RCSS579111719217577[[#This Row],[Tip]]),"")</f>
        <v>0</v>
      </c>
      <c r="O57" s="5" t="str">
        <f>IFERROR(_202006_RCSS579111719217577[[#This Row],[Item Cost]]/COUNTA(_202006_RCSS579111719217577[[#This Row],[Alice]:[Dave]]),"")</f>
        <v/>
      </c>
    </row>
    <row r="58" spans="1:15">
      <c r="A58" s="24"/>
      <c r="B58" s="25"/>
      <c r="C58" s="25"/>
      <c r="D58" s="26"/>
      <c r="E58" s="34" t="str">
        <f>IFERROR(INDEX(CardTab[Owner],MATCH(_202006_RCSS579111719217577[[#This Row],[Last 4]],CardTab[Card Number],0)),"")</f>
        <v/>
      </c>
      <c r="F58" s="36"/>
      <c r="G58"/>
      <c r="H58" s="8"/>
      <c r="I58" s="2"/>
      <c r="J58" s="5" t="str">
        <f>IFERROR(IF(_202006_RCSS579111719217577[[#This Row],[Item Name]]="Delivery",0,SUMPRODUCT($R$3,_202006_RCSS579111719217577[[#This Row],[Unit Price]],_202006_RCSS579111719217577[[#This Row],['#]])),"")</f>
        <v/>
      </c>
      <c r="K58" s="22"/>
      <c r="L58" s="5" t="str">
        <f>IFERROR(IF(OR(AND(NOT(ISBLANK(_202006_RCSS579111719217577[[#This Row],['#]])),NOT(ISBLANK(_202006_RCSS579111719217577[[#This Row],[Taxable]]))),$U$2),$R$4*(_202006_RCSS579111719217577[[#This Row],[Unit Price]]*_202006_RCSS579111719217577[[#This Row],['#]]+_202006_RCSS579111719217577[[#This Row],[Service Fee]]),""),"")</f>
        <v/>
      </c>
      <c r="M58" s="5">
        <f>IFERROR($R$5*SUM((_202006_RCSS579111719217577[[#This Row],['#]]*_202006_RCSS579111719217577[[#This Row],[Unit Price]]),_202006_RCSS579111719217577[[#This Row],[Service Fee]],_202006_RCSS579111719217577[[#This Row],[Tax]]),"")</f>
        <v>0</v>
      </c>
      <c r="N58" s="5">
        <f>IFERROR(SUM(_202006_RCSS579111719217577[[#This Row],[Unit Price]]*_202006_RCSS579111719217577[[#This Row],['#]],_202006_RCSS579111719217577[[#This Row],[Service Fee]],_202006_RCSS579111719217577[[#This Row],[Tax]],_202006_RCSS579111719217577[[#This Row],[Tip]]),"")</f>
        <v>0</v>
      </c>
      <c r="O58" s="5" t="str">
        <f>IFERROR(_202006_RCSS579111719217577[[#This Row],[Item Cost]]/COUNTA(_202006_RCSS579111719217577[[#This Row],[Alice]:[Dave]]),"")</f>
        <v/>
      </c>
    </row>
    <row r="59" spans="1:15">
      <c r="A59" s="24"/>
      <c r="B59" s="25"/>
      <c r="C59" s="25"/>
      <c r="D59" s="26"/>
      <c r="E59" s="34" t="str">
        <f>IFERROR(INDEX(CardTab[Owner],MATCH(_202006_RCSS579111719217577[[#This Row],[Last 4]],CardTab[Card Number],0)),"")</f>
        <v/>
      </c>
      <c r="F59" s="36"/>
      <c r="G59"/>
      <c r="H59" s="8"/>
      <c r="I59" s="2"/>
      <c r="J59" s="5" t="str">
        <f>IFERROR(IF(_202006_RCSS579111719217577[[#This Row],[Item Name]]="Delivery",0,SUMPRODUCT($R$3,_202006_RCSS579111719217577[[#This Row],[Unit Price]],_202006_RCSS579111719217577[[#This Row],['#]])),"")</f>
        <v/>
      </c>
      <c r="K59" s="22"/>
      <c r="L59" s="5" t="str">
        <f>IFERROR(IF(OR(AND(NOT(ISBLANK(_202006_RCSS579111719217577[[#This Row],['#]])),NOT(ISBLANK(_202006_RCSS579111719217577[[#This Row],[Taxable]]))),$U$2),$R$4*(_202006_RCSS579111719217577[[#This Row],[Unit Price]]*_202006_RCSS579111719217577[[#This Row],['#]]+_202006_RCSS579111719217577[[#This Row],[Service Fee]]),""),"")</f>
        <v/>
      </c>
      <c r="M59" s="5">
        <f>IFERROR($R$5*SUM((_202006_RCSS579111719217577[[#This Row],['#]]*_202006_RCSS579111719217577[[#This Row],[Unit Price]]),_202006_RCSS579111719217577[[#This Row],[Service Fee]],_202006_RCSS579111719217577[[#This Row],[Tax]]),"")</f>
        <v>0</v>
      </c>
      <c r="N59" s="5">
        <f>IFERROR(SUM(_202006_RCSS579111719217577[[#This Row],[Unit Price]]*_202006_RCSS579111719217577[[#This Row],['#]],_202006_RCSS579111719217577[[#This Row],[Service Fee]],_202006_RCSS579111719217577[[#This Row],[Tax]],_202006_RCSS579111719217577[[#This Row],[Tip]]),"")</f>
        <v>0</v>
      </c>
      <c r="O59" s="5" t="str">
        <f>IFERROR(_202006_RCSS579111719217577[[#This Row],[Item Cost]]/COUNTA(_202006_RCSS579111719217577[[#This Row],[Alice]:[Dave]]),"")</f>
        <v/>
      </c>
    </row>
    <row r="60" spans="1:15">
      <c r="A60" s="24"/>
      <c r="B60" s="25"/>
      <c r="C60" s="25"/>
      <c r="D60" s="26"/>
      <c r="E60" s="34" t="str">
        <f>IFERROR(INDEX(CardTab[Owner],MATCH(_202006_RCSS579111719217577[[#This Row],[Last 4]],CardTab[Card Number],0)),"")</f>
        <v/>
      </c>
      <c r="F60" s="36"/>
      <c r="G60" s="1"/>
      <c r="H60" s="8"/>
      <c r="I60" s="2"/>
      <c r="J60" s="5" t="str">
        <f>IFERROR(IF(_202006_RCSS579111719217577[[#This Row],[Item Name]]="Delivery",0,SUMPRODUCT($R$3,_202006_RCSS579111719217577[[#This Row],[Unit Price]],_202006_RCSS579111719217577[[#This Row],['#]])),"")</f>
        <v/>
      </c>
      <c r="K60" s="22"/>
      <c r="L60" s="5" t="str">
        <f>IFERROR(IF(OR(AND(NOT(ISBLANK(_202006_RCSS579111719217577[[#This Row],['#]])),NOT(ISBLANK(_202006_RCSS579111719217577[[#This Row],[Taxable]]))),$U$2),$R$4*(_202006_RCSS579111719217577[[#This Row],[Unit Price]]*_202006_RCSS579111719217577[[#This Row],['#]]+_202006_RCSS579111719217577[[#This Row],[Service Fee]]),""),"")</f>
        <v/>
      </c>
      <c r="M60" s="5">
        <f>IFERROR($R$5*SUM((_202006_RCSS579111719217577[[#This Row],['#]]*_202006_RCSS579111719217577[[#This Row],[Unit Price]]),_202006_RCSS579111719217577[[#This Row],[Service Fee]],_202006_RCSS579111719217577[[#This Row],[Tax]]),"")</f>
        <v>0</v>
      </c>
      <c r="N60" s="5">
        <f>IFERROR(SUM(_202006_RCSS579111719217577[[#This Row],[Unit Price]]*_202006_RCSS579111719217577[[#This Row],['#]],_202006_RCSS579111719217577[[#This Row],[Service Fee]],_202006_RCSS579111719217577[[#This Row],[Tax]],_202006_RCSS579111719217577[[#This Row],[Tip]]),"")</f>
        <v>0</v>
      </c>
      <c r="O60" s="5" t="str">
        <f>IFERROR(_202006_RCSS579111719217577[[#This Row],[Item Cost]]/COUNTA(_202006_RCSS579111719217577[[#This Row],[Alice]:[Dave]]),"")</f>
        <v/>
      </c>
    </row>
    <row r="61" spans="1:15">
      <c r="A61" s="24"/>
      <c r="B61" s="25"/>
      <c r="C61" s="25"/>
      <c r="D61" s="26"/>
      <c r="E61" s="34" t="str">
        <f>IFERROR(INDEX(CardTab[Owner],MATCH(_202006_RCSS579111719217577[[#This Row],[Last 4]],CardTab[Card Number],0)),"")</f>
        <v/>
      </c>
      <c r="F61" s="36"/>
      <c r="G61"/>
      <c r="H61" s="8"/>
      <c r="I61" s="2"/>
      <c r="J61" s="5" t="str">
        <f>IFERROR(IF(_202006_RCSS579111719217577[[#This Row],[Item Name]]="Delivery",0,SUMPRODUCT($R$3,_202006_RCSS579111719217577[[#This Row],[Unit Price]],_202006_RCSS579111719217577[[#This Row],['#]])),"")</f>
        <v/>
      </c>
      <c r="K61" s="22"/>
      <c r="L61" s="5" t="str">
        <f>IFERROR(IF(OR(AND(NOT(ISBLANK(_202006_RCSS579111719217577[[#This Row],['#]])),NOT(ISBLANK(_202006_RCSS579111719217577[[#This Row],[Taxable]]))),$U$2),$R$4*(_202006_RCSS579111719217577[[#This Row],[Unit Price]]*_202006_RCSS579111719217577[[#This Row],['#]]+_202006_RCSS579111719217577[[#This Row],[Service Fee]]),""),"")</f>
        <v/>
      </c>
      <c r="M61" s="5">
        <f>IFERROR($R$5*SUM((_202006_RCSS579111719217577[[#This Row],['#]]*_202006_RCSS579111719217577[[#This Row],[Unit Price]]),_202006_RCSS579111719217577[[#This Row],[Service Fee]],_202006_RCSS579111719217577[[#This Row],[Tax]]),"")</f>
        <v>0</v>
      </c>
      <c r="N61" s="5">
        <f>IFERROR(SUM(_202006_RCSS579111719217577[[#This Row],[Unit Price]]*_202006_RCSS579111719217577[[#This Row],['#]],_202006_RCSS579111719217577[[#This Row],[Service Fee]],_202006_RCSS579111719217577[[#This Row],[Tax]],_202006_RCSS579111719217577[[#This Row],[Tip]]),"")</f>
        <v>0</v>
      </c>
      <c r="O61" s="5" t="str">
        <f>IFERROR(_202006_RCSS579111719217577[[#This Row],[Item Cost]]/COUNTA(_202006_RCSS579111719217577[[#This Row],[Alice]:[Dave]]),"")</f>
        <v/>
      </c>
    </row>
    <row r="62" spans="1:15">
      <c r="A62" s="24"/>
      <c r="B62" s="25"/>
      <c r="C62" s="25"/>
      <c r="D62" s="26"/>
      <c r="E62" s="34" t="str">
        <f>IFERROR(INDEX(CardTab[Owner],MATCH(_202006_RCSS579111719217577[[#This Row],[Last 4]],CardTab[Card Number],0)),"")</f>
        <v/>
      </c>
      <c r="F62" s="36"/>
      <c r="G62"/>
      <c r="H62" s="8"/>
      <c r="I62" s="2"/>
      <c r="J62" s="5" t="str">
        <f>IFERROR(IF(_202006_RCSS579111719217577[[#This Row],[Item Name]]="Delivery",0,SUMPRODUCT($R$3,_202006_RCSS579111719217577[[#This Row],[Unit Price]],_202006_RCSS579111719217577[[#This Row],['#]])),"")</f>
        <v/>
      </c>
      <c r="K62" s="22"/>
      <c r="L62" s="5" t="str">
        <f>IFERROR(IF(OR(AND(NOT(ISBLANK(_202006_RCSS579111719217577[[#This Row],['#]])),NOT(ISBLANK(_202006_RCSS579111719217577[[#This Row],[Taxable]]))),$U$2),$R$4*(_202006_RCSS579111719217577[[#This Row],[Unit Price]]*_202006_RCSS579111719217577[[#This Row],['#]]+_202006_RCSS579111719217577[[#This Row],[Service Fee]]),""),"")</f>
        <v/>
      </c>
      <c r="M62" s="5">
        <f>IFERROR($R$5*SUM((_202006_RCSS579111719217577[[#This Row],['#]]*_202006_RCSS579111719217577[[#This Row],[Unit Price]]),_202006_RCSS579111719217577[[#This Row],[Service Fee]],_202006_RCSS579111719217577[[#This Row],[Tax]]),"")</f>
        <v>0</v>
      </c>
      <c r="N62" s="5">
        <f>IFERROR(SUM(_202006_RCSS579111719217577[[#This Row],[Unit Price]]*_202006_RCSS579111719217577[[#This Row],['#]],_202006_RCSS579111719217577[[#This Row],[Service Fee]],_202006_RCSS579111719217577[[#This Row],[Tax]],_202006_RCSS579111719217577[[#This Row],[Tip]]),"")</f>
        <v>0</v>
      </c>
      <c r="O62" s="5" t="str">
        <f>IFERROR(_202006_RCSS579111719217577[[#This Row],[Item Cost]]/COUNTA(_202006_RCSS579111719217577[[#This Row],[Alice]:[Dave]]),"")</f>
        <v/>
      </c>
    </row>
    <row r="63" spans="1:15">
      <c r="A63" s="24"/>
      <c r="B63" s="25"/>
      <c r="C63" s="25"/>
      <c r="D63" s="26"/>
      <c r="E63" s="34" t="str">
        <f>IFERROR(INDEX(CardTab[Owner],MATCH(_202006_RCSS579111719217577[[#This Row],[Last 4]],CardTab[Card Number],0)),"")</f>
        <v/>
      </c>
      <c r="F63" s="36"/>
      <c r="G63" s="1"/>
      <c r="H63" s="22"/>
      <c r="I63" s="2"/>
      <c r="J63" s="5" t="str">
        <f>IFERROR(IF(_202006_RCSS579111719217577[[#This Row],[Item Name]]="Delivery",0,SUMPRODUCT($R$3,_202006_RCSS579111719217577[[#This Row],[Unit Price]],_202006_RCSS579111719217577[[#This Row],['#]])),"")</f>
        <v/>
      </c>
      <c r="K63" s="22"/>
      <c r="L63" s="5" t="str">
        <f>IFERROR(IF(OR(AND(NOT(ISBLANK(_202006_RCSS579111719217577[[#This Row],['#]])),NOT(ISBLANK(_202006_RCSS579111719217577[[#This Row],[Taxable]]))),$U$2),$R$4*(_202006_RCSS579111719217577[[#This Row],[Unit Price]]*_202006_RCSS579111719217577[[#This Row],['#]]+_202006_RCSS579111719217577[[#This Row],[Service Fee]]),""),"")</f>
        <v/>
      </c>
      <c r="M63" s="5">
        <f>IFERROR($R$5*SUM((_202006_RCSS579111719217577[[#This Row],['#]]*_202006_RCSS579111719217577[[#This Row],[Unit Price]]),_202006_RCSS579111719217577[[#This Row],[Service Fee]],_202006_RCSS579111719217577[[#This Row],[Tax]]),"")</f>
        <v>0</v>
      </c>
      <c r="N63" s="5">
        <f>IFERROR(SUM(_202006_RCSS579111719217577[[#This Row],[Unit Price]]*_202006_RCSS579111719217577[[#This Row],['#]],_202006_RCSS579111719217577[[#This Row],[Service Fee]],_202006_RCSS579111719217577[[#This Row],[Tax]],_202006_RCSS579111719217577[[#This Row],[Tip]]),"")</f>
        <v>0</v>
      </c>
      <c r="O63" s="5" t="str">
        <f>IFERROR(_202006_RCSS579111719217577[[#This Row],[Item Cost]]/COUNTA(_202006_RCSS579111719217577[[#This Row],[Alice]:[Dave]]),"")</f>
        <v/>
      </c>
    </row>
    <row r="64" spans="1:15">
      <c r="A64" s="24"/>
      <c r="B64" s="25"/>
      <c r="C64" s="25"/>
      <c r="D64" s="26"/>
      <c r="E64" s="34" t="str">
        <f>IFERROR(INDEX(CardTab[Owner],MATCH(_202006_RCSS579111719217577[[#This Row],[Last 4]],CardTab[Card Number],0)),"")</f>
        <v/>
      </c>
      <c r="F64" s="36"/>
      <c r="G64"/>
      <c r="H64" s="22"/>
      <c r="I64" s="2"/>
      <c r="J64" s="5" t="str">
        <f>IFERROR(IF(_202006_RCSS579111719217577[[#This Row],[Item Name]]="Delivery",0,SUMPRODUCT($R$3,_202006_RCSS579111719217577[[#This Row],[Unit Price]],_202006_RCSS579111719217577[[#This Row],['#]])),"")</f>
        <v/>
      </c>
      <c r="K64" s="22"/>
      <c r="L64" s="5" t="str">
        <f>IFERROR(IF(OR(AND(NOT(ISBLANK(_202006_RCSS579111719217577[[#This Row],['#]])),NOT(ISBLANK(_202006_RCSS579111719217577[[#This Row],[Taxable]]))),$U$2),$R$4*(_202006_RCSS579111719217577[[#This Row],[Unit Price]]*_202006_RCSS579111719217577[[#This Row],['#]]+_202006_RCSS579111719217577[[#This Row],[Service Fee]]),""),"")</f>
        <v/>
      </c>
      <c r="M64" s="5">
        <f>IFERROR($R$5*SUM((_202006_RCSS579111719217577[[#This Row],['#]]*_202006_RCSS579111719217577[[#This Row],[Unit Price]]),_202006_RCSS579111719217577[[#This Row],[Service Fee]],_202006_RCSS579111719217577[[#This Row],[Tax]]),"")</f>
        <v>0</v>
      </c>
      <c r="N64" s="5">
        <f>IFERROR(SUM(_202006_RCSS579111719217577[[#This Row],[Unit Price]]*_202006_RCSS579111719217577[[#This Row],['#]],_202006_RCSS579111719217577[[#This Row],[Service Fee]],_202006_RCSS579111719217577[[#This Row],[Tax]],_202006_RCSS579111719217577[[#This Row],[Tip]]),"")</f>
        <v>0</v>
      </c>
      <c r="O64" s="5" t="str">
        <f>IFERROR(_202006_RCSS579111719217577[[#This Row],[Item Cost]]/COUNTA(_202006_RCSS579111719217577[[#This Row],[Alice]:[Dave]]),"")</f>
        <v/>
      </c>
    </row>
    <row r="65" spans="1:15">
      <c r="A65" s="24"/>
      <c r="B65" s="25"/>
      <c r="C65" s="25"/>
      <c r="D65" s="26"/>
      <c r="E65" s="34" t="str">
        <f>IFERROR(INDEX(CardTab[Owner],MATCH(_202006_RCSS579111719217577[[#This Row],[Last 4]],CardTab[Card Number],0)),"")</f>
        <v/>
      </c>
      <c r="F65" s="36"/>
      <c r="G65"/>
      <c r="H65" s="22"/>
      <c r="I65" s="2"/>
      <c r="J65" s="5" t="str">
        <f>IFERROR(IF(_202006_RCSS579111719217577[[#This Row],[Item Name]]="Delivery",0,SUMPRODUCT($R$3,_202006_RCSS579111719217577[[#This Row],[Unit Price]],_202006_RCSS579111719217577[[#This Row],['#]])),"")</f>
        <v/>
      </c>
      <c r="K65" s="22"/>
      <c r="L65" s="5" t="str">
        <f>IFERROR(IF(OR(AND(NOT(ISBLANK(_202006_RCSS579111719217577[[#This Row],['#]])),NOT(ISBLANK(_202006_RCSS579111719217577[[#This Row],[Taxable]]))),$U$2),$R$4*(_202006_RCSS579111719217577[[#This Row],[Unit Price]]*_202006_RCSS579111719217577[[#This Row],['#]]+_202006_RCSS579111719217577[[#This Row],[Service Fee]]),""),"")</f>
        <v/>
      </c>
      <c r="M65" s="5">
        <f>IFERROR($R$5*SUM((_202006_RCSS579111719217577[[#This Row],['#]]*_202006_RCSS579111719217577[[#This Row],[Unit Price]]),_202006_RCSS579111719217577[[#This Row],[Service Fee]],_202006_RCSS579111719217577[[#This Row],[Tax]]),"")</f>
        <v>0</v>
      </c>
      <c r="N65" s="5">
        <f>IFERROR(SUM(_202006_RCSS579111719217577[[#This Row],[Unit Price]]*_202006_RCSS579111719217577[[#This Row],['#]],_202006_RCSS579111719217577[[#This Row],[Service Fee]],_202006_RCSS579111719217577[[#This Row],[Tax]],_202006_RCSS579111719217577[[#This Row],[Tip]]),"")</f>
        <v>0</v>
      </c>
      <c r="O65" s="5" t="str">
        <f>IFERROR(_202006_RCSS579111719217577[[#This Row],[Item Cost]]/COUNTA(_202006_RCSS579111719217577[[#This Row],[Alice]:[Dave]]),"")</f>
        <v/>
      </c>
    </row>
    <row r="66" spans="1:15">
      <c r="A66" s="24"/>
      <c r="B66" s="25"/>
      <c r="C66" s="25"/>
      <c r="D66" s="26"/>
      <c r="E66" s="34" t="str">
        <f>IFERROR(INDEX(CardTab[Owner],MATCH(_202006_RCSS579111719217577[[#This Row],[Last 4]],CardTab[Card Number],0)),"")</f>
        <v/>
      </c>
      <c r="F66" s="36"/>
      <c r="G66"/>
      <c r="H66" s="22"/>
      <c r="I66" s="2"/>
      <c r="J66" s="5" t="str">
        <f>IFERROR(IF(_202006_RCSS579111719217577[[#This Row],[Item Name]]="Delivery",0,SUMPRODUCT($R$3,_202006_RCSS579111719217577[[#This Row],[Unit Price]],_202006_RCSS579111719217577[[#This Row],['#]])),"")</f>
        <v/>
      </c>
      <c r="K66" s="22"/>
      <c r="L66" s="5" t="str">
        <f>IFERROR(IF(OR(AND(NOT(ISBLANK(_202006_RCSS579111719217577[[#This Row],['#]])),NOT(ISBLANK(_202006_RCSS579111719217577[[#This Row],[Taxable]]))),$U$2),$R$4*(_202006_RCSS579111719217577[[#This Row],[Unit Price]]*_202006_RCSS579111719217577[[#This Row],['#]]+_202006_RCSS579111719217577[[#This Row],[Service Fee]]),""),"")</f>
        <v/>
      </c>
      <c r="M66" s="5">
        <f>IFERROR($R$5*SUM((_202006_RCSS579111719217577[[#This Row],['#]]*_202006_RCSS579111719217577[[#This Row],[Unit Price]]),_202006_RCSS579111719217577[[#This Row],[Service Fee]],_202006_RCSS579111719217577[[#This Row],[Tax]]),"")</f>
        <v>0</v>
      </c>
      <c r="N66" s="5">
        <f>IFERROR(SUM(_202006_RCSS579111719217577[[#This Row],[Unit Price]]*_202006_RCSS579111719217577[[#This Row],['#]],_202006_RCSS579111719217577[[#This Row],[Service Fee]],_202006_RCSS579111719217577[[#This Row],[Tax]],_202006_RCSS579111719217577[[#This Row],[Tip]]),"")</f>
        <v>0</v>
      </c>
      <c r="O66" s="5" t="str">
        <f>IFERROR(_202006_RCSS579111719217577[[#This Row],[Item Cost]]/COUNTA(_202006_RCSS579111719217577[[#This Row],[Alice]:[Dave]]),"")</f>
        <v/>
      </c>
    </row>
    <row r="67" spans="1:15">
      <c r="A67" s="24"/>
      <c r="B67" s="25"/>
      <c r="C67" s="25"/>
      <c r="D67" s="26"/>
      <c r="E67" s="34" t="str">
        <f>IFERROR(INDEX(CardTab[Owner],MATCH(_202006_RCSS579111719217577[[#This Row],[Last 4]],CardTab[Card Number],0)),"")</f>
        <v/>
      </c>
      <c r="F67" s="36"/>
      <c r="G67"/>
      <c r="H67" s="22"/>
      <c r="I67" s="2"/>
      <c r="J67" s="5" t="str">
        <f>IFERROR(IF(_202006_RCSS579111719217577[[#This Row],[Item Name]]="Delivery",0,SUMPRODUCT($R$3,_202006_RCSS579111719217577[[#This Row],[Unit Price]],_202006_RCSS579111719217577[[#This Row],['#]])),"")</f>
        <v/>
      </c>
      <c r="K67" s="22"/>
      <c r="L67" s="5" t="str">
        <f>IFERROR(IF(OR(AND(NOT(ISBLANK(_202006_RCSS579111719217577[[#This Row],['#]])),NOT(ISBLANK(_202006_RCSS579111719217577[[#This Row],[Taxable]]))),$U$2),$R$4*(_202006_RCSS579111719217577[[#This Row],[Unit Price]]*_202006_RCSS579111719217577[[#This Row],['#]]+_202006_RCSS579111719217577[[#This Row],[Service Fee]]),""),"")</f>
        <v/>
      </c>
      <c r="M67" s="5">
        <f>IFERROR($R$5*SUM((_202006_RCSS579111719217577[[#This Row],['#]]*_202006_RCSS579111719217577[[#This Row],[Unit Price]]),_202006_RCSS579111719217577[[#This Row],[Service Fee]],_202006_RCSS579111719217577[[#This Row],[Tax]]),"")</f>
        <v>0</v>
      </c>
      <c r="N67" s="5">
        <f>IFERROR(SUM(_202006_RCSS579111719217577[[#This Row],[Unit Price]]*_202006_RCSS579111719217577[[#This Row],['#]],_202006_RCSS579111719217577[[#This Row],[Service Fee]],_202006_RCSS579111719217577[[#This Row],[Tax]],_202006_RCSS579111719217577[[#This Row],[Tip]]),"")</f>
        <v>0</v>
      </c>
      <c r="O67" s="5" t="str">
        <f>IFERROR(_202006_RCSS579111719217577[[#This Row],[Item Cost]]/COUNTA(_202006_RCSS579111719217577[[#This Row],[Alice]:[Dave]]),"")</f>
        <v/>
      </c>
    </row>
    <row r="68" spans="1:15">
      <c r="A68" s="24"/>
      <c r="B68" s="25"/>
      <c r="C68" s="25"/>
      <c r="D68" s="26"/>
      <c r="E68" s="34" t="str">
        <f>IFERROR(INDEX(CardTab[Owner],MATCH(_202006_RCSS579111719217577[[#This Row],[Last 4]],CardTab[Card Number],0)),"")</f>
        <v/>
      </c>
      <c r="F68" s="36"/>
      <c r="G68"/>
      <c r="H68" s="22"/>
      <c r="I68" s="2"/>
      <c r="J68" s="5" t="str">
        <f>IFERROR(IF(_202006_RCSS579111719217577[[#This Row],[Item Name]]="Delivery",0,SUMPRODUCT($R$3,_202006_RCSS579111719217577[[#This Row],[Unit Price]],_202006_RCSS579111719217577[[#This Row],['#]])),"")</f>
        <v/>
      </c>
      <c r="K68" s="22"/>
      <c r="L68" s="5" t="str">
        <f>IFERROR(IF(OR(AND(NOT(ISBLANK(_202006_RCSS579111719217577[[#This Row],['#]])),NOT(ISBLANK(_202006_RCSS579111719217577[[#This Row],[Taxable]]))),$U$2),$R$4*(_202006_RCSS579111719217577[[#This Row],[Unit Price]]*_202006_RCSS579111719217577[[#This Row],['#]]+_202006_RCSS579111719217577[[#This Row],[Service Fee]]),""),"")</f>
        <v/>
      </c>
      <c r="M68" s="5">
        <f>IFERROR($R$5*SUM((_202006_RCSS579111719217577[[#This Row],['#]]*_202006_RCSS579111719217577[[#This Row],[Unit Price]]),_202006_RCSS579111719217577[[#This Row],[Service Fee]],_202006_RCSS579111719217577[[#This Row],[Tax]]),"")</f>
        <v>0</v>
      </c>
      <c r="N68" s="5">
        <f>IFERROR(SUM(_202006_RCSS579111719217577[[#This Row],[Unit Price]]*_202006_RCSS579111719217577[[#This Row],['#]],_202006_RCSS579111719217577[[#This Row],[Service Fee]],_202006_RCSS579111719217577[[#This Row],[Tax]],_202006_RCSS579111719217577[[#This Row],[Tip]]),"")</f>
        <v>0</v>
      </c>
      <c r="O68" s="5" t="str">
        <f>IFERROR(_202006_RCSS579111719217577[[#This Row],[Item Cost]]/COUNTA(_202006_RCSS579111719217577[[#This Row],[Alice]:[Dave]]),"")</f>
        <v/>
      </c>
    </row>
    <row r="69" spans="1:15">
      <c r="A69" s="24"/>
      <c r="B69" s="25"/>
      <c r="C69" s="25"/>
      <c r="D69" s="26"/>
      <c r="E69" s="34" t="str">
        <f>IFERROR(INDEX(CardTab[Owner],MATCH(_202006_RCSS579111719217577[[#This Row],[Last 4]],CardTab[Card Number],0)),"")</f>
        <v/>
      </c>
      <c r="F69" s="36"/>
      <c r="G69" s="1"/>
      <c r="H69" s="22"/>
      <c r="I69" s="2"/>
      <c r="J69" s="5" t="str">
        <f>IFERROR(IF(_202006_RCSS579111719217577[[#This Row],[Item Name]]="Delivery",0,SUMPRODUCT($R$3,_202006_RCSS579111719217577[[#This Row],[Unit Price]],_202006_RCSS579111719217577[[#This Row],['#]])),"")</f>
        <v/>
      </c>
      <c r="K69" s="22"/>
      <c r="L69" s="5" t="str">
        <f>IFERROR(IF(OR(AND(NOT(ISBLANK(_202006_RCSS579111719217577[[#This Row],['#]])),NOT(ISBLANK(_202006_RCSS579111719217577[[#This Row],[Taxable]]))),$U$2),$R$4*(_202006_RCSS579111719217577[[#This Row],[Unit Price]]*_202006_RCSS579111719217577[[#This Row],['#]]+_202006_RCSS579111719217577[[#This Row],[Service Fee]]),""),"")</f>
        <v/>
      </c>
      <c r="M69" s="5">
        <f>IFERROR($R$5*SUM((_202006_RCSS579111719217577[[#This Row],['#]]*_202006_RCSS579111719217577[[#This Row],[Unit Price]]),_202006_RCSS579111719217577[[#This Row],[Service Fee]],_202006_RCSS579111719217577[[#This Row],[Tax]]),"")</f>
        <v>0</v>
      </c>
      <c r="N69" s="5">
        <f>IFERROR(SUM(_202006_RCSS579111719217577[[#This Row],[Unit Price]]*_202006_RCSS579111719217577[[#This Row],['#]],_202006_RCSS579111719217577[[#This Row],[Service Fee]],_202006_RCSS579111719217577[[#This Row],[Tax]],_202006_RCSS579111719217577[[#This Row],[Tip]]),"")</f>
        <v>0</v>
      </c>
      <c r="O69" s="5" t="str">
        <f>IFERROR(_202006_RCSS579111719217577[[#This Row],[Item Cost]]/COUNTA(_202006_RCSS579111719217577[[#This Row],[Alice]:[Dave]]),"")</f>
        <v/>
      </c>
    </row>
    <row r="70" spans="1:15">
      <c r="A70" s="24"/>
      <c r="B70" s="25"/>
      <c r="C70" s="25"/>
      <c r="D70" s="26"/>
      <c r="E70" s="34" t="str">
        <f>IFERROR(INDEX(CardTab[Owner],MATCH(_202006_RCSS579111719217577[[#This Row],[Last 4]],CardTab[Card Number],0)),"")</f>
        <v/>
      </c>
      <c r="F70" s="36"/>
      <c r="G70"/>
      <c r="H70" s="22"/>
      <c r="I70" s="2"/>
      <c r="J70" s="5" t="str">
        <f>IFERROR(IF(_202006_RCSS579111719217577[[#This Row],[Item Name]]="Delivery",0,SUMPRODUCT($R$3,_202006_RCSS579111719217577[[#This Row],[Unit Price]],_202006_RCSS579111719217577[[#This Row],['#]])),"")</f>
        <v/>
      </c>
      <c r="K70" s="22"/>
      <c r="L70" s="5" t="str">
        <f>IFERROR(IF(OR(AND(NOT(ISBLANK(_202006_RCSS579111719217577[[#This Row],['#]])),NOT(ISBLANK(_202006_RCSS579111719217577[[#This Row],[Taxable]]))),$U$2),$R$4*(_202006_RCSS579111719217577[[#This Row],[Unit Price]]*_202006_RCSS579111719217577[[#This Row],['#]]+_202006_RCSS579111719217577[[#This Row],[Service Fee]]),""),"")</f>
        <v/>
      </c>
      <c r="M70" s="5">
        <f>IFERROR($R$5*SUM((_202006_RCSS579111719217577[[#This Row],['#]]*_202006_RCSS579111719217577[[#This Row],[Unit Price]]),_202006_RCSS579111719217577[[#This Row],[Service Fee]],_202006_RCSS579111719217577[[#This Row],[Tax]]),"")</f>
        <v>0</v>
      </c>
      <c r="N70" s="5">
        <f>IFERROR(SUM(_202006_RCSS579111719217577[[#This Row],[Unit Price]]*_202006_RCSS579111719217577[[#This Row],['#]],_202006_RCSS579111719217577[[#This Row],[Service Fee]],_202006_RCSS579111719217577[[#This Row],[Tax]],_202006_RCSS579111719217577[[#This Row],[Tip]]),"")</f>
        <v>0</v>
      </c>
      <c r="O70" s="5" t="str">
        <f>IFERROR(_202006_RCSS579111719217577[[#This Row],[Item Cost]]/COUNTA(_202006_RCSS579111719217577[[#This Row],[Alice]:[Dave]]),"")</f>
        <v/>
      </c>
    </row>
    <row r="71" spans="1:15">
      <c r="A71" s="24"/>
      <c r="B71" s="25"/>
      <c r="C71" s="25"/>
      <c r="D71" s="26"/>
      <c r="E71" s="34" t="str">
        <f>IFERROR(INDEX(CardTab[Owner],MATCH(_202006_RCSS579111719217577[[#This Row],[Last 4]],CardTab[Card Number],0)),"")</f>
        <v/>
      </c>
      <c r="F71" s="36"/>
      <c r="G71"/>
      <c r="H71" s="22"/>
      <c r="I71" s="2"/>
      <c r="J71" s="5" t="str">
        <f>IFERROR(IF(_202006_RCSS579111719217577[[#This Row],[Item Name]]="Delivery",0,SUMPRODUCT($R$3,_202006_RCSS579111719217577[[#This Row],[Unit Price]],_202006_RCSS579111719217577[[#This Row],['#]])),"")</f>
        <v/>
      </c>
      <c r="K71" s="22"/>
      <c r="L71" s="5" t="str">
        <f>IFERROR(IF(OR(AND(NOT(ISBLANK(_202006_RCSS579111719217577[[#This Row],['#]])),NOT(ISBLANK(_202006_RCSS579111719217577[[#This Row],[Taxable]]))),$U$2),$R$4*(_202006_RCSS579111719217577[[#This Row],[Unit Price]]*_202006_RCSS579111719217577[[#This Row],['#]]+_202006_RCSS579111719217577[[#This Row],[Service Fee]]),""),"")</f>
        <v/>
      </c>
      <c r="M71" s="5">
        <f>IFERROR($R$5*SUM((_202006_RCSS579111719217577[[#This Row],['#]]*_202006_RCSS579111719217577[[#This Row],[Unit Price]]),_202006_RCSS579111719217577[[#This Row],[Service Fee]],_202006_RCSS579111719217577[[#This Row],[Tax]]),"")</f>
        <v>0</v>
      </c>
      <c r="N71" s="5">
        <f>IFERROR(SUM(_202006_RCSS579111719217577[[#This Row],[Unit Price]]*_202006_RCSS579111719217577[[#This Row],['#]],_202006_RCSS579111719217577[[#This Row],[Service Fee]],_202006_RCSS579111719217577[[#This Row],[Tax]],_202006_RCSS579111719217577[[#This Row],[Tip]]),"")</f>
        <v>0</v>
      </c>
      <c r="O71" s="5" t="str">
        <f>IFERROR(_202006_RCSS579111719217577[[#This Row],[Item Cost]]/COUNTA(_202006_RCSS579111719217577[[#This Row],[Alice]:[Dave]]),"")</f>
        <v/>
      </c>
    </row>
    <row r="72" spans="1:15">
      <c r="A72" s="24"/>
      <c r="B72" s="25"/>
      <c r="C72" s="25"/>
      <c r="D72" s="26"/>
      <c r="E72" s="34" t="str">
        <f>IFERROR(INDEX(CardTab[Owner],MATCH(_202006_RCSS579111719217577[[#This Row],[Last 4]],CardTab[Card Number],0)),"")</f>
        <v/>
      </c>
      <c r="F72" s="36"/>
      <c r="G72"/>
      <c r="H72" s="22"/>
      <c r="I72" s="2"/>
      <c r="J72" s="5" t="str">
        <f>IFERROR(IF(_202006_RCSS579111719217577[[#This Row],[Item Name]]="Delivery",0,SUMPRODUCT($R$3,_202006_RCSS579111719217577[[#This Row],[Unit Price]],_202006_RCSS579111719217577[[#This Row],['#]])),"")</f>
        <v/>
      </c>
      <c r="K72" s="22"/>
      <c r="L72" s="5" t="str">
        <f>IFERROR(IF(OR(AND(NOT(ISBLANK(_202006_RCSS579111719217577[[#This Row],['#]])),NOT(ISBLANK(_202006_RCSS579111719217577[[#This Row],[Taxable]]))),$U$2),$R$4*(_202006_RCSS579111719217577[[#This Row],[Unit Price]]*_202006_RCSS579111719217577[[#This Row],['#]]+_202006_RCSS579111719217577[[#This Row],[Service Fee]]),""),"")</f>
        <v/>
      </c>
      <c r="M72" s="5">
        <f>IFERROR($R$5*SUM((_202006_RCSS579111719217577[[#This Row],['#]]*_202006_RCSS579111719217577[[#This Row],[Unit Price]]),_202006_RCSS579111719217577[[#This Row],[Service Fee]],_202006_RCSS579111719217577[[#This Row],[Tax]]),"")</f>
        <v>0</v>
      </c>
      <c r="N72" s="5">
        <f>IFERROR(SUM(_202006_RCSS579111719217577[[#This Row],[Unit Price]]*_202006_RCSS579111719217577[[#This Row],['#]],_202006_RCSS579111719217577[[#This Row],[Service Fee]],_202006_RCSS579111719217577[[#This Row],[Tax]],_202006_RCSS579111719217577[[#This Row],[Tip]]),"")</f>
        <v>0</v>
      </c>
      <c r="O72" s="5" t="str">
        <f>IFERROR(_202006_RCSS579111719217577[[#This Row],[Item Cost]]/COUNTA(_202006_RCSS579111719217577[[#This Row],[Alice]:[Dave]]),"")</f>
        <v/>
      </c>
    </row>
    <row r="73" spans="1:15">
      <c r="A73" s="24"/>
      <c r="B73" s="25"/>
      <c r="C73" s="25"/>
      <c r="D73" s="26"/>
      <c r="E73" s="34" t="str">
        <f>IFERROR(INDEX(CardTab[Owner],MATCH(_202006_RCSS579111719217577[[#This Row],[Last 4]],CardTab[Card Number],0)),"")</f>
        <v/>
      </c>
      <c r="F73" s="36"/>
      <c r="G73"/>
      <c r="H73" s="22"/>
      <c r="I73" s="2"/>
      <c r="J73" s="5" t="str">
        <f>IFERROR(IF(_202006_RCSS579111719217577[[#This Row],[Item Name]]="Delivery",0,SUMPRODUCT($R$3,_202006_RCSS579111719217577[[#This Row],[Unit Price]],_202006_RCSS579111719217577[[#This Row],['#]])),"")</f>
        <v/>
      </c>
      <c r="K73" s="22"/>
      <c r="L73" s="5" t="str">
        <f>IFERROR(IF(OR(AND(NOT(ISBLANK(_202006_RCSS579111719217577[[#This Row],['#]])),NOT(ISBLANK(_202006_RCSS579111719217577[[#This Row],[Taxable]]))),$U$2),$R$4*(_202006_RCSS579111719217577[[#This Row],[Unit Price]]*_202006_RCSS579111719217577[[#This Row],['#]]+_202006_RCSS579111719217577[[#This Row],[Service Fee]]),""),"")</f>
        <v/>
      </c>
      <c r="M73" s="5">
        <f>IFERROR($R$5*SUM((_202006_RCSS579111719217577[[#This Row],['#]]*_202006_RCSS579111719217577[[#This Row],[Unit Price]]),_202006_RCSS579111719217577[[#This Row],[Service Fee]],_202006_RCSS579111719217577[[#This Row],[Tax]]),"")</f>
        <v>0</v>
      </c>
      <c r="N73" s="5">
        <f>IFERROR(SUM(_202006_RCSS579111719217577[[#This Row],[Unit Price]]*_202006_RCSS579111719217577[[#This Row],['#]],_202006_RCSS579111719217577[[#This Row],[Service Fee]],_202006_RCSS579111719217577[[#This Row],[Tax]],_202006_RCSS579111719217577[[#This Row],[Tip]]),"")</f>
        <v>0</v>
      </c>
      <c r="O73" s="5" t="str">
        <f>IFERROR(_202006_RCSS579111719217577[[#This Row],[Item Cost]]/COUNTA(_202006_RCSS579111719217577[[#This Row],[Alice]:[Dave]]),"")</f>
        <v/>
      </c>
    </row>
    <row r="74" spans="1:15">
      <c r="A74" s="24"/>
      <c r="B74" s="25"/>
      <c r="C74" s="25"/>
      <c r="D74" s="26"/>
      <c r="E74" s="34" t="str">
        <f>IFERROR(INDEX(CardTab[Owner],MATCH(_202006_RCSS579111719217577[[#This Row],[Last 4]],CardTab[Card Number],0)),"")</f>
        <v/>
      </c>
      <c r="F74" s="36"/>
      <c r="G74"/>
      <c r="H74" s="22"/>
      <c r="I74" s="2"/>
      <c r="J74" s="5" t="str">
        <f>IFERROR(IF(_202006_RCSS579111719217577[[#This Row],[Item Name]]="Delivery",0,SUMPRODUCT($R$3,_202006_RCSS579111719217577[[#This Row],[Unit Price]],_202006_RCSS579111719217577[[#This Row],['#]])),"")</f>
        <v/>
      </c>
      <c r="K74" s="22"/>
      <c r="L74" s="5" t="str">
        <f>IFERROR(IF(OR(AND(NOT(ISBLANK(_202006_RCSS579111719217577[[#This Row],['#]])),NOT(ISBLANK(_202006_RCSS579111719217577[[#This Row],[Taxable]]))),$U$2),$R$4*(_202006_RCSS579111719217577[[#This Row],[Unit Price]]*_202006_RCSS579111719217577[[#This Row],['#]]+_202006_RCSS579111719217577[[#This Row],[Service Fee]]),""),"")</f>
        <v/>
      </c>
      <c r="M74" s="5">
        <f>IFERROR($R$5*SUM((_202006_RCSS579111719217577[[#This Row],['#]]*_202006_RCSS579111719217577[[#This Row],[Unit Price]]),_202006_RCSS579111719217577[[#This Row],[Service Fee]],_202006_RCSS579111719217577[[#This Row],[Tax]]),"")</f>
        <v>0</v>
      </c>
      <c r="N74" s="5">
        <f>IFERROR(SUM(_202006_RCSS579111719217577[[#This Row],[Unit Price]]*_202006_RCSS579111719217577[[#This Row],['#]],_202006_RCSS579111719217577[[#This Row],[Service Fee]],_202006_RCSS579111719217577[[#This Row],[Tax]],_202006_RCSS579111719217577[[#This Row],[Tip]]),"")</f>
        <v>0</v>
      </c>
      <c r="O74" s="5" t="str">
        <f>IFERROR(_202006_RCSS579111719217577[[#This Row],[Item Cost]]/COUNTA(_202006_RCSS579111719217577[[#This Row],[Alice]:[Dave]]),"")</f>
        <v/>
      </c>
    </row>
    <row r="75" spans="1:15">
      <c r="A75" s="24"/>
      <c r="B75" s="25"/>
      <c r="C75" s="25"/>
      <c r="D75" s="26"/>
      <c r="E75" s="34" t="str">
        <f>IFERROR(INDEX(CardTab[Owner],MATCH(_202006_RCSS579111719217577[[#This Row],[Last 4]],CardTab[Card Number],0)),"")</f>
        <v/>
      </c>
      <c r="F75" s="36"/>
      <c r="G75"/>
      <c r="H75" s="22"/>
      <c r="I75" s="2"/>
      <c r="J75" s="5" t="str">
        <f>IFERROR(IF(_202006_RCSS579111719217577[[#This Row],[Item Name]]="Delivery",0,SUMPRODUCT($R$3,_202006_RCSS579111719217577[[#This Row],[Unit Price]],_202006_RCSS579111719217577[[#This Row],['#]])),"")</f>
        <v/>
      </c>
      <c r="K75" s="22"/>
      <c r="L75" s="5" t="str">
        <f>IFERROR(IF(OR(AND(NOT(ISBLANK(_202006_RCSS579111719217577[[#This Row],['#]])),NOT(ISBLANK(_202006_RCSS579111719217577[[#This Row],[Taxable]]))),$U$2),$R$4*(_202006_RCSS579111719217577[[#This Row],[Unit Price]]*_202006_RCSS579111719217577[[#This Row],['#]]+_202006_RCSS579111719217577[[#This Row],[Service Fee]]),""),"")</f>
        <v/>
      </c>
      <c r="M75" s="5">
        <f>IFERROR($R$5*SUM((_202006_RCSS579111719217577[[#This Row],['#]]*_202006_RCSS579111719217577[[#This Row],[Unit Price]]),_202006_RCSS579111719217577[[#This Row],[Service Fee]],_202006_RCSS579111719217577[[#This Row],[Tax]]),"")</f>
        <v>0</v>
      </c>
      <c r="N75" s="5">
        <f>IFERROR(SUM(_202006_RCSS579111719217577[[#This Row],[Unit Price]]*_202006_RCSS579111719217577[[#This Row],['#]],_202006_RCSS579111719217577[[#This Row],[Service Fee]],_202006_RCSS579111719217577[[#This Row],[Tax]],_202006_RCSS579111719217577[[#This Row],[Tip]]),"")</f>
        <v>0</v>
      </c>
      <c r="O75" s="5" t="str">
        <f>IFERROR(_202006_RCSS579111719217577[[#This Row],[Item Cost]]/COUNTA(_202006_RCSS579111719217577[[#This Row],[Alice]:[Dave]]),"")</f>
        <v/>
      </c>
    </row>
    <row r="76" spans="1:15">
      <c r="A76" s="24"/>
      <c r="B76" s="25"/>
      <c r="C76" s="25"/>
      <c r="D76" s="26"/>
      <c r="E76" s="34" t="str">
        <f>IFERROR(INDEX(CardTab[Owner],MATCH(_202006_RCSS579111719217577[[#This Row],[Last 4]],CardTab[Card Number],0)),"")</f>
        <v/>
      </c>
      <c r="F76" s="36"/>
      <c r="G76"/>
      <c r="H76" s="22"/>
      <c r="I76" s="2"/>
      <c r="J76" s="5" t="str">
        <f>IFERROR(IF(_202006_RCSS579111719217577[[#This Row],[Item Name]]="Delivery",0,SUMPRODUCT($R$3,_202006_RCSS579111719217577[[#This Row],[Unit Price]],_202006_RCSS579111719217577[[#This Row],['#]])),"")</f>
        <v/>
      </c>
      <c r="K76" s="22"/>
      <c r="L76" s="5" t="str">
        <f>IFERROR(IF(OR(AND(NOT(ISBLANK(_202006_RCSS579111719217577[[#This Row],['#]])),NOT(ISBLANK(_202006_RCSS579111719217577[[#This Row],[Taxable]]))),$U$2),$R$4*(_202006_RCSS579111719217577[[#This Row],[Unit Price]]*_202006_RCSS579111719217577[[#This Row],['#]]+_202006_RCSS579111719217577[[#This Row],[Service Fee]]),""),"")</f>
        <v/>
      </c>
      <c r="M76" s="5">
        <f>IFERROR($R$5*SUM((_202006_RCSS579111719217577[[#This Row],['#]]*_202006_RCSS579111719217577[[#This Row],[Unit Price]]),_202006_RCSS579111719217577[[#This Row],[Service Fee]],_202006_RCSS579111719217577[[#This Row],[Tax]]),"")</f>
        <v>0</v>
      </c>
      <c r="N76" s="5">
        <f>IFERROR(SUM(_202006_RCSS579111719217577[[#This Row],[Unit Price]]*_202006_RCSS579111719217577[[#This Row],['#]],_202006_RCSS579111719217577[[#This Row],[Service Fee]],_202006_RCSS579111719217577[[#This Row],[Tax]],_202006_RCSS579111719217577[[#This Row],[Tip]]),"")</f>
        <v>0</v>
      </c>
      <c r="O76" s="5" t="str">
        <f>IFERROR(_202006_RCSS579111719217577[[#This Row],[Item Cost]]/COUNTA(_202006_RCSS579111719217577[[#This Row],[Alice]:[Dave]]),"")</f>
        <v/>
      </c>
    </row>
    <row r="77" spans="1:15">
      <c r="A77" s="24"/>
      <c r="B77" s="25"/>
      <c r="C77" s="25"/>
      <c r="D77" s="26"/>
      <c r="E77" s="34" t="str">
        <f>IFERROR(INDEX(CardTab[Owner],MATCH(_202006_RCSS579111719217577[[#This Row],[Last 4]],CardTab[Card Number],0)),"")</f>
        <v/>
      </c>
      <c r="F77" s="36"/>
      <c r="G77"/>
      <c r="H77" s="22"/>
      <c r="I77" s="2"/>
      <c r="J77" s="5" t="str">
        <f>IFERROR(IF(_202006_RCSS579111719217577[[#This Row],[Item Name]]="Delivery",0,SUMPRODUCT($R$3,_202006_RCSS579111719217577[[#This Row],[Unit Price]],_202006_RCSS579111719217577[[#This Row],['#]])),"")</f>
        <v/>
      </c>
      <c r="K77" s="22"/>
      <c r="L77" s="5" t="str">
        <f>IFERROR(IF(OR(AND(NOT(ISBLANK(_202006_RCSS579111719217577[[#This Row],['#]])),NOT(ISBLANK(_202006_RCSS579111719217577[[#This Row],[Taxable]]))),$U$2),$R$4*(_202006_RCSS579111719217577[[#This Row],[Unit Price]]*_202006_RCSS579111719217577[[#This Row],['#]]+_202006_RCSS579111719217577[[#This Row],[Service Fee]]),""),"")</f>
        <v/>
      </c>
      <c r="M77" s="5">
        <f>IFERROR($R$5*SUM((_202006_RCSS579111719217577[[#This Row],['#]]*_202006_RCSS579111719217577[[#This Row],[Unit Price]]),_202006_RCSS579111719217577[[#This Row],[Service Fee]],_202006_RCSS579111719217577[[#This Row],[Tax]]),"")</f>
        <v>0</v>
      </c>
      <c r="N77" s="5">
        <f>IFERROR(SUM(_202006_RCSS579111719217577[[#This Row],[Unit Price]]*_202006_RCSS579111719217577[[#This Row],['#]],_202006_RCSS579111719217577[[#This Row],[Service Fee]],_202006_RCSS579111719217577[[#This Row],[Tax]],_202006_RCSS579111719217577[[#This Row],[Tip]]),"")</f>
        <v>0</v>
      </c>
      <c r="O77" s="5" t="str">
        <f>IFERROR(_202006_RCSS579111719217577[[#This Row],[Item Cost]]/COUNTA(_202006_RCSS579111719217577[[#This Row],[Alice]:[Dave]]),"")</f>
        <v/>
      </c>
    </row>
    <row r="78" spans="1:15">
      <c r="A78" s="24"/>
      <c r="B78" s="25"/>
      <c r="C78" s="25"/>
      <c r="D78" s="26"/>
      <c r="E78" s="34" t="str">
        <f>IFERROR(INDEX(CardTab[Owner],MATCH(_202006_RCSS579111719217577[[#This Row],[Last 4]],CardTab[Card Number],0)),"")</f>
        <v/>
      </c>
      <c r="F78" s="36"/>
      <c r="G78"/>
      <c r="H78" s="22"/>
      <c r="I78" s="2"/>
      <c r="J78" s="5" t="str">
        <f>IFERROR(IF(_202006_RCSS579111719217577[[#This Row],[Item Name]]="Delivery",0,SUMPRODUCT($R$3,_202006_RCSS579111719217577[[#This Row],[Unit Price]],_202006_RCSS579111719217577[[#This Row],['#]])),"")</f>
        <v/>
      </c>
      <c r="K78" s="22"/>
      <c r="L78" s="5" t="str">
        <f>IFERROR(IF(OR(AND(NOT(ISBLANK(_202006_RCSS579111719217577[[#This Row],['#]])),NOT(ISBLANK(_202006_RCSS579111719217577[[#This Row],[Taxable]]))),$U$2),$R$4*(_202006_RCSS579111719217577[[#This Row],[Unit Price]]*_202006_RCSS579111719217577[[#This Row],['#]]+_202006_RCSS579111719217577[[#This Row],[Service Fee]]),""),"")</f>
        <v/>
      </c>
      <c r="M78" s="5">
        <f>IFERROR($R$5*SUM((_202006_RCSS579111719217577[[#This Row],['#]]*_202006_RCSS579111719217577[[#This Row],[Unit Price]]),_202006_RCSS579111719217577[[#This Row],[Service Fee]],_202006_RCSS579111719217577[[#This Row],[Tax]]),"")</f>
        <v>0</v>
      </c>
      <c r="N78" s="5">
        <f>IFERROR(SUM(_202006_RCSS579111719217577[[#This Row],[Unit Price]]*_202006_RCSS579111719217577[[#This Row],['#]],_202006_RCSS579111719217577[[#This Row],[Service Fee]],_202006_RCSS579111719217577[[#This Row],[Tax]],_202006_RCSS579111719217577[[#This Row],[Tip]]),"")</f>
        <v>0</v>
      </c>
      <c r="O78" s="5" t="str">
        <f>IFERROR(_202006_RCSS579111719217577[[#This Row],[Item Cost]]/COUNTA(_202006_RCSS579111719217577[[#This Row],[Alice]:[Dave]]),"")</f>
        <v/>
      </c>
    </row>
    <row r="79" spans="1:15">
      <c r="A79" s="24"/>
      <c r="B79" s="25"/>
      <c r="C79" s="25"/>
      <c r="D79" s="26"/>
      <c r="E79" s="34" t="str">
        <f>IFERROR(INDEX(CardTab[Owner],MATCH(_202006_RCSS579111719217577[[#This Row],[Last 4]],CardTab[Card Number],0)),"")</f>
        <v/>
      </c>
      <c r="F79" s="36"/>
      <c r="G79"/>
      <c r="H79" s="22"/>
      <c r="I79" s="2"/>
      <c r="J79" s="5" t="str">
        <f>IFERROR(IF(_202006_RCSS579111719217577[[#This Row],[Item Name]]="Delivery",0,SUMPRODUCT($R$3,_202006_RCSS579111719217577[[#This Row],[Unit Price]],_202006_RCSS579111719217577[[#This Row],['#]])),"")</f>
        <v/>
      </c>
      <c r="K79" s="22"/>
      <c r="L79" s="5" t="str">
        <f>IFERROR(IF(OR(AND(NOT(ISBLANK(_202006_RCSS579111719217577[[#This Row],['#]])),NOT(ISBLANK(_202006_RCSS579111719217577[[#This Row],[Taxable]]))),$U$2),$R$4*(_202006_RCSS579111719217577[[#This Row],[Unit Price]]*_202006_RCSS579111719217577[[#This Row],['#]]+_202006_RCSS579111719217577[[#This Row],[Service Fee]]),""),"")</f>
        <v/>
      </c>
      <c r="M79" s="5">
        <f>IFERROR($R$5*SUM((_202006_RCSS579111719217577[[#This Row],['#]]*_202006_RCSS579111719217577[[#This Row],[Unit Price]]),_202006_RCSS579111719217577[[#This Row],[Service Fee]],_202006_RCSS579111719217577[[#This Row],[Tax]]),"")</f>
        <v>0</v>
      </c>
      <c r="N79" s="5">
        <f>IFERROR(SUM(_202006_RCSS579111719217577[[#This Row],[Unit Price]]*_202006_RCSS579111719217577[[#This Row],['#]],_202006_RCSS579111719217577[[#This Row],[Service Fee]],_202006_RCSS579111719217577[[#This Row],[Tax]],_202006_RCSS579111719217577[[#This Row],[Tip]]),"")</f>
        <v>0</v>
      </c>
      <c r="O79" s="5" t="str">
        <f>IFERROR(_202006_RCSS579111719217577[[#This Row],[Item Cost]]/COUNTA(_202006_RCSS579111719217577[[#This Row],[Alice]:[Dave]]),"")</f>
        <v/>
      </c>
    </row>
    <row r="80" spans="1:15">
      <c r="A80" s="24"/>
      <c r="B80" s="25"/>
      <c r="C80" s="25"/>
      <c r="D80" s="26"/>
      <c r="E80" s="34" t="str">
        <f>IFERROR(INDEX(CardTab[Owner],MATCH(_202006_RCSS579111719217577[[#This Row],[Last 4]],CardTab[Card Number],0)),"")</f>
        <v/>
      </c>
      <c r="F80" s="36"/>
      <c r="G80"/>
      <c r="H80" s="22"/>
      <c r="I80" s="2"/>
      <c r="J80" s="5" t="str">
        <f>IFERROR(IF(_202006_RCSS579111719217577[[#This Row],[Item Name]]="Delivery",0,SUMPRODUCT($R$3,_202006_RCSS579111719217577[[#This Row],[Unit Price]],_202006_RCSS579111719217577[[#This Row],['#]])),"")</f>
        <v/>
      </c>
      <c r="K80" s="22"/>
      <c r="L80" s="5" t="str">
        <f>IFERROR(IF(OR(AND(NOT(ISBLANK(_202006_RCSS579111719217577[[#This Row],['#]])),NOT(ISBLANK(_202006_RCSS579111719217577[[#This Row],[Taxable]]))),$U$2),$R$4*(_202006_RCSS579111719217577[[#This Row],[Unit Price]]*_202006_RCSS579111719217577[[#This Row],['#]]+_202006_RCSS579111719217577[[#This Row],[Service Fee]]),""),"")</f>
        <v/>
      </c>
      <c r="M80" s="5">
        <f>IFERROR($R$5*SUM((_202006_RCSS579111719217577[[#This Row],['#]]*_202006_RCSS579111719217577[[#This Row],[Unit Price]]),_202006_RCSS579111719217577[[#This Row],[Service Fee]],_202006_RCSS579111719217577[[#This Row],[Tax]]),"")</f>
        <v>0</v>
      </c>
      <c r="N80" s="5">
        <f>IFERROR(SUM(_202006_RCSS579111719217577[[#This Row],[Unit Price]]*_202006_RCSS579111719217577[[#This Row],['#]],_202006_RCSS579111719217577[[#This Row],[Service Fee]],_202006_RCSS579111719217577[[#This Row],[Tax]],_202006_RCSS579111719217577[[#This Row],[Tip]]),"")</f>
        <v>0</v>
      </c>
      <c r="O80" s="5" t="str">
        <f>IFERROR(_202006_RCSS579111719217577[[#This Row],[Item Cost]]/COUNTA(_202006_RCSS579111719217577[[#This Row],[Alice]:[Dave]]),"")</f>
        <v/>
      </c>
    </row>
    <row r="81" spans="1:15">
      <c r="A81" s="24"/>
      <c r="B81" s="25"/>
      <c r="C81" s="25"/>
      <c r="D81" s="26"/>
      <c r="E81" s="34" t="str">
        <f>IFERROR(INDEX(CardTab[Owner],MATCH(_202006_RCSS579111719217577[[#This Row],[Last 4]],CardTab[Card Number],0)),"")</f>
        <v/>
      </c>
      <c r="F81" s="36"/>
      <c r="G81"/>
      <c r="H81" s="22"/>
      <c r="I81" s="2"/>
      <c r="J81" s="5" t="str">
        <f>IFERROR(IF(_202006_RCSS579111719217577[[#This Row],[Item Name]]="Delivery",0,SUMPRODUCT($R$3,_202006_RCSS579111719217577[[#This Row],[Unit Price]],_202006_RCSS579111719217577[[#This Row],['#]])),"")</f>
        <v/>
      </c>
      <c r="K81" s="22"/>
      <c r="L81" s="5" t="str">
        <f>IFERROR(IF(OR(AND(NOT(ISBLANK(_202006_RCSS579111719217577[[#This Row],['#]])),NOT(ISBLANK(_202006_RCSS579111719217577[[#This Row],[Taxable]]))),$U$2),$R$4*(_202006_RCSS579111719217577[[#This Row],[Unit Price]]*_202006_RCSS579111719217577[[#This Row],['#]]+_202006_RCSS579111719217577[[#This Row],[Service Fee]]),""),"")</f>
        <v/>
      </c>
      <c r="M81" s="5">
        <f>IFERROR($R$5*SUM((_202006_RCSS579111719217577[[#This Row],['#]]*_202006_RCSS579111719217577[[#This Row],[Unit Price]]),_202006_RCSS579111719217577[[#This Row],[Service Fee]],_202006_RCSS579111719217577[[#This Row],[Tax]]),"")</f>
        <v>0</v>
      </c>
      <c r="N81" s="5">
        <f>IFERROR(SUM(_202006_RCSS579111719217577[[#This Row],[Unit Price]]*_202006_RCSS579111719217577[[#This Row],['#]],_202006_RCSS579111719217577[[#This Row],[Service Fee]],_202006_RCSS579111719217577[[#This Row],[Tax]],_202006_RCSS579111719217577[[#This Row],[Tip]]),"")</f>
        <v>0</v>
      </c>
      <c r="O81" s="5" t="str">
        <f>IFERROR(_202006_RCSS579111719217577[[#This Row],[Item Cost]]/COUNTA(_202006_RCSS579111719217577[[#This Row],[Alice]:[Dave]]),"")</f>
        <v/>
      </c>
    </row>
    <row r="82" spans="1:15">
      <c r="A82" s="24"/>
      <c r="B82" s="25"/>
      <c r="C82" s="25"/>
      <c r="D82" s="26"/>
      <c r="E82" s="34" t="str">
        <f>IFERROR(INDEX(CardTab[Owner],MATCH(_202006_RCSS579111719217577[[#This Row],[Last 4]],CardTab[Card Number],0)),"")</f>
        <v/>
      </c>
      <c r="F82" s="36"/>
      <c r="G82"/>
      <c r="H82" s="22"/>
      <c r="I82" s="2"/>
      <c r="J82" s="5" t="str">
        <f>IFERROR(IF(_202006_RCSS579111719217577[[#This Row],[Item Name]]="Delivery",0,SUMPRODUCT($R$3,_202006_RCSS579111719217577[[#This Row],[Unit Price]],_202006_RCSS579111719217577[[#This Row],['#]])),"")</f>
        <v/>
      </c>
      <c r="K82" s="22"/>
      <c r="L82" s="5" t="str">
        <f>IFERROR(IF(OR(AND(NOT(ISBLANK(_202006_RCSS579111719217577[[#This Row],['#]])),NOT(ISBLANK(_202006_RCSS579111719217577[[#This Row],[Taxable]]))),$U$2),$R$4*(_202006_RCSS579111719217577[[#This Row],[Unit Price]]*_202006_RCSS579111719217577[[#This Row],['#]]+_202006_RCSS579111719217577[[#This Row],[Service Fee]]),""),"")</f>
        <v/>
      </c>
      <c r="M82" s="5">
        <f>IFERROR($R$5*SUM((_202006_RCSS579111719217577[[#This Row],['#]]*_202006_RCSS579111719217577[[#This Row],[Unit Price]]),_202006_RCSS579111719217577[[#This Row],[Service Fee]],_202006_RCSS579111719217577[[#This Row],[Tax]]),"")</f>
        <v>0</v>
      </c>
      <c r="N82" s="5">
        <f>IFERROR(SUM(_202006_RCSS579111719217577[[#This Row],[Unit Price]]*_202006_RCSS579111719217577[[#This Row],['#]],_202006_RCSS579111719217577[[#This Row],[Service Fee]],_202006_RCSS579111719217577[[#This Row],[Tax]],_202006_RCSS579111719217577[[#This Row],[Tip]]),"")</f>
        <v>0</v>
      </c>
      <c r="O82" s="5" t="str">
        <f>IFERROR(_202006_RCSS579111719217577[[#This Row],[Item Cost]]/COUNTA(_202006_RCSS579111719217577[[#This Row],[Alice]:[Dave]]),"")</f>
        <v/>
      </c>
    </row>
    <row r="83" spans="1:15">
      <c r="A83" s="24"/>
      <c r="B83" s="25"/>
      <c r="C83" s="25"/>
      <c r="D83" s="26"/>
      <c r="E83" s="34" t="str">
        <f>IFERROR(INDEX(CardTab[Owner],MATCH(_202006_RCSS579111719217577[[#This Row],[Last 4]],CardTab[Card Number],0)),"")</f>
        <v/>
      </c>
      <c r="F83" s="36"/>
      <c r="G83"/>
      <c r="H83" s="22"/>
      <c r="I83" s="2"/>
      <c r="J83" s="5" t="str">
        <f>IFERROR(IF(_202006_RCSS579111719217577[[#This Row],[Item Name]]="Delivery",0,SUMPRODUCT($R$3,_202006_RCSS579111719217577[[#This Row],[Unit Price]],_202006_RCSS579111719217577[[#This Row],['#]])),"")</f>
        <v/>
      </c>
      <c r="K83" s="22"/>
      <c r="L83" s="5" t="str">
        <f>IFERROR(IF(OR(AND(NOT(ISBLANK(_202006_RCSS579111719217577[[#This Row],['#]])),NOT(ISBLANK(_202006_RCSS579111719217577[[#This Row],[Taxable]]))),$U$2),$R$4*(_202006_RCSS579111719217577[[#This Row],[Unit Price]]*_202006_RCSS579111719217577[[#This Row],['#]]+_202006_RCSS579111719217577[[#This Row],[Service Fee]]),""),"")</f>
        <v/>
      </c>
      <c r="M83" s="5">
        <f>IFERROR($R$5*SUM((_202006_RCSS579111719217577[[#This Row],['#]]*_202006_RCSS579111719217577[[#This Row],[Unit Price]]),_202006_RCSS579111719217577[[#This Row],[Service Fee]],_202006_RCSS579111719217577[[#This Row],[Tax]]),"")</f>
        <v>0</v>
      </c>
      <c r="N83" s="5">
        <f>IFERROR(SUM(_202006_RCSS579111719217577[[#This Row],[Unit Price]]*_202006_RCSS579111719217577[[#This Row],['#]],_202006_RCSS579111719217577[[#This Row],[Service Fee]],_202006_RCSS579111719217577[[#This Row],[Tax]],_202006_RCSS579111719217577[[#This Row],[Tip]]),"")</f>
        <v>0</v>
      </c>
      <c r="O83" s="5" t="str">
        <f>IFERROR(_202006_RCSS579111719217577[[#This Row],[Item Cost]]/COUNTA(_202006_RCSS579111719217577[[#This Row],[Alice]:[Dave]]),"")</f>
        <v/>
      </c>
    </row>
    <row r="84" spans="1:15">
      <c r="A84" s="24"/>
      <c r="B84" s="25"/>
      <c r="C84" s="25"/>
      <c r="D84" s="26"/>
      <c r="E84" s="34" t="str">
        <f>IFERROR(INDEX(CardTab[Owner],MATCH(_202006_RCSS579111719217577[[#This Row],[Last 4]],CardTab[Card Number],0)),"")</f>
        <v/>
      </c>
      <c r="F84" s="36"/>
      <c r="G84"/>
      <c r="H84" s="22"/>
      <c r="I84" s="2"/>
      <c r="J84" s="5" t="str">
        <f>IFERROR(IF(_202006_RCSS579111719217577[[#This Row],[Item Name]]="Delivery",0,SUMPRODUCT($R$3,_202006_RCSS579111719217577[[#This Row],[Unit Price]],_202006_RCSS579111719217577[[#This Row],['#]])),"")</f>
        <v/>
      </c>
      <c r="K84" s="22"/>
      <c r="L84" s="5" t="str">
        <f>IFERROR(IF(OR(AND(NOT(ISBLANK(_202006_RCSS579111719217577[[#This Row],['#]])),NOT(ISBLANK(_202006_RCSS579111719217577[[#This Row],[Taxable]]))),$U$2),$R$4*(_202006_RCSS579111719217577[[#This Row],[Unit Price]]*_202006_RCSS579111719217577[[#This Row],['#]]+_202006_RCSS579111719217577[[#This Row],[Service Fee]]),""),"")</f>
        <v/>
      </c>
      <c r="M84" s="5">
        <f>IFERROR($R$5*SUM((_202006_RCSS579111719217577[[#This Row],['#]]*_202006_RCSS579111719217577[[#This Row],[Unit Price]]),_202006_RCSS579111719217577[[#This Row],[Service Fee]],_202006_RCSS579111719217577[[#This Row],[Tax]]),"")</f>
        <v>0</v>
      </c>
      <c r="N84" s="5">
        <f>IFERROR(SUM(_202006_RCSS579111719217577[[#This Row],[Unit Price]]*_202006_RCSS579111719217577[[#This Row],['#]],_202006_RCSS579111719217577[[#This Row],[Service Fee]],_202006_RCSS579111719217577[[#This Row],[Tax]],_202006_RCSS579111719217577[[#This Row],[Tip]]),"")</f>
        <v>0</v>
      </c>
      <c r="O84" s="5" t="str">
        <f>IFERROR(_202006_RCSS579111719217577[[#This Row],[Item Cost]]/COUNTA(_202006_RCSS579111719217577[[#This Row],[Alice]:[Dave]]),"")</f>
        <v/>
      </c>
    </row>
    <row r="85" spans="1:15">
      <c r="A85" s="24"/>
      <c r="B85" s="25"/>
      <c r="C85" s="25"/>
      <c r="D85" s="26"/>
      <c r="E85" s="34" t="str">
        <f>IFERROR(INDEX(CardTab[Owner],MATCH(_202006_RCSS579111719217577[[#This Row],[Last 4]],CardTab[Card Number],0)),"")</f>
        <v/>
      </c>
      <c r="F85" s="36"/>
      <c r="G85" s="1"/>
      <c r="H85" s="22"/>
      <c r="I85" s="2"/>
      <c r="J85" s="5" t="str">
        <f>IFERROR(IF(_202006_RCSS579111719217577[[#This Row],[Item Name]]="Delivery",0,SUMPRODUCT($R$3,_202006_RCSS579111719217577[[#This Row],[Unit Price]],_202006_RCSS579111719217577[[#This Row],['#]])),"")</f>
        <v/>
      </c>
      <c r="K85" s="22"/>
      <c r="L85" s="5" t="str">
        <f>IFERROR(IF(OR(AND(NOT(ISBLANK(_202006_RCSS579111719217577[[#This Row],['#]])),NOT(ISBLANK(_202006_RCSS579111719217577[[#This Row],[Taxable]]))),$U$2),$R$4*(_202006_RCSS579111719217577[[#This Row],[Unit Price]]*_202006_RCSS579111719217577[[#This Row],['#]]+_202006_RCSS579111719217577[[#This Row],[Service Fee]]),""),"")</f>
        <v/>
      </c>
      <c r="M85" s="5">
        <f>IFERROR($R$5*SUM((_202006_RCSS579111719217577[[#This Row],['#]]*_202006_RCSS579111719217577[[#This Row],[Unit Price]]),_202006_RCSS579111719217577[[#This Row],[Service Fee]],_202006_RCSS579111719217577[[#This Row],[Tax]]),"")</f>
        <v>0</v>
      </c>
      <c r="N85" s="5">
        <f>IFERROR(SUM(_202006_RCSS579111719217577[[#This Row],[Unit Price]]*_202006_RCSS579111719217577[[#This Row],['#]],_202006_RCSS579111719217577[[#This Row],[Service Fee]],_202006_RCSS579111719217577[[#This Row],[Tax]],_202006_RCSS579111719217577[[#This Row],[Tip]]),"")</f>
        <v>0</v>
      </c>
      <c r="O85" s="5" t="str">
        <f>IFERROR(_202006_RCSS579111719217577[[#This Row],[Item Cost]]/COUNTA(_202006_RCSS579111719217577[[#This Row],[Alice]:[Dave]]),"")</f>
        <v/>
      </c>
    </row>
    <row r="86" spans="1:15">
      <c r="A86" s="24"/>
      <c r="B86" s="25"/>
      <c r="C86" s="25"/>
      <c r="D86" s="26"/>
      <c r="E86" s="34" t="str">
        <f>IFERROR(INDEX(CardTab[Owner],MATCH(_202006_RCSS579111719217577[[#This Row],[Last 4]],CardTab[Card Number],0)),"")</f>
        <v/>
      </c>
      <c r="F86" s="36"/>
      <c r="G86"/>
      <c r="H86" s="22"/>
      <c r="I86" s="2"/>
      <c r="J86" s="5" t="str">
        <f>IFERROR(IF(_202006_RCSS579111719217577[[#This Row],[Item Name]]="Delivery",0,SUMPRODUCT($R$3,_202006_RCSS579111719217577[[#This Row],[Unit Price]],_202006_RCSS579111719217577[[#This Row],['#]])),"")</f>
        <v/>
      </c>
      <c r="K86" s="22"/>
      <c r="L86" s="5" t="str">
        <f>IFERROR(IF(OR(AND(NOT(ISBLANK(_202006_RCSS579111719217577[[#This Row],['#]])),NOT(ISBLANK(_202006_RCSS579111719217577[[#This Row],[Taxable]]))),$U$2),$R$4*(_202006_RCSS579111719217577[[#This Row],[Unit Price]]*_202006_RCSS579111719217577[[#This Row],['#]]+_202006_RCSS579111719217577[[#This Row],[Service Fee]]),""),"")</f>
        <v/>
      </c>
      <c r="M86" s="5">
        <f>IFERROR($R$5*SUM((_202006_RCSS579111719217577[[#This Row],['#]]*_202006_RCSS579111719217577[[#This Row],[Unit Price]]),_202006_RCSS579111719217577[[#This Row],[Service Fee]],_202006_RCSS579111719217577[[#This Row],[Tax]]),"")</f>
        <v>0</v>
      </c>
      <c r="N86" s="5">
        <f>IFERROR(SUM(_202006_RCSS579111719217577[[#This Row],[Unit Price]]*_202006_RCSS579111719217577[[#This Row],['#]],_202006_RCSS579111719217577[[#This Row],[Service Fee]],_202006_RCSS579111719217577[[#This Row],[Tax]],_202006_RCSS579111719217577[[#This Row],[Tip]]),"")</f>
        <v>0</v>
      </c>
      <c r="O86" s="5" t="str">
        <f>IFERROR(_202006_RCSS579111719217577[[#This Row],[Item Cost]]/COUNTA(_202006_RCSS579111719217577[[#This Row],[Alice]:[Dave]]),"")</f>
        <v/>
      </c>
    </row>
    <row r="87" spans="1:15">
      <c r="A87" s="24"/>
      <c r="B87" s="25"/>
      <c r="C87" s="25"/>
      <c r="D87" s="26"/>
      <c r="E87" s="34" t="str">
        <f>IFERROR(INDEX(CardTab[Owner],MATCH(_202006_RCSS579111719217577[[#This Row],[Last 4]],CardTab[Card Number],0)),"")</f>
        <v/>
      </c>
      <c r="F87" s="36"/>
      <c r="G87"/>
      <c r="H87" s="22"/>
      <c r="I87" s="2"/>
      <c r="J87" s="5" t="str">
        <f>IFERROR(IF(_202006_RCSS579111719217577[[#This Row],[Item Name]]="Delivery",0,SUMPRODUCT($R$3,_202006_RCSS579111719217577[[#This Row],[Unit Price]],_202006_RCSS579111719217577[[#This Row],['#]])),"")</f>
        <v/>
      </c>
      <c r="K87" s="22"/>
      <c r="L87" s="5" t="str">
        <f>IFERROR(IF(OR(AND(NOT(ISBLANK(_202006_RCSS579111719217577[[#This Row],['#]])),NOT(ISBLANK(_202006_RCSS579111719217577[[#This Row],[Taxable]]))),$U$2),$R$4*(_202006_RCSS579111719217577[[#This Row],[Unit Price]]*_202006_RCSS579111719217577[[#This Row],['#]]+_202006_RCSS579111719217577[[#This Row],[Service Fee]]),""),"")</f>
        <v/>
      </c>
      <c r="M87" s="5">
        <f>IFERROR($R$5*SUM((_202006_RCSS579111719217577[[#This Row],['#]]*_202006_RCSS579111719217577[[#This Row],[Unit Price]]),_202006_RCSS579111719217577[[#This Row],[Service Fee]],_202006_RCSS579111719217577[[#This Row],[Tax]]),"")</f>
        <v>0</v>
      </c>
      <c r="N87" s="5">
        <f>IFERROR(SUM(_202006_RCSS579111719217577[[#This Row],[Unit Price]]*_202006_RCSS579111719217577[[#This Row],['#]],_202006_RCSS579111719217577[[#This Row],[Service Fee]],_202006_RCSS579111719217577[[#This Row],[Tax]],_202006_RCSS579111719217577[[#This Row],[Tip]]),"")</f>
        <v>0</v>
      </c>
      <c r="O87" s="5" t="str">
        <f>IFERROR(_202006_RCSS579111719217577[[#This Row],[Item Cost]]/COUNTA(_202006_RCSS579111719217577[[#This Row],[Alice]:[Dave]]),"")</f>
        <v/>
      </c>
    </row>
    <row r="88" spans="1:15">
      <c r="A88" s="24"/>
      <c r="B88" s="25"/>
      <c r="C88" s="25"/>
      <c r="D88" s="26"/>
      <c r="E88" s="34" t="str">
        <f>IFERROR(INDEX(CardTab[Owner],MATCH(_202006_RCSS579111719217577[[#This Row],[Last 4]],CardTab[Card Number],0)),"")</f>
        <v/>
      </c>
      <c r="F88" s="36"/>
      <c r="G88"/>
      <c r="H88" s="22"/>
      <c r="I88" s="2"/>
      <c r="J88" s="5" t="str">
        <f>IFERROR(IF(_202006_RCSS579111719217577[[#This Row],[Item Name]]="Delivery",0,SUMPRODUCT($R$3,_202006_RCSS579111719217577[[#This Row],[Unit Price]],_202006_RCSS579111719217577[[#This Row],['#]])),"")</f>
        <v/>
      </c>
      <c r="K88" s="22"/>
      <c r="L88" s="5" t="str">
        <f>IFERROR(IF(OR(AND(NOT(ISBLANK(_202006_RCSS579111719217577[[#This Row],['#]])),NOT(ISBLANK(_202006_RCSS579111719217577[[#This Row],[Taxable]]))),$U$2),$R$4*(_202006_RCSS579111719217577[[#This Row],[Unit Price]]*_202006_RCSS579111719217577[[#This Row],['#]]+_202006_RCSS579111719217577[[#This Row],[Service Fee]]),""),"")</f>
        <v/>
      </c>
      <c r="M88" s="5">
        <f>IFERROR($R$5*SUM((_202006_RCSS579111719217577[[#This Row],['#]]*_202006_RCSS579111719217577[[#This Row],[Unit Price]]),_202006_RCSS579111719217577[[#This Row],[Service Fee]],_202006_RCSS579111719217577[[#This Row],[Tax]]),"")</f>
        <v>0</v>
      </c>
      <c r="N88" s="5">
        <f>IFERROR(SUM(_202006_RCSS579111719217577[[#This Row],[Unit Price]]*_202006_RCSS579111719217577[[#This Row],['#]],_202006_RCSS579111719217577[[#This Row],[Service Fee]],_202006_RCSS579111719217577[[#This Row],[Tax]],_202006_RCSS579111719217577[[#This Row],[Tip]]),"")</f>
        <v>0</v>
      </c>
      <c r="O88" s="5" t="str">
        <f>IFERROR(_202006_RCSS579111719217577[[#This Row],[Item Cost]]/COUNTA(_202006_RCSS579111719217577[[#This Row],[Alice]:[Dave]]),"")</f>
        <v/>
      </c>
    </row>
    <row r="89" spans="1:15">
      <c r="A89" s="24"/>
      <c r="B89" s="25"/>
      <c r="C89" s="25"/>
      <c r="D89" s="26"/>
      <c r="E89" s="34" t="str">
        <f>IFERROR(INDEX(CardTab[Owner],MATCH(_202006_RCSS579111719217577[[#This Row],[Last 4]],CardTab[Card Number],0)),"")</f>
        <v/>
      </c>
      <c r="F89" s="36"/>
      <c r="G89"/>
      <c r="H89" s="22"/>
      <c r="I89" s="2"/>
      <c r="J89" s="5" t="str">
        <f>IFERROR(IF(_202006_RCSS579111719217577[[#This Row],[Item Name]]="Delivery",0,SUMPRODUCT($R$3,_202006_RCSS579111719217577[[#This Row],[Unit Price]],_202006_RCSS579111719217577[[#This Row],['#]])),"")</f>
        <v/>
      </c>
      <c r="K89" s="22"/>
      <c r="L89" s="5" t="str">
        <f>IFERROR(IF(OR(AND(NOT(ISBLANK(_202006_RCSS579111719217577[[#This Row],['#]])),NOT(ISBLANK(_202006_RCSS579111719217577[[#This Row],[Taxable]]))),$U$2),$R$4*(_202006_RCSS579111719217577[[#This Row],[Unit Price]]*_202006_RCSS579111719217577[[#This Row],['#]]+_202006_RCSS579111719217577[[#This Row],[Service Fee]]),""),"")</f>
        <v/>
      </c>
      <c r="M89" s="5">
        <f>IFERROR($R$5*SUM((_202006_RCSS579111719217577[[#This Row],['#]]*_202006_RCSS579111719217577[[#This Row],[Unit Price]]),_202006_RCSS579111719217577[[#This Row],[Service Fee]],_202006_RCSS579111719217577[[#This Row],[Tax]]),"")</f>
        <v>0</v>
      </c>
      <c r="N89" s="5">
        <f>IFERROR(SUM(_202006_RCSS579111719217577[[#This Row],[Unit Price]]*_202006_RCSS579111719217577[[#This Row],['#]],_202006_RCSS579111719217577[[#This Row],[Service Fee]],_202006_RCSS579111719217577[[#This Row],[Tax]],_202006_RCSS579111719217577[[#This Row],[Tip]]),"")</f>
        <v>0</v>
      </c>
      <c r="O89" s="5" t="str">
        <f>IFERROR(_202006_RCSS579111719217577[[#This Row],[Item Cost]]/COUNTA(_202006_RCSS579111719217577[[#This Row],[Alice]:[Dave]]),"")</f>
        <v/>
      </c>
    </row>
    <row r="90" spans="1:15">
      <c r="A90" s="24"/>
      <c r="B90" s="25"/>
      <c r="C90" s="25"/>
      <c r="D90" s="26"/>
      <c r="E90" s="34" t="str">
        <f>IFERROR(INDEX(CardTab[Owner],MATCH(_202006_RCSS579111719217577[[#This Row],[Last 4]],CardTab[Card Number],0)),"")</f>
        <v/>
      </c>
      <c r="F90" s="36"/>
      <c r="G90"/>
      <c r="H90" s="22"/>
      <c r="I90" s="2"/>
      <c r="J90" s="5" t="str">
        <f>IFERROR(IF(_202006_RCSS579111719217577[[#This Row],[Item Name]]="Delivery",0,SUMPRODUCT($R$3,_202006_RCSS579111719217577[[#This Row],[Unit Price]],_202006_RCSS579111719217577[[#This Row],['#]])),"")</f>
        <v/>
      </c>
      <c r="K90" s="22"/>
      <c r="L90" s="5" t="str">
        <f>IFERROR(IF(OR(AND(NOT(ISBLANK(_202006_RCSS579111719217577[[#This Row],['#]])),NOT(ISBLANK(_202006_RCSS579111719217577[[#This Row],[Taxable]]))),$U$2),$R$4*(_202006_RCSS579111719217577[[#This Row],[Unit Price]]*_202006_RCSS579111719217577[[#This Row],['#]]+_202006_RCSS579111719217577[[#This Row],[Service Fee]]),""),"")</f>
        <v/>
      </c>
      <c r="M90" s="5">
        <f>IFERROR($R$5*SUM((_202006_RCSS579111719217577[[#This Row],['#]]*_202006_RCSS579111719217577[[#This Row],[Unit Price]]),_202006_RCSS579111719217577[[#This Row],[Service Fee]],_202006_RCSS579111719217577[[#This Row],[Tax]]),"")</f>
        <v>0</v>
      </c>
      <c r="N90" s="5">
        <f>IFERROR(SUM(_202006_RCSS579111719217577[[#This Row],[Unit Price]]*_202006_RCSS579111719217577[[#This Row],['#]],_202006_RCSS579111719217577[[#This Row],[Service Fee]],_202006_RCSS579111719217577[[#This Row],[Tax]],_202006_RCSS579111719217577[[#This Row],[Tip]]),"")</f>
        <v>0</v>
      </c>
      <c r="O90" s="5" t="str">
        <f>IFERROR(_202006_RCSS579111719217577[[#This Row],[Item Cost]]/COUNTA(_202006_RCSS579111719217577[[#This Row],[Alice]:[Dave]]),"")</f>
        <v/>
      </c>
    </row>
    <row r="91" spans="1:15">
      <c r="A91" s="24"/>
      <c r="B91" s="25"/>
      <c r="C91" s="25"/>
      <c r="D91" s="26"/>
      <c r="E91" s="34" t="str">
        <f>IFERROR(INDEX(CardTab[Owner],MATCH(_202006_RCSS579111719217577[[#This Row],[Last 4]],CardTab[Card Number],0)),"")</f>
        <v/>
      </c>
      <c r="F91" s="36"/>
      <c r="G91"/>
      <c r="H91" s="22"/>
      <c r="I91" s="2"/>
      <c r="J91" s="5" t="str">
        <f>IFERROR(IF(_202006_RCSS579111719217577[[#This Row],[Item Name]]="Delivery",0,SUMPRODUCT($R$3,_202006_RCSS579111719217577[[#This Row],[Unit Price]],_202006_RCSS579111719217577[[#This Row],['#]])),"")</f>
        <v/>
      </c>
      <c r="K91" s="22"/>
      <c r="L91" s="5" t="str">
        <f>IFERROR(IF(OR(AND(NOT(ISBLANK(_202006_RCSS579111719217577[[#This Row],['#]])),NOT(ISBLANK(_202006_RCSS579111719217577[[#This Row],[Taxable]]))),$U$2),$R$4*(_202006_RCSS579111719217577[[#This Row],[Unit Price]]*_202006_RCSS579111719217577[[#This Row],['#]]+_202006_RCSS579111719217577[[#This Row],[Service Fee]]),""),"")</f>
        <v/>
      </c>
      <c r="M91" s="5">
        <f>IFERROR($R$5*SUM((_202006_RCSS579111719217577[[#This Row],['#]]*_202006_RCSS579111719217577[[#This Row],[Unit Price]]),_202006_RCSS579111719217577[[#This Row],[Service Fee]],_202006_RCSS579111719217577[[#This Row],[Tax]]),"")</f>
        <v>0</v>
      </c>
      <c r="N91" s="5">
        <f>IFERROR(SUM(_202006_RCSS579111719217577[[#This Row],[Unit Price]]*_202006_RCSS579111719217577[[#This Row],['#]],_202006_RCSS579111719217577[[#This Row],[Service Fee]],_202006_RCSS579111719217577[[#This Row],[Tax]],_202006_RCSS579111719217577[[#This Row],[Tip]]),"")</f>
        <v>0</v>
      </c>
      <c r="O91" s="5" t="str">
        <f>IFERROR(_202006_RCSS579111719217577[[#This Row],[Item Cost]]/COUNTA(_202006_RCSS579111719217577[[#This Row],[Alice]:[Dave]]),"")</f>
        <v/>
      </c>
    </row>
    <row r="92" spans="1:15">
      <c r="A92" s="24"/>
      <c r="B92" s="25"/>
      <c r="C92" s="25"/>
      <c r="D92" s="26"/>
      <c r="E92" s="34" t="str">
        <f>IFERROR(INDEX(CardTab[Owner],MATCH(_202006_RCSS579111719217577[[#This Row],[Last 4]],CardTab[Card Number],0)),"")</f>
        <v/>
      </c>
      <c r="F92" s="36"/>
      <c r="G92"/>
      <c r="H92" s="22"/>
      <c r="I92" s="2"/>
      <c r="J92" s="5" t="str">
        <f>IFERROR(IF(_202006_RCSS579111719217577[[#This Row],[Item Name]]="Delivery",0,SUMPRODUCT($R$3,_202006_RCSS579111719217577[[#This Row],[Unit Price]],_202006_RCSS579111719217577[[#This Row],['#]])),"")</f>
        <v/>
      </c>
      <c r="K92" s="22"/>
      <c r="L92" s="5" t="str">
        <f>IFERROR(IF(OR(AND(NOT(ISBLANK(_202006_RCSS579111719217577[[#This Row],['#]])),NOT(ISBLANK(_202006_RCSS579111719217577[[#This Row],[Taxable]]))),$U$2),$R$4*(_202006_RCSS579111719217577[[#This Row],[Unit Price]]*_202006_RCSS579111719217577[[#This Row],['#]]+_202006_RCSS579111719217577[[#This Row],[Service Fee]]),""),"")</f>
        <v/>
      </c>
      <c r="M92" s="5">
        <f>IFERROR($R$5*SUM((_202006_RCSS579111719217577[[#This Row],['#]]*_202006_RCSS579111719217577[[#This Row],[Unit Price]]),_202006_RCSS579111719217577[[#This Row],[Service Fee]],_202006_RCSS579111719217577[[#This Row],[Tax]]),"")</f>
        <v>0</v>
      </c>
      <c r="N92" s="5">
        <f>IFERROR(SUM(_202006_RCSS579111719217577[[#This Row],[Unit Price]]*_202006_RCSS579111719217577[[#This Row],['#]],_202006_RCSS579111719217577[[#This Row],[Service Fee]],_202006_RCSS579111719217577[[#This Row],[Tax]],_202006_RCSS579111719217577[[#This Row],[Tip]]),"")</f>
        <v>0</v>
      </c>
      <c r="O92" s="5" t="str">
        <f>IFERROR(_202006_RCSS579111719217577[[#This Row],[Item Cost]]/COUNTA(_202006_RCSS579111719217577[[#This Row],[Alice]:[Dave]]),"")</f>
        <v/>
      </c>
    </row>
    <row r="93" spans="1:15">
      <c r="A93" s="24"/>
      <c r="B93" s="25"/>
      <c r="C93" s="25"/>
      <c r="D93" s="26"/>
      <c r="E93" s="34" t="str">
        <f>IFERROR(INDEX(CardTab[Owner],MATCH(_202006_RCSS579111719217577[[#This Row],[Last 4]],CardTab[Card Number],0)),"")</f>
        <v/>
      </c>
      <c r="F93" s="36"/>
      <c r="G93"/>
      <c r="H93" s="22"/>
      <c r="I93" s="2"/>
      <c r="J93" s="5" t="str">
        <f>IFERROR(IF(_202006_RCSS579111719217577[[#This Row],[Item Name]]="Delivery",0,SUMPRODUCT($R$3,_202006_RCSS579111719217577[[#This Row],[Unit Price]],_202006_RCSS579111719217577[[#This Row],['#]])),"")</f>
        <v/>
      </c>
      <c r="K93" s="22"/>
      <c r="L93" s="5" t="str">
        <f>IFERROR(IF(OR(AND(NOT(ISBLANK(_202006_RCSS579111719217577[[#This Row],['#]])),NOT(ISBLANK(_202006_RCSS579111719217577[[#This Row],[Taxable]]))),$U$2),$R$4*(_202006_RCSS579111719217577[[#This Row],[Unit Price]]*_202006_RCSS579111719217577[[#This Row],['#]]+_202006_RCSS579111719217577[[#This Row],[Service Fee]]),""),"")</f>
        <v/>
      </c>
      <c r="M93" s="5">
        <f>IFERROR($R$5*SUM((_202006_RCSS579111719217577[[#This Row],['#]]*_202006_RCSS579111719217577[[#This Row],[Unit Price]]),_202006_RCSS579111719217577[[#This Row],[Service Fee]],_202006_RCSS579111719217577[[#This Row],[Tax]]),"")</f>
        <v>0</v>
      </c>
      <c r="N93" s="5">
        <f>IFERROR(SUM(_202006_RCSS579111719217577[[#This Row],[Unit Price]]*_202006_RCSS579111719217577[[#This Row],['#]],_202006_RCSS579111719217577[[#This Row],[Service Fee]],_202006_RCSS579111719217577[[#This Row],[Tax]],_202006_RCSS579111719217577[[#This Row],[Tip]]),"")</f>
        <v>0</v>
      </c>
      <c r="O93" s="5" t="str">
        <f>IFERROR(_202006_RCSS579111719217577[[#This Row],[Item Cost]]/COUNTA(_202006_RCSS579111719217577[[#This Row],[Alice]:[Dave]]),"")</f>
        <v/>
      </c>
    </row>
    <row r="94" spans="1:15">
      <c r="A94" s="24"/>
      <c r="B94" s="25"/>
      <c r="C94" s="25"/>
      <c r="D94" s="26"/>
      <c r="E94" s="34" t="str">
        <f>IFERROR(INDEX(CardTab[Owner],MATCH(_202006_RCSS579111719217577[[#This Row],[Last 4]],CardTab[Card Number],0)),"")</f>
        <v/>
      </c>
      <c r="F94" s="36"/>
      <c r="G94"/>
      <c r="H94" s="22"/>
      <c r="I94" s="2"/>
      <c r="J94" s="5" t="str">
        <f>IFERROR(IF(_202006_RCSS579111719217577[[#This Row],[Item Name]]="Delivery",0,SUMPRODUCT($R$3,_202006_RCSS579111719217577[[#This Row],[Unit Price]],_202006_RCSS579111719217577[[#This Row],['#]])),"")</f>
        <v/>
      </c>
      <c r="K94" s="22"/>
      <c r="L94" s="5" t="str">
        <f>IFERROR(IF(OR(AND(NOT(ISBLANK(_202006_RCSS579111719217577[[#This Row],['#]])),NOT(ISBLANK(_202006_RCSS579111719217577[[#This Row],[Taxable]]))),$U$2),$R$4*(_202006_RCSS579111719217577[[#This Row],[Unit Price]]*_202006_RCSS579111719217577[[#This Row],['#]]+_202006_RCSS579111719217577[[#This Row],[Service Fee]]),""),"")</f>
        <v/>
      </c>
      <c r="M94" s="5">
        <f>IFERROR($R$5*SUM((_202006_RCSS579111719217577[[#This Row],['#]]*_202006_RCSS579111719217577[[#This Row],[Unit Price]]),_202006_RCSS579111719217577[[#This Row],[Service Fee]],_202006_RCSS579111719217577[[#This Row],[Tax]]),"")</f>
        <v>0</v>
      </c>
      <c r="N94" s="5">
        <f>IFERROR(SUM(_202006_RCSS579111719217577[[#This Row],[Unit Price]]*_202006_RCSS579111719217577[[#This Row],['#]],_202006_RCSS579111719217577[[#This Row],[Service Fee]],_202006_RCSS579111719217577[[#This Row],[Tax]],_202006_RCSS579111719217577[[#This Row],[Tip]]),"")</f>
        <v>0</v>
      </c>
      <c r="O94" s="5" t="str">
        <f>IFERROR(_202006_RCSS579111719217577[[#This Row],[Item Cost]]/COUNTA(_202006_RCSS579111719217577[[#This Row],[Alice]:[Dave]]),"")</f>
        <v/>
      </c>
    </row>
    <row r="95" spans="1:15">
      <c r="A95" s="24"/>
      <c r="B95" s="25"/>
      <c r="C95" s="25"/>
      <c r="D95" s="26"/>
      <c r="E95" s="34" t="str">
        <f>IFERROR(INDEX(CardTab[Owner],MATCH(_202006_RCSS579111719217577[[#This Row],[Last 4]],CardTab[Card Number],0)),"")</f>
        <v/>
      </c>
      <c r="F95" s="36"/>
      <c r="G95"/>
      <c r="H95" s="22"/>
      <c r="I95" s="2"/>
      <c r="J95" s="5" t="str">
        <f>IFERROR(IF(_202006_RCSS579111719217577[[#This Row],[Item Name]]="Delivery",0,SUMPRODUCT($R$3,_202006_RCSS579111719217577[[#This Row],[Unit Price]],_202006_RCSS579111719217577[[#This Row],['#]])),"")</f>
        <v/>
      </c>
      <c r="K95" s="22"/>
      <c r="L95" s="5" t="str">
        <f>IFERROR(IF(OR(AND(NOT(ISBLANK(_202006_RCSS579111719217577[[#This Row],['#]])),NOT(ISBLANK(_202006_RCSS579111719217577[[#This Row],[Taxable]]))),$U$2),$R$4*(_202006_RCSS579111719217577[[#This Row],[Unit Price]]*_202006_RCSS579111719217577[[#This Row],['#]]+_202006_RCSS579111719217577[[#This Row],[Service Fee]]),""),"")</f>
        <v/>
      </c>
      <c r="M95" s="5">
        <f>IFERROR($R$5*SUM((_202006_RCSS579111719217577[[#This Row],['#]]*_202006_RCSS579111719217577[[#This Row],[Unit Price]]),_202006_RCSS579111719217577[[#This Row],[Service Fee]],_202006_RCSS579111719217577[[#This Row],[Tax]]),"")</f>
        <v>0</v>
      </c>
      <c r="N95" s="5">
        <f>IFERROR(SUM(_202006_RCSS579111719217577[[#This Row],[Unit Price]]*_202006_RCSS579111719217577[[#This Row],['#]],_202006_RCSS579111719217577[[#This Row],[Service Fee]],_202006_RCSS579111719217577[[#This Row],[Tax]],_202006_RCSS579111719217577[[#This Row],[Tip]]),"")</f>
        <v>0</v>
      </c>
      <c r="O95" s="5" t="str">
        <f>IFERROR(_202006_RCSS579111719217577[[#This Row],[Item Cost]]/COUNTA(_202006_RCSS579111719217577[[#This Row],[Alice]:[Dave]]),"")</f>
        <v/>
      </c>
    </row>
    <row r="96" spans="1:15">
      <c r="A96" s="24"/>
      <c r="B96" s="25"/>
      <c r="C96" s="25"/>
      <c r="D96" s="26"/>
      <c r="E96" s="34" t="str">
        <f>IFERROR(INDEX(CardTab[Owner],MATCH(_202006_RCSS579111719217577[[#This Row],[Last 4]],CardTab[Card Number],0)),"")</f>
        <v/>
      </c>
      <c r="F96" s="36"/>
      <c r="G96"/>
      <c r="H96" s="22"/>
      <c r="I96" s="2"/>
      <c r="J96" s="5" t="str">
        <f>IFERROR(IF(_202006_RCSS579111719217577[[#This Row],[Item Name]]="Delivery",0,SUMPRODUCT($R$3,_202006_RCSS579111719217577[[#This Row],[Unit Price]],_202006_RCSS579111719217577[[#This Row],['#]])),"")</f>
        <v/>
      </c>
      <c r="K96" s="22"/>
      <c r="L96" s="5" t="str">
        <f>IFERROR(IF(OR(AND(NOT(ISBLANK(_202006_RCSS579111719217577[[#This Row],['#]])),NOT(ISBLANK(_202006_RCSS579111719217577[[#This Row],[Taxable]]))),$U$2),$R$4*(_202006_RCSS579111719217577[[#This Row],[Unit Price]]*_202006_RCSS579111719217577[[#This Row],['#]]+_202006_RCSS579111719217577[[#This Row],[Service Fee]]),""),"")</f>
        <v/>
      </c>
      <c r="M96" s="5">
        <f>IFERROR($R$5*SUM((_202006_RCSS579111719217577[[#This Row],['#]]*_202006_RCSS579111719217577[[#This Row],[Unit Price]]),_202006_RCSS579111719217577[[#This Row],[Service Fee]],_202006_RCSS579111719217577[[#This Row],[Tax]]),"")</f>
        <v>0</v>
      </c>
      <c r="N96" s="5">
        <f>IFERROR(SUM(_202006_RCSS579111719217577[[#This Row],[Unit Price]]*_202006_RCSS579111719217577[[#This Row],['#]],_202006_RCSS579111719217577[[#This Row],[Service Fee]],_202006_RCSS579111719217577[[#This Row],[Tax]],_202006_RCSS579111719217577[[#This Row],[Tip]]),"")</f>
        <v>0</v>
      </c>
      <c r="O96" s="5" t="str">
        <f>IFERROR(_202006_RCSS579111719217577[[#This Row],[Item Cost]]/COUNTA(_202006_RCSS579111719217577[[#This Row],[Alice]:[Dave]]),"")</f>
        <v/>
      </c>
    </row>
    <row r="97" spans="1:15">
      <c r="A97" s="24"/>
      <c r="B97" s="25"/>
      <c r="C97" s="25"/>
      <c r="D97" s="26"/>
      <c r="E97" s="34" t="str">
        <f>IFERROR(INDEX(CardTab[Owner],MATCH(_202006_RCSS579111719217577[[#This Row],[Last 4]],CardTab[Card Number],0)),"")</f>
        <v/>
      </c>
      <c r="F97" s="36"/>
      <c r="G97"/>
      <c r="H97" s="22"/>
      <c r="I97" s="2"/>
      <c r="J97" s="5" t="str">
        <f>IFERROR(IF(_202006_RCSS579111719217577[[#This Row],[Item Name]]="Delivery",0,SUMPRODUCT($R$3,_202006_RCSS579111719217577[[#This Row],[Unit Price]],_202006_RCSS579111719217577[[#This Row],['#]])),"")</f>
        <v/>
      </c>
      <c r="K97" s="22"/>
      <c r="L97" s="5" t="str">
        <f>IFERROR(IF(OR(AND(NOT(ISBLANK(_202006_RCSS579111719217577[[#This Row],['#]])),NOT(ISBLANK(_202006_RCSS579111719217577[[#This Row],[Taxable]]))),$U$2),$R$4*(_202006_RCSS579111719217577[[#This Row],[Unit Price]]*_202006_RCSS579111719217577[[#This Row],['#]]+_202006_RCSS579111719217577[[#This Row],[Service Fee]]),""),"")</f>
        <v/>
      </c>
      <c r="M97" s="5">
        <f>IFERROR($R$5*SUM((_202006_RCSS579111719217577[[#This Row],['#]]*_202006_RCSS579111719217577[[#This Row],[Unit Price]]),_202006_RCSS579111719217577[[#This Row],[Service Fee]],_202006_RCSS579111719217577[[#This Row],[Tax]]),"")</f>
        <v>0</v>
      </c>
      <c r="N97" s="5">
        <f>IFERROR(SUM(_202006_RCSS579111719217577[[#This Row],[Unit Price]]*_202006_RCSS579111719217577[[#This Row],['#]],_202006_RCSS579111719217577[[#This Row],[Service Fee]],_202006_RCSS579111719217577[[#This Row],[Tax]],_202006_RCSS579111719217577[[#This Row],[Tip]]),"")</f>
        <v>0</v>
      </c>
      <c r="O97" s="5" t="str">
        <f>IFERROR(_202006_RCSS579111719217577[[#This Row],[Item Cost]]/COUNTA(_202006_RCSS579111719217577[[#This Row],[Alice]:[Dave]]),"")</f>
        <v/>
      </c>
    </row>
    <row r="98" spans="1:15">
      <c r="A98" s="24"/>
      <c r="B98" s="25"/>
      <c r="C98" s="25"/>
      <c r="D98" s="26"/>
      <c r="E98" s="34" t="str">
        <f>IFERROR(INDEX(CardTab[Owner],MATCH(_202006_RCSS579111719217577[[#This Row],[Last 4]],CardTab[Card Number],0)),"")</f>
        <v/>
      </c>
      <c r="F98" s="36"/>
      <c r="G98"/>
      <c r="H98" s="22"/>
      <c r="I98" s="2"/>
      <c r="J98" s="5" t="str">
        <f>IFERROR(IF(_202006_RCSS579111719217577[[#This Row],[Item Name]]="Delivery",0,SUMPRODUCT($R$3,_202006_RCSS579111719217577[[#This Row],[Unit Price]],_202006_RCSS579111719217577[[#This Row],['#]])),"")</f>
        <v/>
      </c>
      <c r="K98" s="22"/>
      <c r="L98" s="5" t="str">
        <f>IFERROR(IF(OR(AND(NOT(ISBLANK(_202006_RCSS579111719217577[[#This Row],['#]])),NOT(ISBLANK(_202006_RCSS579111719217577[[#This Row],[Taxable]]))),$U$2),$R$4*(_202006_RCSS579111719217577[[#This Row],[Unit Price]]*_202006_RCSS579111719217577[[#This Row],['#]]+_202006_RCSS579111719217577[[#This Row],[Service Fee]]),""),"")</f>
        <v/>
      </c>
      <c r="M98" s="5">
        <f>IFERROR($R$5*SUM((_202006_RCSS579111719217577[[#This Row],['#]]*_202006_RCSS579111719217577[[#This Row],[Unit Price]]),_202006_RCSS579111719217577[[#This Row],[Service Fee]],_202006_RCSS579111719217577[[#This Row],[Tax]]),"")</f>
        <v>0</v>
      </c>
      <c r="N98" s="5">
        <f>IFERROR(SUM(_202006_RCSS579111719217577[[#This Row],[Unit Price]]*_202006_RCSS579111719217577[[#This Row],['#]],_202006_RCSS579111719217577[[#This Row],[Service Fee]],_202006_RCSS579111719217577[[#This Row],[Tax]],_202006_RCSS579111719217577[[#This Row],[Tip]]),"")</f>
        <v>0</v>
      </c>
      <c r="O98" s="5" t="str">
        <f>IFERROR(_202006_RCSS579111719217577[[#This Row],[Item Cost]]/COUNTA(_202006_RCSS579111719217577[[#This Row],[Alice]:[Dave]]),"")</f>
        <v/>
      </c>
    </row>
    <row r="99" spans="1:15">
      <c r="A99" s="24"/>
      <c r="B99" s="25"/>
      <c r="C99" s="25"/>
      <c r="D99" s="26"/>
      <c r="E99" s="34" t="str">
        <f>IFERROR(INDEX(CardTab[Owner],MATCH(_202006_RCSS579111719217577[[#This Row],[Last 4]],CardTab[Card Number],0)),"")</f>
        <v/>
      </c>
      <c r="F99" s="36"/>
      <c r="G99"/>
      <c r="H99" s="22"/>
      <c r="I99" s="2"/>
      <c r="J99" s="5" t="str">
        <f>IFERROR(IF(_202006_RCSS579111719217577[[#This Row],[Item Name]]="Delivery",0,SUMPRODUCT($R$3,_202006_RCSS579111719217577[[#This Row],[Unit Price]],_202006_RCSS579111719217577[[#This Row],['#]])),"")</f>
        <v/>
      </c>
      <c r="K99" s="22"/>
      <c r="L99" s="5" t="str">
        <f>IFERROR(IF(OR(AND(NOT(ISBLANK(_202006_RCSS579111719217577[[#This Row],['#]])),NOT(ISBLANK(_202006_RCSS579111719217577[[#This Row],[Taxable]]))),$U$2),$R$4*(_202006_RCSS579111719217577[[#This Row],[Unit Price]]*_202006_RCSS579111719217577[[#This Row],['#]]+_202006_RCSS579111719217577[[#This Row],[Service Fee]]),""),"")</f>
        <v/>
      </c>
      <c r="M99" s="5">
        <f>IFERROR($R$5*SUM((_202006_RCSS579111719217577[[#This Row],['#]]*_202006_RCSS579111719217577[[#This Row],[Unit Price]]),_202006_RCSS579111719217577[[#This Row],[Service Fee]],_202006_RCSS579111719217577[[#This Row],[Tax]]),"")</f>
        <v>0</v>
      </c>
      <c r="N99" s="5">
        <f>IFERROR(SUM(_202006_RCSS579111719217577[[#This Row],[Unit Price]]*_202006_RCSS579111719217577[[#This Row],['#]],_202006_RCSS579111719217577[[#This Row],[Service Fee]],_202006_RCSS579111719217577[[#This Row],[Tax]],_202006_RCSS579111719217577[[#This Row],[Tip]]),"")</f>
        <v>0</v>
      </c>
      <c r="O99" s="5" t="str">
        <f>IFERROR(_202006_RCSS579111719217577[[#This Row],[Item Cost]]/COUNTA(_202006_RCSS579111719217577[[#This Row],[Alice]:[Dave]]),"")</f>
        <v/>
      </c>
    </row>
    <row r="100" spans="1:15">
      <c r="A100" s="24"/>
      <c r="B100" s="25"/>
      <c r="C100" s="25"/>
      <c r="D100" s="26"/>
      <c r="E100" s="34" t="str">
        <f>IFERROR(INDEX(CardTab[Owner],MATCH(_202006_RCSS579111719217577[[#This Row],[Last 4]],CardTab[Card Number],0)),"")</f>
        <v/>
      </c>
      <c r="F100" s="36"/>
      <c r="G100"/>
      <c r="H100" s="22"/>
      <c r="I100" s="2"/>
      <c r="J100" s="5" t="str">
        <f>IFERROR(IF(_202006_RCSS579111719217577[[#This Row],[Item Name]]="Delivery",0,SUMPRODUCT($R$3,_202006_RCSS579111719217577[[#This Row],[Unit Price]],_202006_RCSS579111719217577[[#This Row],['#]])),"")</f>
        <v/>
      </c>
      <c r="K100" s="22"/>
      <c r="L100" s="5" t="str">
        <f>IFERROR(IF(OR(AND(NOT(ISBLANK(_202006_RCSS579111719217577[[#This Row],['#]])),NOT(ISBLANK(_202006_RCSS579111719217577[[#This Row],[Taxable]]))),$U$2),$R$4*(_202006_RCSS579111719217577[[#This Row],[Unit Price]]*_202006_RCSS579111719217577[[#This Row],['#]]+_202006_RCSS579111719217577[[#This Row],[Service Fee]]),""),"")</f>
        <v/>
      </c>
      <c r="M100" s="5">
        <f>IFERROR($R$5*SUM((_202006_RCSS579111719217577[[#This Row],['#]]*_202006_RCSS579111719217577[[#This Row],[Unit Price]]),_202006_RCSS579111719217577[[#This Row],[Service Fee]],_202006_RCSS579111719217577[[#This Row],[Tax]]),"")</f>
        <v>0</v>
      </c>
      <c r="N100" s="5">
        <f>IFERROR(SUM(_202006_RCSS579111719217577[[#This Row],[Unit Price]]*_202006_RCSS579111719217577[[#This Row],['#]],_202006_RCSS579111719217577[[#This Row],[Service Fee]],_202006_RCSS579111719217577[[#This Row],[Tax]],_202006_RCSS579111719217577[[#This Row],[Tip]]),"")</f>
        <v>0</v>
      </c>
      <c r="O100" s="5" t="str">
        <f>IFERROR(_202006_RCSS579111719217577[[#This Row],[Item Cost]]/COUNTA(_202006_RCSS579111719217577[[#This Row],[Alice]:[Dave]]),"")</f>
        <v/>
      </c>
    </row>
    <row r="101" spans="1:15">
      <c r="A101" s="24"/>
      <c r="B101" s="25"/>
      <c r="C101" s="25"/>
      <c r="D101" s="26"/>
      <c r="E101" s="34" t="str">
        <f>IFERROR(INDEX(CardTab[Owner],MATCH(_202006_RCSS579111719217577[[#This Row],[Last 4]],CardTab[Card Number],0)),"")</f>
        <v/>
      </c>
      <c r="F101" s="36"/>
      <c r="G101"/>
      <c r="H101" s="22"/>
      <c r="I101" s="2"/>
      <c r="J101" s="5" t="str">
        <f>IFERROR(IF(_202006_RCSS579111719217577[[#This Row],[Item Name]]="Delivery",0,SUMPRODUCT($R$3,_202006_RCSS579111719217577[[#This Row],[Unit Price]],_202006_RCSS579111719217577[[#This Row],['#]])),"")</f>
        <v/>
      </c>
      <c r="K101" s="22"/>
      <c r="L101" s="5" t="str">
        <f>IFERROR(IF(OR(AND(NOT(ISBLANK(_202006_RCSS579111719217577[[#This Row],['#]])),NOT(ISBLANK(_202006_RCSS579111719217577[[#This Row],[Taxable]]))),$U$2),$R$4*(_202006_RCSS579111719217577[[#This Row],[Unit Price]]*_202006_RCSS579111719217577[[#This Row],['#]]+_202006_RCSS579111719217577[[#This Row],[Service Fee]]),""),"")</f>
        <v/>
      </c>
      <c r="M101" s="5">
        <f>IFERROR($R$5*SUM((_202006_RCSS579111719217577[[#This Row],['#]]*_202006_RCSS579111719217577[[#This Row],[Unit Price]]),_202006_RCSS579111719217577[[#This Row],[Service Fee]],_202006_RCSS579111719217577[[#This Row],[Tax]]),"")</f>
        <v>0</v>
      </c>
      <c r="N101" s="5">
        <f>IFERROR(SUM(_202006_RCSS579111719217577[[#This Row],[Unit Price]]*_202006_RCSS579111719217577[[#This Row],['#]],_202006_RCSS579111719217577[[#This Row],[Service Fee]],_202006_RCSS579111719217577[[#This Row],[Tax]],_202006_RCSS579111719217577[[#This Row],[Tip]]),"")</f>
        <v>0</v>
      </c>
      <c r="O101" s="5" t="str">
        <f>IFERROR(_202006_RCSS579111719217577[[#This Row],[Item Cost]]/COUNTA(_202006_RCSS579111719217577[[#This Row],[Alice]:[Dave]]),"")</f>
        <v/>
      </c>
    </row>
    <row r="102" spans="1:15">
      <c r="A102" s="24"/>
      <c r="B102" s="25"/>
      <c r="C102" s="25"/>
      <c r="D102" s="26"/>
      <c r="E102" s="34" t="str">
        <f>IFERROR(INDEX(CardTab[Owner],MATCH(_202006_RCSS579111719217577[[#This Row],[Last 4]],CardTab[Card Number],0)),"")</f>
        <v/>
      </c>
      <c r="F102" s="36"/>
      <c r="G102"/>
      <c r="H102" s="22"/>
      <c r="I102" s="2"/>
      <c r="J102" s="5" t="str">
        <f>IFERROR(IF(_202006_RCSS579111719217577[[#This Row],[Item Name]]="Delivery",0,SUMPRODUCT($R$3,_202006_RCSS579111719217577[[#This Row],[Unit Price]],_202006_RCSS579111719217577[[#This Row],['#]])),"")</f>
        <v/>
      </c>
      <c r="K102" s="22"/>
      <c r="L102" s="5" t="str">
        <f>IFERROR(IF(OR(AND(NOT(ISBLANK(_202006_RCSS579111719217577[[#This Row],['#]])),NOT(ISBLANK(_202006_RCSS579111719217577[[#This Row],[Taxable]]))),$U$2),$R$4*(_202006_RCSS579111719217577[[#This Row],[Unit Price]]*_202006_RCSS579111719217577[[#This Row],['#]]+_202006_RCSS579111719217577[[#This Row],[Service Fee]]),""),"")</f>
        <v/>
      </c>
      <c r="M102" s="5">
        <f>IFERROR($R$5*SUM((_202006_RCSS579111719217577[[#This Row],['#]]*_202006_RCSS579111719217577[[#This Row],[Unit Price]]),_202006_RCSS579111719217577[[#This Row],[Service Fee]],_202006_RCSS579111719217577[[#This Row],[Tax]]),"")</f>
        <v>0</v>
      </c>
      <c r="N102" s="5">
        <f>IFERROR(SUM(_202006_RCSS579111719217577[[#This Row],[Unit Price]]*_202006_RCSS579111719217577[[#This Row],['#]],_202006_RCSS579111719217577[[#This Row],[Service Fee]],_202006_RCSS579111719217577[[#This Row],[Tax]],_202006_RCSS579111719217577[[#This Row],[Tip]]),"")</f>
        <v>0</v>
      </c>
      <c r="O102" s="5" t="str">
        <f>IFERROR(_202006_RCSS579111719217577[[#This Row],[Item Cost]]/COUNTA(_202006_RCSS579111719217577[[#This Row],[Alice]:[Dave]]),"")</f>
        <v/>
      </c>
    </row>
    <row r="103" spans="1:15">
      <c r="A103" s="24"/>
      <c r="B103" s="25"/>
      <c r="C103" s="25"/>
      <c r="D103" s="26"/>
      <c r="E103" s="34" t="str">
        <f>IFERROR(INDEX(CardTab[Owner],MATCH(_202006_RCSS579111719217577[[#This Row],[Last 4]],CardTab[Card Number],0)),"")</f>
        <v/>
      </c>
      <c r="F103" s="36"/>
      <c r="G103"/>
      <c r="H103" s="22"/>
      <c r="I103" s="2"/>
      <c r="J103" s="5" t="str">
        <f>IFERROR(IF(_202006_RCSS579111719217577[[#This Row],[Item Name]]="Delivery",0,SUMPRODUCT($R$3,_202006_RCSS579111719217577[[#This Row],[Unit Price]],_202006_RCSS579111719217577[[#This Row],['#]])),"")</f>
        <v/>
      </c>
      <c r="K103" s="22"/>
      <c r="L103" s="5" t="str">
        <f>IFERROR(IF(OR(AND(NOT(ISBLANK(_202006_RCSS579111719217577[[#This Row],['#]])),NOT(ISBLANK(_202006_RCSS579111719217577[[#This Row],[Taxable]]))),$U$2),$R$4*(_202006_RCSS579111719217577[[#This Row],[Unit Price]]*_202006_RCSS579111719217577[[#This Row],['#]]+_202006_RCSS579111719217577[[#This Row],[Service Fee]]),""),"")</f>
        <v/>
      </c>
      <c r="M103" s="5">
        <f>IFERROR($R$5*SUM((_202006_RCSS579111719217577[[#This Row],['#]]*_202006_RCSS579111719217577[[#This Row],[Unit Price]]),_202006_RCSS579111719217577[[#This Row],[Service Fee]],_202006_RCSS579111719217577[[#This Row],[Tax]]),"")</f>
        <v>0</v>
      </c>
      <c r="N103" s="5">
        <f>IFERROR(SUM(_202006_RCSS579111719217577[[#This Row],[Unit Price]]*_202006_RCSS579111719217577[[#This Row],['#]],_202006_RCSS579111719217577[[#This Row],[Service Fee]],_202006_RCSS579111719217577[[#This Row],[Tax]],_202006_RCSS579111719217577[[#This Row],[Tip]]),"")</f>
        <v>0</v>
      </c>
      <c r="O103" s="5" t="str">
        <f>IFERROR(_202006_RCSS579111719217577[[#This Row],[Item Cost]]/COUNTA(_202006_RCSS579111719217577[[#This Row],[Alice]:[Dave]]),"")</f>
        <v/>
      </c>
    </row>
    <row r="104" spans="1:15">
      <c r="A104" s="24"/>
      <c r="B104" s="25"/>
      <c r="C104" s="25"/>
      <c r="D104" s="26"/>
      <c r="E104" s="34" t="str">
        <f>IFERROR(INDEX(CardTab[Owner],MATCH(_202006_RCSS579111719217577[[#This Row],[Last 4]],CardTab[Card Number],0)),"")</f>
        <v/>
      </c>
      <c r="F104" s="36"/>
      <c r="G104"/>
      <c r="H104" s="22"/>
      <c r="I104" s="2"/>
      <c r="J104" s="5" t="str">
        <f>IFERROR(IF(_202006_RCSS579111719217577[[#This Row],[Item Name]]="Delivery",0,SUMPRODUCT($R$3,_202006_RCSS579111719217577[[#This Row],[Unit Price]],_202006_RCSS579111719217577[[#This Row],['#]])),"")</f>
        <v/>
      </c>
      <c r="K104" s="22"/>
      <c r="L104" s="5" t="str">
        <f>IFERROR(IF(OR(AND(NOT(ISBLANK(_202006_RCSS579111719217577[[#This Row],['#]])),NOT(ISBLANK(_202006_RCSS579111719217577[[#This Row],[Taxable]]))),$U$2),$R$4*(_202006_RCSS579111719217577[[#This Row],[Unit Price]]*_202006_RCSS579111719217577[[#This Row],['#]]+_202006_RCSS579111719217577[[#This Row],[Service Fee]]),""),"")</f>
        <v/>
      </c>
      <c r="M104" s="5">
        <f>IFERROR($R$5*SUM((_202006_RCSS579111719217577[[#This Row],['#]]*_202006_RCSS579111719217577[[#This Row],[Unit Price]]),_202006_RCSS579111719217577[[#This Row],[Service Fee]],_202006_RCSS579111719217577[[#This Row],[Tax]]),"")</f>
        <v>0</v>
      </c>
      <c r="N104" s="5">
        <f>IFERROR(SUM(_202006_RCSS579111719217577[[#This Row],[Unit Price]]*_202006_RCSS579111719217577[[#This Row],['#]],_202006_RCSS579111719217577[[#This Row],[Service Fee]],_202006_RCSS579111719217577[[#This Row],[Tax]],_202006_RCSS579111719217577[[#This Row],[Tip]]),"")</f>
        <v>0</v>
      </c>
      <c r="O104" s="5" t="str">
        <f>IFERROR(_202006_RCSS579111719217577[[#This Row],[Item Cost]]/COUNTA(_202006_RCSS579111719217577[[#This Row],[Alice]:[Dave]]),"")</f>
        <v/>
      </c>
    </row>
    <row r="105" spans="1:15">
      <c r="A105" s="24"/>
      <c r="B105" s="25"/>
      <c r="C105" s="25"/>
      <c r="D105" s="26"/>
      <c r="E105" s="34" t="str">
        <f>IFERROR(INDEX(CardTab[Owner],MATCH(_202006_RCSS579111719217577[[#This Row],[Last 4]],CardTab[Card Number],0)),"")</f>
        <v/>
      </c>
      <c r="F105" s="36"/>
      <c r="G105"/>
      <c r="H105" s="22"/>
      <c r="I105" s="2"/>
      <c r="J105" s="5" t="str">
        <f>IFERROR(IF(_202006_RCSS579111719217577[[#This Row],[Item Name]]="Delivery",0,SUMPRODUCT($R$3,_202006_RCSS579111719217577[[#This Row],[Unit Price]],_202006_RCSS579111719217577[[#This Row],['#]])),"")</f>
        <v/>
      </c>
      <c r="K105" s="22"/>
      <c r="L105" s="5" t="str">
        <f>IFERROR(IF(OR(AND(NOT(ISBLANK(_202006_RCSS579111719217577[[#This Row],['#]])),NOT(ISBLANK(_202006_RCSS579111719217577[[#This Row],[Taxable]]))),$U$2),$R$4*(_202006_RCSS579111719217577[[#This Row],[Unit Price]]*_202006_RCSS579111719217577[[#This Row],['#]]+_202006_RCSS579111719217577[[#This Row],[Service Fee]]),""),"")</f>
        <v/>
      </c>
      <c r="M105" s="5">
        <f>IFERROR($R$5*SUM((_202006_RCSS579111719217577[[#This Row],['#]]*_202006_RCSS579111719217577[[#This Row],[Unit Price]]),_202006_RCSS579111719217577[[#This Row],[Service Fee]],_202006_RCSS579111719217577[[#This Row],[Tax]]),"")</f>
        <v>0</v>
      </c>
      <c r="N105" s="5">
        <f>IFERROR(SUM(_202006_RCSS579111719217577[[#This Row],[Unit Price]]*_202006_RCSS579111719217577[[#This Row],['#]],_202006_RCSS579111719217577[[#This Row],[Service Fee]],_202006_RCSS579111719217577[[#This Row],[Tax]],_202006_RCSS579111719217577[[#This Row],[Tip]]),"")</f>
        <v>0</v>
      </c>
      <c r="O105" s="5" t="str">
        <f>IFERROR(_202006_RCSS579111719217577[[#This Row],[Item Cost]]/COUNTA(_202006_RCSS579111719217577[[#This Row],[Alice]:[Dave]]),"")</f>
        <v/>
      </c>
    </row>
    <row r="106" spans="1:15">
      <c r="A106" s="24"/>
      <c r="B106" s="25"/>
      <c r="C106" s="25"/>
      <c r="D106" s="26"/>
      <c r="E106" s="34" t="str">
        <f>IFERROR(INDEX(CardTab[Owner],MATCH(_202006_RCSS579111719217577[[#This Row],[Last 4]],CardTab[Card Number],0)),"")</f>
        <v/>
      </c>
      <c r="F106" s="36"/>
      <c r="G106"/>
      <c r="H106" s="22"/>
      <c r="I106" s="2"/>
      <c r="J106" s="5" t="str">
        <f>IFERROR(IF(_202006_RCSS579111719217577[[#This Row],[Item Name]]="Delivery",0,SUMPRODUCT($R$3,_202006_RCSS579111719217577[[#This Row],[Unit Price]],_202006_RCSS579111719217577[[#This Row],['#]])),"")</f>
        <v/>
      </c>
      <c r="K106" s="22"/>
      <c r="L106" s="5" t="str">
        <f>IFERROR(IF(OR(AND(NOT(ISBLANK(_202006_RCSS579111719217577[[#This Row],['#]])),NOT(ISBLANK(_202006_RCSS579111719217577[[#This Row],[Taxable]]))),$U$2),$R$4*(_202006_RCSS579111719217577[[#This Row],[Unit Price]]*_202006_RCSS579111719217577[[#This Row],['#]]+_202006_RCSS579111719217577[[#This Row],[Service Fee]]),""),"")</f>
        <v/>
      </c>
      <c r="M106" s="5">
        <f>IFERROR($R$5*SUM((_202006_RCSS579111719217577[[#This Row],['#]]*_202006_RCSS579111719217577[[#This Row],[Unit Price]]),_202006_RCSS579111719217577[[#This Row],[Service Fee]],_202006_RCSS579111719217577[[#This Row],[Tax]]),"")</f>
        <v>0</v>
      </c>
      <c r="N106" s="5">
        <f>IFERROR(SUM(_202006_RCSS579111719217577[[#This Row],[Unit Price]]*_202006_RCSS579111719217577[[#This Row],['#]],_202006_RCSS579111719217577[[#This Row],[Service Fee]],_202006_RCSS579111719217577[[#This Row],[Tax]],_202006_RCSS579111719217577[[#This Row],[Tip]]),"")</f>
        <v>0</v>
      </c>
      <c r="O106" s="5" t="str">
        <f>IFERROR(_202006_RCSS579111719217577[[#This Row],[Item Cost]]/COUNTA(_202006_RCSS579111719217577[[#This Row],[Alice]:[Dave]]),"")</f>
        <v/>
      </c>
    </row>
    <row r="107" spans="1:15">
      <c r="A107" s="24"/>
      <c r="B107" s="25"/>
      <c r="C107" s="25"/>
      <c r="D107" s="26"/>
      <c r="E107" s="34" t="str">
        <f>IFERROR(INDEX(CardTab[Owner],MATCH(_202006_RCSS579111719217577[[#This Row],[Last 4]],CardTab[Card Number],0)),"")</f>
        <v/>
      </c>
      <c r="F107" s="36"/>
      <c r="G107" s="1"/>
      <c r="H107" s="22"/>
      <c r="I107" s="2"/>
      <c r="J107" s="5" t="str">
        <f>IFERROR(IF(_202006_RCSS579111719217577[[#This Row],[Item Name]]="Delivery",0,SUMPRODUCT($R$3,_202006_RCSS579111719217577[[#This Row],[Unit Price]],_202006_RCSS579111719217577[[#This Row],['#]])),"")</f>
        <v/>
      </c>
      <c r="K107" s="22"/>
      <c r="L107" s="5" t="str">
        <f>IFERROR(IF(OR(AND(NOT(ISBLANK(_202006_RCSS579111719217577[[#This Row],['#]])),NOT(ISBLANK(_202006_RCSS579111719217577[[#This Row],[Taxable]]))),$U$2),$R$4*(_202006_RCSS579111719217577[[#This Row],[Unit Price]]*_202006_RCSS579111719217577[[#This Row],['#]]+_202006_RCSS579111719217577[[#This Row],[Service Fee]]),""),"")</f>
        <v/>
      </c>
      <c r="M107" s="5">
        <f>IFERROR($R$5*SUM((_202006_RCSS579111719217577[[#This Row],['#]]*_202006_RCSS579111719217577[[#This Row],[Unit Price]]),_202006_RCSS579111719217577[[#This Row],[Service Fee]],_202006_RCSS579111719217577[[#This Row],[Tax]]),"")</f>
        <v>0</v>
      </c>
      <c r="N107" s="5">
        <f>IFERROR(SUM(_202006_RCSS579111719217577[[#This Row],[Unit Price]]*_202006_RCSS579111719217577[[#This Row],['#]],_202006_RCSS579111719217577[[#This Row],[Service Fee]],_202006_RCSS579111719217577[[#This Row],[Tax]],_202006_RCSS579111719217577[[#This Row],[Tip]]),"")</f>
        <v>0</v>
      </c>
      <c r="O107" s="5" t="str">
        <f>IFERROR(_202006_RCSS579111719217577[[#This Row],[Item Cost]]/COUNTA(_202006_RCSS579111719217577[[#This Row],[Alice]:[Dave]]),"")</f>
        <v/>
      </c>
    </row>
    <row r="108" spans="1:15">
      <c r="A108" s="24"/>
      <c r="B108" s="25"/>
      <c r="C108" s="25"/>
      <c r="D108" s="26"/>
      <c r="E108" s="34" t="str">
        <f>IFERROR(INDEX(CardTab[Owner],MATCH(_202006_RCSS579111719217577[[#This Row],[Last 4]],CardTab[Card Number],0)),"")</f>
        <v/>
      </c>
      <c r="F108" s="36"/>
      <c r="G108"/>
      <c r="H108" s="22"/>
      <c r="I108" s="2"/>
      <c r="J108" s="5" t="str">
        <f>IFERROR(IF(_202006_RCSS579111719217577[[#This Row],[Item Name]]="Delivery",0,SUMPRODUCT($R$3,_202006_RCSS579111719217577[[#This Row],[Unit Price]],_202006_RCSS579111719217577[[#This Row],['#]])),"")</f>
        <v/>
      </c>
      <c r="K108" s="22"/>
      <c r="L108" s="5" t="str">
        <f>IFERROR(IF(OR(AND(NOT(ISBLANK(_202006_RCSS579111719217577[[#This Row],['#]])),NOT(ISBLANK(_202006_RCSS579111719217577[[#This Row],[Taxable]]))),$U$2),$R$4*(_202006_RCSS579111719217577[[#This Row],[Unit Price]]*_202006_RCSS579111719217577[[#This Row],['#]]+_202006_RCSS579111719217577[[#This Row],[Service Fee]]),""),"")</f>
        <v/>
      </c>
      <c r="M108" s="5">
        <f>IFERROR($R$5*SUM((_202006_RCSS579111719217577[[#This Row],['#]]*_202006_RCSS579111719217577[[#This Row],[Unit Price]]),_202006_RCSS579111719217577[[#This Row],[Service Fee]],_202006_RCSS579111719217577[[#This Row],[Tax]]),"")</f>
        <v>0</v>
      </c>
      <c r="N108" s="5">
        <f>IFERROR(SUM(_202006_RCSS579111719217577[[#This Row],[Unit Price]]*_202006_RCSS579111719217577[[#This Row],['#]],_202006_RCSS579111719217577[[#This Row],[Service Fee]],_202006_RCSS579111719217577[[#This Row],[Tax]],_202006_RCSS579111719217577[[#This Row],[Tip]]),"")</f>
        <v>0</v>
      </c>
      <c r="O108" s="5" t="str">
        <f>IFERROR(_202006_RCSS579111719217577[[#This Row],[Item Cost]]/COUNTA(_202006_RCSS579111719217577[[#This Row],[Alice]:[Dave]]),"")</f>
        <v/>
      </c>
    </row>
    <row r="109" spans="1:15">
      <c r="A109" s="24"/>
      <c r="B109" s="25"/>
      <c r="C109" s="25"/>
      <c r="D109" s="26"/>
      <c r="E109" s="34" t="str">
        <f>IFERROR(INDEX(CardTab[Owner],MATCH(_202006_RCSS579111719217577[[#This Row],[Last 4]],CardTab[Card Number],0)),"")</f>
        <v/>
      </c>
      <c r="F109" s="36"/>
      <c r="G109"/>
      <c r="H109" s="22"/>
      <c r="I109" s="2"/>
      <c r="J109" s="5" t="str">
        <f>IFERROR(IF(_202006_RCSS579111719217577[[#This Row],[Item Name]]="Delivery",0,SUMPRODUCT($R$3,_202006_RCSS579111719217577[[#This Row],[Unit Price]],_202006_RCSS579111719217577[[#This Row],['#]])),"")</f>
        <v/>
      </c>
      <c r="K109" s="22"/>
      <c r="L109" s="5" t="str">
        <f>IFERROR(IF(OR(AND(NOT(ISBLANK(_202006_RCSS579111719217577[[#This Row],['#]])),NOT(ISBLANK(_202006_RCSS579111719217577[[#This Row],[Taxable]]))),$U$2),$R$4*(_202006_RCSS579111719217577[[#This Row],[Unit Price]]*_202006_RCSS579111719217577[[#This Row],['#]]+_202006_RCSS579111719217577[[#This Row],[Service Fee]]),""),"")</f>
        <v/>
      </c>
      <c r="M109" s="5">
        <f>IFERROR($R$5*SUM((_202006_RCSS579111719217577[[#This Row],['#]]*_202006_RCSS579111719217577[[#This Row],[Unit Price]]),_202006_RCSS579111719217577[[#This Row],[Service Fee]],_202006_RCSS579111719217577[[#This Row],[Tax]]),"")</f>
        <v>0</v>
      </c>
      <c r="N109" s="5">
        <f>IFERROR(SUM(_202006_RCSS579111719217577[[#This Row],[Unit Price]]*_202006_RCSS579111719217577[[#This Row],['#]],_202006_RCSS579111719217577[[#This Row],[Service Fee]],_202006_RCSS579111719217577[[#This Row],[Tax]],_202006_RCSS579111719217577[[#This Row],[Tip]]),"")</f>
        <v>0</v>
      </c>
      <c r="O109" s="5" t="str">
        <f>IFERROR(_202006_RCSS579111719217577[[#This Row],[Item Cost]]/COUNTA(_202006_RCSS579111719217577[[#This Row],[Alice]:[Dave]]),"")</f>
        <v/>
      </c>
    </row>
    <row r="110" spans="1:15">
      <c r="A110" s="24"/>
      <c r="B110" s="25"/>
      <c r="C110" s="25"/>
      <c r="D110" s="26"/>
      <c r="E110" s="34" t="str">
        <f>IFERROR(INDEX(CardTab[Owner],MATCH(_202006_RCSS579111719217577[[#This Row],[Last 4]],CardTab[Card Number],0)),"")</f>
        <v/>
      </c>
      <c r="F110" s="36"/>
      <c r="G110"/>
      <c r="H110" s="22"/>
      <c r="I110" s="2"/>
      <c r="J110" s="5" t="str">
        <f>IFERROR(IF(_202006_RCSS579111719217577[[#This Row],[Item Name]]="Delivery",0,SUMPRODUCT($R$3,_202006_RCSS579111719217577[[#This Row],[Unit Price]],_202006_RCSS579111719217577[[#This Row],['#]])),"")</f>
        <v/>
      </c>
      <c r="K110" s="22"/>
      <c r="L110" s="5" t="str">
        <f>IFERROR(IF(OR(AND(NOT(ISBLANK(_202006_RCSS579111719217577[[#This Row],['#]])),NOT(ISBLANK(_202006_RCSS579111719217577[[#This Row],[Taxable]]))),$U$2),$R$4*(_202006_RCSS579111719217577[[#This Row],[Unit Price]]*_202006_RCSS579111719217577[[#This Row],['#]]+_202006_RCSS579111719217577[[#This Row],[Service Fee]]),""),"")</f>
        <v/>
      </c>
      <c r="M110" s="5">
        <f>IFERROR($R$5*SUM((_202006_RCSS579111719217577[[#This Row],['#]]*_202006_RCSS579111719217577[[#This Row],[Unit Price]]),_202006_RCSS579111719217577[[#This Row],[Service Fee]],_202006_RCSS579111719217577[[#This Row],[Tax]]),"")</f>
        <v>0</v>
      </c>
      <c r="N110" s="5">
        <f>IFERROR(SUM(_202006_RCSS579111719217577[[#This Row],[Unit Price]]*_202006_RCSS579111719217577[[#This Row],['#]],_202006_RCSS579111719217577[[#This Row],[Service Fee]],_202006_RCSS579111719217577[[#This Row],[Tax]],_202006_RCSS579111719217577[[#This Row],[Tip]]),"")</f>
        <v>0</v>
      </c>
      <c r="O110" s="5" t="str">
        <f>IFERROR(_202006_RCSS579111719217577[[#This Row],[Item Cost]]/COUNTA(_202006_RCSS579111719217577[[#This Row],[Alice]:[Dave]]),"")</f>
        <v/>
      </c>
    </row>
    <row r="111" spans="1:15">
      <c r="A111" s="24"/>
      <c r="B111" s="25"/>
      <c r="C111" s="25"/>
      <c r="D111" s="26"/>
      <c r="E111" s="34" t="str">
        <f>IFERROR(INDEX(CardTab[Owner],MATCH(_202006_RCSS579111719217577[[#This Row],[Last 4]],CardTab[Card Number],0)),"")</f>
        <v/>
      </c>
      <c r="F111" s="36"/>
      <c r="G111"/>
      <c r="H111" s="22"/>
      <c r="I111" s="2"/>
      <c r="J111" s="5" t="str">
        <f>IFERROR(IF(_202006_RCSS579111719217577[[#This Row],[Item Name]]="Delivery",0,SUMPRODUCT($R$3,_202006_RCSS579111719217577[[#This Row],[Unit Price]],_202006_RCSS579111719217577[[#This Row],['#]])),"")</f>
        <v/>
      </c>
      <c r="K111" s="22"/>
      <c r="L111" s="5" t="str">
        <f>IFERROR(IF(OR(AND(NOT(ISBLANK(_202006_RCSS579111719217577[[#This Row],['#]])),NOT(ISBLANK(_202006_RCSS579111719217577[[#This Row],[Taxable]]))),$U$2),$R$4*(_202006_RCSS579111719217577[[#This Row],[Unit Price]]*_202006_RCSS579111719217577[[#This Row],['#]]+_202006_RCSS579111719217577[[#This Row],[Service Fee]]),""),"")</f>
        <v/>
      </c>
      <c r="M111" s="5">
        <f>IFERROR($R$5*SUM((_202006_RCSS579111719217577[[#This Row],['#]]*_202006_RCSS579111719217577[[#This Row],[Unit Price]]),_202006_RCSS579111719217577[[#This Row],[Service Fee]],_202006_RCSS579111719217577[[#This Row],[Tax]]),"")</f>
        <v>0</v>
      </c>
      <c r="N111" s="5">
        <f>IFERROR(SUM(_202006_RCSS579111719217577[[#This Row],[Unit Price]]*_202006_RCSS579111719217577[[#This Row],['#]],_202006_RCSS579111719217577[[#This Row],[Service Fee]],_202006_RCSS579111719217577[[#This Row],[Tax]],_202006_RCSS579111719217577[[#This Row],[Tip]]),"")</f>
        <v>0</v>
      </c>
      <c r="O111" s="5" t="str">
        <f>IFERROR(_202006_RCSS579111719217577[[#This Row],[Item Cost]]/COUNTA(_202006_RCSS579111719217577[[#This Row],[Alice]:[Dave]]),"")</f>
        <v/>
      </c>
    </row>
    <row r="112" spans="1:15">
      <c r="A112" s="24"/>
      <c r="B112" s="25"/>
      <c r="C112" s="25"/>
      <c r="D112" s="26"/>
      <c r="E112" s="34" t="str">
        <f>IFERROR(INDEX(CardTab[Owner],MATCH(_202006_RCSS579111719217577[[#This Row],[Last 4]],CardTab[Card Number],0)),"")</f>
        <v/>
      </c>
      <c r="F112" s="36"/>
      <c r="G112"/>
      <c r="H112" s="22"/>
      <c r="I112" s="2"/>
      <c r="J112" s="5" t="str">
        <f>IFERROR(IF(_202006_RCSS579111719217577[[#This Row],[Item Name]]="Delivery",0,SUMPRODUCT($R$3,_202006_RCSS579111719217577[[#This Row],[Unit Price]],_202006_RCSS579111719217577[[#This Row],['#]])),"")</f>
        <v/>
      </c>
      <c r="K112" s="22"/>
      <c r="L112" s="5" t="str">
        <f>IFERROR(IF(OR(AND(NOT(ISBLANK(_202006_RCSS579111719217577[[#This Row],['#]])),NOT(ISBLANK(_202006_RCSS579111719217577[[#This Row],[Taxable]]))),$U$2),$R$4*(_202006_RCSS579111719217577[[#This Row],[Unit Price]]*_202006_RCSS579111719217577[[#This Row],['#]]+_202006_RCSS579111719217577[[#This Row],[Service Fee]]),""),"")</f>
        <v/>
      </c>
      <c r="M112" s="5">
        <f>IFERROR($R$5*SUM((_202006_RCSS579111719217577[[#This Row],['#]]*_202006_RCSS579111719217577[[#This Row],[Unit Price]]),_202006_RCSS579111719217577[[#This Row],[Service Fee]],_202006_RCSS579111719217577[[#This Row],[Tax]]),"")</f>
        <v>0</v>
      </c>
      <c r="N112" s="5">
        <f>IFERROR(SUM(_202006_RCSS579111719217577[[#This Row],[Unit Price]]*_202006_RCSS579111719217577[[#This Row],['#]],_202006_RCSS579111719217577[[#This Row],[Service Fee]],_202006_RCSS579111719217577[[#This Row],[Tax]],_202006_RCSS579111719217577[[#This Row],[Tip]]),"")</f>
        <v>0</v>
      </c>
      <c r="O112" s="5" t="str">
        <f>IFERROR(_202006_RCSS579111719217577[[#This Row],[Item Cost]]/COUNTA(_202006_RCSS579111719217577[[#This Row],[Alice]:[Dave]]),"")</f>
        <v/>
      </c>
    </row>
    <row r="113" spans="1:15">
      <c r="A113" s="24"/>
      <c r="B113" s="25"/>
      <c r="C113" s="25"/>
      <c r="D113" s="26"/>
      <c r="E113" s="34" t="str">
        <f>IFERROR(INDEX(CardTab[Owner],MATCH(_202006_RCSS579111719217577[[#This Row],[Last 4]],CardTab[Card Number],0)),"")</f>
        <v/>
      </c>
      <c r="F113" s="36"/>
      <c r="G113"/>
      <c r="H113" s="22"/>
      <c r="I113" s="2"/>
      <c r="J113" s="5" t="str">
        <f>IFERROR(IF(_202006_RCSS579111719217577[[#This Row],[Item Name]]="Delivery",0,SUMPRODUCT($R$3,_202006_RCSS579111719217577[[#This Row],[Unit Price]],_202006_RCSS579111719217577[[#This Row],['#]])),"")</f>
        <v/>
      </c>
      <c r="K113" s="22"/>
      <c r="L113" s="5" t="str">
        <f>IFERROR(IF(OR(AND(NOT(ISBLANK(_202006_RCSS579111719217577[[#This Row],['#]])),NOT(ISBLANK(_202006_RCSS579111719217577[[#This Row],[Taxable]]))),$U$2),$R$4*(_202006_RCSS579111719217577[[#This Row],[Unit Price]]*_202006_RCSS579111719217577[[#This Row],['#]]+_202006_RCSS579111719217577[[#This Row],[Service Fee]]),""),"")</f>
        <v/>
      </c>
      <c r="M113" s="5">
        <f>IFERROR($R$5*SUM((_202006_RCSS579111719217577[[#This Row],['#]]*_202006_RCSS579111719217577[[#This Row],[Unit Price]]),_202006_RCSS579111719217577[[#This Row],[Service Fee]],_202006_RCSS579111719217577[[#This Row],[Tax]]),"")</f>
        <v>0</v>
      </c>
      <c r="N113" s="5">
        <f>IFERROR(SUM(_202006_RCSS579111719217577[[#This Row],[Unit Price]]*_202006_RCSS579111719217577[[#This Row],['#]],_202006_RCSS579111719217577[[#This Row],[Service Fee]],_202006_RCSS579111719217577[[#This Row],[Tax]],_202006_RCSS579111719217577[[#This Row],[Tip]]),"")</f>
        <v>0</v>
      </c>
      <c r="O113" s="5" t="str">
        <f>IFERROR(_202006_RCSS579111719217577[[#This Row],[Item Cost]]/COUNTA(_202006_RCSS579111719217577[[#This Row],[Alice]:[Dave]]),"")</f>
        <v/>
      </c>
    </row>
    <row r="114" spans="1:15">
      <c r="A114" s="24"/>
      <c r="B114" s="25"/>
      <c r="C114" s="25"/>
      <c r="D114" s="26"/>
      <c r="E114" s="34" t="str">
        <f>IFERROR(INDEX(CardTab[Owner],MATCH(_202006_RCSS579111719217577[[#This Row],[Last 4]],CardTab[Card Number],0)),"")</f>
        <v/>
      </c>
      <c r="F114" s="36"/>
      <c r="G114"/>
      <c r="H114" s="22"/>
      <c r="I114" s="2"/>
      <c r="J114" s="5" t="str">
        <f>IFERROR(IF(_202006_RCSS579111719217577[[#This Row],[Item Name]]="Delivery",0,SUMPRODUCT($R$3,_202006_RCSS579111719217577[[#This Row],[Unit Price]],_202006_RCSS579111719217577[[#This Row],['#]])),"")</f>
        <v/>
      </c>
      <c r="K114" s="22"/>
      <c r="L114" s="5" t="str">
        <f>IFERROR(IF(OR(AND(NOT(ISBLANK(_202006_RCSS579111719217577[[#This Row],['#]])),NOT(ISBLANK(_202006_RCSS579111719217577[[#This Row],[Taxable]]))),$U$2),$R$4*(_202006_RCSS579111719217577[[#This Row],[Unit Price]]*_202006_RCSS579111719217577[[#This Row],['#]]+_202006_RCSS579111719217577[[#This Row],[Service Fee]]),""),"")</f>
        <v/>
      </c>
      <c r="M114" s="5">
        <f>IFERROR($R$5*SUM((_202006_RCSS579111719217577[[#This Row],['#]]*_202006_RCSS579111719217577[[#This Row],[Unit Price]]),_202006_RCSS579111719217577[[#This Row],[Service Fee]],_202006_RCSS579111719217577[[#This Row],[Tax]]),"")</f>
        <v>0</v>
      </c>
      <c r="N114" s="5">
        <f>IFERROR(SUM(_202006_RCSS579111719217577[[#This Row],[Unit Price]]*_202006_RCSS579111719217577[[#This Row],['#]],_202006_RCSS579111719217577[[#This Row],[Service Fee]],_202006_RCSS579111719217577[[#This Row],[Tax]],_202006_RCSS579111719217577[[#This Row],[Tip]]),"")</f>
        <v>0</v>
      </c>
      <c r="O114" s="5" t="str">
        <f>IFERROR(_202006_RCSS579111719217577[[#This Row],[Item Cost]]/COUNTA(_202006_RCSS579111719217577[[#This Row],[Alice]:[Dave]]),"")</f>
        <v/>
      </c>
    </row>
    <row r="115" spans="1:15">
      <c r="A115" s="24"/>
      <c r="B115" s="25"/>
      <c r="C115" s="25"/>
      <c r="D115" s="26"/>
      <c r="E115" s="34" t="str">
        <f>IFERROR(INDEX(CardTab[Owner],MATCH(_202006_RCSS579111719217577[[#This Row],[Last 4]],CardTab[Card Number],0)),"")</f>
        <v/>
      </c>
      <c r="F115" s="36"/>
      <c r="G115"/>
      <c r="H115" s="22"/>
      <c r="I115" s="2"/>
      <c r="J115" s="5" t="str">
        <f>IFERROR(IF(_202006_RCSS579111719217577[[#This Row],[Item Name]]="Delivery",0,SUMPRODUCT($R$3,_202006_RCSS579111719217577[[#This Row],[Unit Price]],_202006_RCSS579111719217577[[#This Row],['#]])),"")</f>
        <v/>
      </c>
      <c r="K115" s="22"/>
      <c r="L115" s="5" t="str">
        <f>IFERROR(IF(OR(AND(NOT(ISBLANK(_202006_RCSS579111719217577[[#This Row],['#]])),NOT(ISBLANK(_202006_RCSS579111719217577[[#This Row],[Taxable]]))),$U$2),$R$4*(_202006_RCSS579111719217577[[#This Row],[Unit Price]]*_202006_RCSS579111719217577[[#This Row],['#]]+_202006_RCSS579111719217577[[#This Row],[Service Fee]]),""),"")</f>
        <v/>
      </c>
      <c r="M115" s="5">
        <f>IFERROR($R$5*SUM((_202006_RCSS579111719217577[[#This Row],['#]]*_202006_RCSS579111719217577[[#This Row],[Unit Price]]),_202006_RCSS579111719217577[[#This Row],[Service Fee]],_202006_RCSS579111719217577[[#This Row],[Tax]]),"")</f>
        <v>0</v>
      </c>
      <c r="N115" s="5">
        <f>IFERROR(SUM(_202006_RCSS579111719217577[[#This Row],[Unit Price]]*_202006_RCSS579111719217577[[#This Row],['#]],_202006_RCSS579111719217577[[#This Row],[Service Fee]],_202006_RCSS579111719217577[[#This Row],[Tax]],_202006_RCSS579111719217577[[#This Row],[Tip]]),"")</f>
        <v>0</v>
      </c>
      <c r="O115" s="5" t="str">
        <f>IFERROR(_202006_RCSS579111719217577[[#This Row],[Item Cost]]/COUNTA(_202006_RCSS579111719217577[[#This Row],[Alice]:[Dave]]),"")</f>
        <v/>
      </c>
    </row>
    <row r="116" spans="1:15">
      <c r="A116" s="24"/>
      <c r="B116" s="25"/>
      <c r="C116" s="25"/>
      <c r="D116" s="26"/>
      <c r="E116" s="34" t="str">
        <f>IFERROR(INDEX(CardTab[Owner],MATCH(_202006_RCSS579111719217577[[#This Row],[Last 4]],CardTab[Card Number],0)),"")</f>
        <v/>
      </c>
      <c r="F116" s="36"/>
      <c r="G116"/>
      <c r="H116" s="22"/>
      <c r="I116" s="2"/>
      <c r="J116" s="5" t="str">
        <f>IFERROR(IF(_202006_RCSS579111719217577[[#This Row],[Item Name]]="Delivery",0,SUMPRODUCT($R$3,_202006_RCSS579111719217577[[#This Row],[Unit Price]],_202006_RCSS579111719217577[[#This Row],['#]])),"")</f>
        <v/>
      </c>
      <c r="K116" s="22"/>
      <c r="L116" s="5" t="str">
        <f>IFERROR(IF(OR(AND(NOT(ISBLANK(_202006_RCSS579111719217577[[#This Row],['#]])),NOT(ISBLANK(_202006_RCSS579111719217577[[#This Row],[Taxable]]))),$U$2),$R$4*(_202006_RCSS579111719217577[[#This Row],[Unit Price]]*_202006_RCSS579111719217577[[#This Row],['#]]+_202006_RCSS579111719217577[[#This Row],[Service Fee]]),""),"")</f>
        <v/>
      </c>
      <c r="M116" s="5">
        <f>IFERROR($R$5*SUM((_202006_RCSS579111719217577[[#This Row],['#]]*_202006_RCSS579111719217577[[#This Row],[Unit Price]]),_202006_RCSS579111719217577[[#This Row],[Service Fee]],_202006_RCSS579111719217577[[#This Row],[Tax]]),"")</f>
        <v>0</v>
      </c>
      <c r="N116" s="5">
        <f>IFERROR(SUM(_202006_RCSS579111719217577[[#This Row],[Unit Price]]*_202006_RCSS579111719217577[[#This Row],['#]],_202006_RCSS579111719217577[[#This Row],[Service Fee]],_202006_RCSS579111719217577[[#This Row],[Tax]],_202006_RCSS579111719217577[[#This Row],[Tip]]),"")</f>
        <v>0</v>
      </c>
      <c r="O116" s="5" t="str">
        <f>IFERROR(_202006_RCSS579111719217577[[#This Row],[Item Cost]]/COUNTA(_202006_RCSS579111719217577[[#This Row],[Alice]:[Dave]]),"")</f>
        <v/>
      </c>
    </row>
    <row r="117" spans="1:15">
      <c r="A117" s="24"/>
      <c r="B117" s="25"/>
      <c r="C117" s="25"/>
      <c r="D117" s="26"/>
      <c r="E117" s="34" t="str">
        <f>IFERROR(INDEX(CardTab[Owner],MATCH(_202006_RCSS579111719217577[[#This Row],[Last 4]],CardTab[Card Number],0)),"")</f>
        <v/>
      </c>
      <c r="F117" s="36"/>
      <c r="G117" s="1"/>
      <c r="H117" s="22"/>
      <c r="I117" s="2"/>
      <c r="J117" s="5" t="str">
        <f>IFERROR(IF(_202006_RCSS579111719217577[[#This Row],[Item Name]]="Delivery",0,SUMPRODUCT($R$3,_202006_RCSS579111719217577[[#This Row],[Unit Price]],_202006_RCSS579111719217577[[#This Row],['#]])),"")</f>
        <v/>
      </c>
      <c r="K117" s="22"/>
      <c r="L117" s="5" t="str">
        <f>IFERROR(IF(OR(AND(NOT(ISBLANK(_202006_RCSS579111719217577[[#This Row],['#]])),NOT(ISBLANK(_202006_RCSS579111719217577[[#This Row],[Taxable]]))),$U$2),$R$4*(_202006_RCSS579111719217577[[#This Row],[Unit Price]]*_202006_RCSS579111719217577[[#This Row],['#]]+_202006_RCSS579111719217577[[#This Row],[Service Fee]]),""),"")</f>
        <v/>
      </c>
      <c r="M117" s="5">
        <f>IFERROR($R$5*SUM((_202006_RCSS579111719217577[[#This Row],['#]]*_202006_RCSS579111719217577[[#This Row],[Unit Price]]),_202006_RCSS579111719217577[[#This Row],[Service Fee]],_202006_RCSS579111719217577[[#This Row],[Tax]]),"")</f>
        <v>0</v>
      </c>
      <c r="N117" s="5">
        <f>IFERROR(SUM(_202006_RCSS579111719217577[[#This Row],[Unit Price]]*_202006_RCSS579111719217577[[#This Row],['#]],_202006_RCSS579111719217577[[#This Row],[Service Fee]],_202006_RCSS579111719217577[[#This Row],[Tax]],_202006_RCSS579111719217577[[#This Row],[Tip]]),"")</f>
        <v>0</v>
      </c>
      <c r="O117" s="5" t="str">
        <f>IFERROR(_202006_RCSS579111719217577[[#This Row],[Item Cost]]/COUNTA(_202006_RCSS579111719217577[[#This Row],[Alice]:[Dave]]),"")</f>
        <v/>
      </c>
    </row>
    <row r="118" spans="1:15">
      <c r="A118" s="24"/>
      <c r="B118" s="25"/>
      <c r="C118" s="25"/>
      <c r="D118" s="26"/>
      <c r="E118" s="34" t="str">
        <f>IFERROR(INDEX(CardTab[Owner],MATCH(_202006_RCSS579111719217577[[#This Row],[Last 4]],CardTab[Card Number],0)),"")</f>
        <v/>
      </c>
      <c r="F118" s="36"/>
      <c r="G118"/>
      <c r="H118" s="22"/>
      <c r="I118" s="2"/>
      <c r="J118" s="5" t="str">
        <f>IFERROR(IF(_202006_RCSS579111719217577[[#This Row],[Item Name]]="Delivery",0,SUMPRODUCT($R$3,_202006_RCSS579111719217577[[#This Row],[Unit Price]],_202006_RCSS579111719217577[[#This Row],['#]])),"")</f>
        <v/>
      </c>
      <c r="K118" s="22"/>
      <c r="L118" s="5" t="str">
        <f>IFERROR(IF(OR(AND(NOT(ISBLANK(_202006_RCSS579111719217577[[#This Row],['#]])),NOT(ISBLANK(_202006_RCSS579111719217577[[#This Row],[Taxable]]))),$U$2),$R$4*(_202006_RCSS579111719217577[[#This Row],[Unit Price]]*_202006_RCSS579111719217577[[#This Row],['#]]+_202006_RCSS579111719217577[[#This Row],[Service Fee]]),""),"")</f>
        <v/>
      </c>
      <c r="M118" s="5">
        <f>IFERROR($R$5*SUM((_202006_RCSS579111719217577[[#This Row],['#]]*_202006_RCSS579111719217577[[#This Row],[Unit Price]]),_202006_RCSS579111719217577[[#This Row],[Service Fee]],_202006_RCSS579111719217577[[#This Row],[Tax]]),"")</f>
        <v>0</v>
      </c>
      <c r="N118" s="5">
        <f>IFERROR(SUM(_202006_RCSS579111719217577[[#This Row],[Unit Price]]*_202006_RCSS579111719217577[[#This Row],['#]],_202006_RCSS579111719217577[[#This Row],[Service Fee]],_202006_RCSS579111719217577[[#This Row],[Tax]],_202006_RCSS579111719217577[[#This Row],[Tip]]),"")</f>
        <v>0</v>
      </c>
      <c r="O118" s="5" t="str">
        <f>IFERROR(_202006_RCSS579111719217577[[#This Row],[Item Cost]]/COUNTA(_202006_RCSS579111719217577[[#This Row],[Alice]:[Dave]]),"")</f>
        <v/>
      </c>
    </row>
    <row r="119" spans="1:15">
      <c r="A119" s="24"/>
      <c r="B119" s="25"/>
      <c r="C119" s="25"/>
      <c r="D119" s="26"/>
      <c r="E119" s="34" t="str">
        <f>IFERROR(INDEX(CardTab[Owner],MATCH(_202006_RCSS579111719217577[[#This Row],[Last 4]],CardTab[Card Number],0)),"")</f>
        <v/>
      </c>
      <c r="F119" s="36"/>
      <c r="G119"/>
      <c r="H119" s="22"/>
      <c r="I119" s="2"/>
      <c r="J119" s="5" t="str">
        <f>IFERROR(IF(_202006_RCSS579111719217577[[#This Row],[Item Name]]="Delivery",0,SUMPRODUCT($R$3,_202006_RCSS579111719217577[[#This Row],[Unit Price]],_202006_RCSS579111719217577[[#This Row],['#]])),"")</f>
        <v/>
      </c>
      <c r="K119" s="22"/>
      <c r="L119" s="5" t="str">
        <f>IFERROR(IF(OR(AND(NOT(ISBLANK(_202006_RCSS579111719217577[[#This Row],['#]])),NOT(ISBLANK(_202006_RCSS579111719217577[[#This Row],[Taxable]]))),$U$2),$R$4*(_202006_RCSS579111719217577[[#This Row],[Unit Price]]*_202006_RCSS579111719217577[[#This Row],['#]]+_202006_RCSS579111719217577[[#This Row],[Service Fee]]),""),"")</f>
        <v/>
      </c>
      <c r="M119" s="5">
        <f>IFERROR($R$5*SUM((_202006_RCSS579111719217577[[#This Row],['#]]*_202006_RCSS579111719217577[[#This Row],[Unit Price]]),_202006_RCSS579111719217577[[#This Row],[Service Fee]],_202006_RCSS579111719217577[[#This Row],[Tax]]),"")</f>
        <v>0</v>
      </c>
      <c r="N119" s="5">
        <f>IFERROR(SUM(_202006_RCSS579111719217577[[#This Row],[Unit Price]]*_202006_RCSS579111719217577[[#This Row],['#]],_202006_RCSS579111719217577[[#This Row],[Service Fee]],_202006_RCSS579111719217577[[#This Row],[Tax]],_202006_RCSS579111719217577[[#This Row],[Tip]]),"")</f>
        <v>0</v>
      </c>
      <c r="O119" s="5" t="str">
        <f>IFERROR(_202006_RCSS579111719217577[[#This Row],[Item Cost]]/COUNTA(_202006_RCSS579111719217577[[#This Row],[Alice]:[Dave]]),"")</f>
        <v/>
      </c>
    </row>
    <row r="120" spans="1:15">
      <c r="A120" s="24"/>
      <c r="B120" s="25"/>
      <c r="C120" s="25"/>
      <c r="D120" s="26"/>
      <c r="E120" s="34" t="str">
        <f>IFERROR(INDEX(CardTab[Owner],MATCH(_202006_RCSS579111719217577[[#This Row],[Last 4]],CardTab[Card Number],0)),"")</f>
        <v/>
      </c>
      <c r="F120" s="36"/>
      <c r="G120"/>
      <c r="H120" s="22"/>
      <c r="I120" s="2"/>
      <c r="J120" s="5" t="str">
        <f>IFERROR(IF(_202006_RCSS579111719217577[[#This Row],[Item Name]]="Delivery",0,SUMPRODUCT($R$3,_202006_RCSS579111719217577[[#This Row],[Unit Price]],_202006_RCSS579111719217577[[#This Row],['#]])),"")</f>
        <v/>
      </c>
      <c r="K120" s="22"/>
      <c r="L120" s="5" t="str">
        <f>IFERROR(IF(OR(AND(NOT(ISBLANK(_202006_RCSS579111719217577[[#This Row],['#]])),NOT(ISBLANK(_202006_RCSS579111719217577[[#This Row],[Taxable]]))),$U$2),$R$4*(_202006_RCSS579111719217577[[#This Row],[Unit Price]]*_202006_RCSS579111719217577[[#This Row],['#]]+_202006_RCSS579111719217577[[#This Row],[Service Fee]]),""),"")</f>
        <v/>
      </c>
      <c r="M120" s="5">
        <f>IFERROR($R$5*SUM((_202006_RCSS579111719217577[[#This Row],['#]]*_202006_RCSS579111719217577[[#This Row],[Unit Price]]),_202006_RCSS579111719217577[[#This Row],[Service Fee]],_202006_RCSS579111719217577[[#This Row],[Tax]]),"")</f>
        <v>0</v>
      </c>
      <c r="N120" s="5">
        <f>IFERROR(SUM(_202006_RCSS579111719217577[[#This Row],[Unit Price]]*_202006_RCSS579111719217577[[#This Row],['#]],_202006_RCSS579111719217577[[#This Row],[Service Fee]],_202006_RCSS579111719217577[[#This Row],[Tax]],_202006_RCSS579111719217577[[#This Row],[Tip]]),"")</f>
        <v>0</v>
      </c>
      <c r="O120" s="5" t="str">
        <f>IFERROR(_202006_RCSS579111719217577[[#This Row],[Item Cost]]/COUNTA(_202006_RCSS579111719217577[[#This Row],[Alice]:[Dave]]),"")</f>
        <v/>
      </c>
    </row>
    <row r="121" spans="1:15">
      <c r="A121" s="24"/>
      <c r="B121" s="25"/>
      <c r="C121" s="25"/>
      <c r="D121" s="26"/>
      <c r="E121" s="34" t="str">
        <f>IFERROR(INDEX(CardTab[Owner],MATCH(_202006_RCSS579111719217577[[#This Row],[Last 4]],CardTab[Card Number],0)),"")</f>
        <v/>
      </c>
      <c r="F121" s="36"/>
      <c r="G121"/>
      <c r="H121" s="22"/>
      <c r="I121" s="2"/>
      <c r="J121" s="5" t="str">
        <f>IFERROR(IF(_202006_RCSS579111719217577[[#This Row],[Item Name]]="Delivery",0,SUMPRODUCT($R$3,_202006_RCSS579111719217577[[#This Row],[Unit Price]],_202006_RCSS579111719217577[[#This Row],['#]])),"")</f>
        <v/>
      </c>
      <c r="K121" s="22"/>
      <c r="L121" s="5" t="str">
        <f>IFERROR(IF(OR(AND(NOT(ISBLANK(_202006_RCSS579111719217577[[#This Row],['#]])),NOT(ISBLANK(_202006_RCSS579111719217577[[#This Row],[Taxable]]))),$U$2),$R$4*(_202006_RCSS579111719217577[[#This Row],[Unit Price]]*_202006_RCSS579111719217577[[#This Row],['#]]+_202006_RCSS579111719217577[[#This Row],[Service Fee]]),""),"")</f>
        <v/>
      </c>
      <c r="M121" s="5">
        <f>IFERROR($R$5*SUM((_202006_RCSS579111719217577[[#This Row],['#]]*_202006_RCSS579111719217577[[#This Row],[Unit Price]]),_202006_RCSS579111719217577[[#This Row],[Service Fee]],_202006_RCSS579111719217577[[#This Row],[Tax]]),"")</f>
        <v>0</v>
      </c>
      <c r="N121" s="5">
        <f>IFERROR(SUM(_202006_RCSS579111719217577[[#This Row],[Unit Price]]*_202006_RCSS579111719217577[[#This Row],['#]],_202006_RCSS579111719217577[[#This Row],[Service Fee]],_202006_RCSS579111719217577[[#This Row],[Tax]],_202006_RCSS579111719217577[[#This Row],[Tip]]),"")</f>
        <v>0</v>
      </c>
      <c r="O121" s="5" t="str">
        <f>IFERROR(_202006_RCSS579111719217577[[#This Row],[Item Cost]]/COUNTA(_202006_RCSS579111719217577[[#This Row],[Alice]:[Dave]]),"")</f>
        <v/>
      </c>
    </row>
    <row r="122" spans="1:15">
      <c r="A122" s="24"/>
      <c r="B122" s="25"/>
      <c r="C122" s="25"/>
      <c r="D122" s="26"/>
      <c r="E122" s="34" t="str">
        <f>IFERROR(INDEX(CardTab[Owner],MATCH(_202006_RCSS579111719217577[[#This Row],[Last 4]],CardTab[Card Number],0)),"")</f>
        <v/>
      </c>
      <c r="F122" s="36"/>
      <c r="G122"/>
      <c r="H122" s="22"/>
      <c r="I122" s="2"/>
      <c r="J122" s="5" t="str">
        <f>IFERROR(IF(_202006_RCSS579111719217577[[#This Row],[Item Name]]="Delivery",0,SUMPRODUCT($R$3,_202006_RCSS579111719217577[[#This Row],[Unit Price]],_202006_RCSS579111719217577[[#This Row],['#]])),"")</f>
        <v/>
      </c>
      <c r="K122" s="22"/>
      <c r="L122" s="5" t="str">
        <f>IFERROR(IF(OR(AND(NOT(ISBLANK(_202006_RCSS579111719217577[[#This Row],['#]])),NOT(ISBLANK(_202006_RCSS579111719217577[[#This Row],[Taxable]]))),$U$2),$R$4*(_202006_RCSS579111719217577[[#This Row],[Unit Price]]*_202006_RCSS579111719217577[[#This Row],['#]]+_202006_RCSS579111719217577[[#This Row],[Service Fee]]),""),"")</f>
        <v/>
      </c>
      <c r="M122" s="5">
        <f>IFERROR($R$5*SUM((_202006_RCSS579111719217577[[#This Row],['#]]*_202006_RCSS579111719217577[[#This Row],[Unit Price]]),_202006_RCSS579111719217577[[#This Row],[Service Fee]],_202006_RCSS579111719217577[[#This Row],[Tax]]),"")</f>
        <v>0</v>
      </c>
      <c r="N122" s="5">
        <f>IFERROR(SUM(_202006_RCSS579111719217577[[#This Row],[Unit Price]]*_202006_RCSS579111719217577[[#This Row],['#]],_202006_RCSS579111719217577[[#This Row],[Service Fee]],_202006_RCSS579111719217577[[#This Row],[Tax]],_202006_RCSS579111719217577[[#This Row],[Tip]]),"")</f>
        <v>0</v>
      </c>
      <c r="O122" s="5" t="str">
        <f>IFERROR(_202006_RCSS579111719217577[[#This Row],[Item Cost]]/COUNTA(_202006_RCSS579111719217577[[#This Row],[Alice]:[Dave]]),"")</f>
        <v/>
      </c>
    </row>
    <row r="123" spans="1:15">
      <c r="A123" s="24"/>
      <c r="B123" s="25"/>
      <c r="C123" s="25"/>
      <c r="D123" s="26"/>
      <c r="E123" s="34" t="str">
        <f>IFERROR(INDEX(CardTab[Owner],MATCH(_202006_RCSS579111719217577[[#This Row],[Last 4]],CardTab[Card Number],0)),"")</f>
        <v/>
      </c>
      <c r="F123" s="36"/>
      <c r="G123"/>
      <c r="H123" s="22"/>
      <c r="I123" s="2"/>
      <c r="J123" s="5" t="str">
        <f>IFERROR(IF(_202006_RCSS579111719217577[[#This Row],[Item Name]]="Delivery",0,SUMPRODUCT($R$3,_202006_RCSS579111719217577[[#This Row],[Unit Price]],_202006_RCSS579111719217577[[#This Row],['#]])),"")</f>
        <v/>
      </c>
      <c r="K123" s="22"/>
      <c r="L123" s="5" t="str">
        <f>IFERROR(IF(OR(AND(NOT(ISBLANK(_202006_RCSS579111719217577[[#This Row],['#]])),NOT(ISBLANK(_202006_RCSS579111719217577[[#This Row],[Taxable]]))),$U$2),$R$4*(_202006_RCSS579111719217577[[#This Row],[Unit Price]]*_202006_RCSS579111719217577[[#This Row],['#]]+_202006_RCSS579111719217577[[#This Row],[Service Fee]]),""),"")</f>
        <v/>
      </c>
      <c r="M123" s="5">
        <f>IFERROR($R$5*SUM((_202006_RCSS579111719217577[[#This Row],['#]]*_202006_RCSS579111719217577[[#This Row],[Unit Price]]),_202006_RCSS579111719217577[[#This Row],[Service Fee]],_202006_RCSS579111719217577[[#This Row],[Tax]]),"")</f>
        <v>0</v>
      </c>
      <c r="N123" s="5">
        <f>IFERROR(SUM(_202006_RCSS579111719217577[[#This Row],[Unit Price]]*_202006_RCSS579111719217577[[#This Row],['#]],_202006_RCSS579111719217577[[#This Row],[Service Fee]],_202006_RCSS579111719217577[[#This Row],[Tax]],_202006_RCSS579111719217577[[#This Row],[Tip]]),"")</f>
        <v>0</v>
      </c>
      <c r="O123" s="5" t="str">
        <f>IFERROR(_202006_RCSS579111719217577[[#This Row],[Item Cost]]/COUNTA(_202006_RCSS579111719217577[[#This Row],[Alice]:[Dave]]),"")</f>
        <v/>
      </c>
    </row>
    <row r="124" spans="1:15">
      <c r="A124" s="24"/>
      <c r="B124" s="25"/>
      <c r="C124" s="25"/>
      <c r="D124" s="26"/>
      <c r="E124" s="34" t="str">
        <f>IFERROR(INDEX(CardTab[Owner],MATCH(_202006_RCSS579111719217577[[#This Row],[Last 4]],CardTab[Card Number],0)),"")</f>
        <v/>
      </c>
      <c r="F124" s="36"/>
      <c r="G124" s="1"/>
      <c r="H124" s="22"/>
      <c r="I124" s="2"/>
      <c r="J124" s="5" t="str">
        <f>IFERROR(IF(_202006_RCSS579111719217577[[#This Row],[Item Name]]="Delivery",0,SUMPRODUCT($R$3,_202006_RCSS579111719217577[[#This Row],[Unit Price]],_202006_RCSS579111719217577[[#This Row],['#]])),"")</f>
        <v/>
      </c>
      <c r="K124" s="22"/>
      <c r="L124" s="5" t="str">
        <f>IFERROR(IF(OR(AND(NOT(ISBLANK(_202006_RCSS579111719217577[[#This Row],['#]])),NOT(ISBLANK(_202006_RCSS579111719217577[[#This Row],[Taxable]]))),$U$2),$R$4*(_202006_RCSS579111719217577[[#This Row],[Unit Price]]*_202006_RCSS579111719217577[[#This Row],['#]]+_202006_RCSS579111719217577[[#This Row],[Service Fee]]),""),"")</f>
        <v/>
      </c>
      <c r="M124" s="5">
        <f>IFERROR($R$5*SUM((_202006_RCSS579111719217577[[#This Row],['#]]*_202006_RCSS579111719217577[[#This Row],[Unit Price]]),_202006_RCSS579111719217577[[#This Row],[Service Fee]],_202006_RCSS579111719217577[[#This Row],[Tax]]),"")</f>
        <v>0</v>
      </c>
      <c r="N124" s="5">
        <f>IFERROR(SUM(_202006_RCSS579111719217577[[#This Row],[Unit Price]]*_202006_RCSS579111719217577[[#This Row],['#]],_202006_RCSS579111719217577[[#This Row],[Service Fee]],_202006_RCSS579111719217577[[#This Row],[Tax]],_202006_RCSS579111719217577[[#This Row],[Tip]]),"")</f>
        <v>0</v>
      </c>
      <c r="O124" s="5" t="str">
        <f>IFERROR(_202006_RCSS579111719217577[[#This Row],[Item Cost]]/COUNTA(_202006_RCSS579111719217577[[#This Row],[Alice]:[Dave]]),"")</f>
        <v/>
      </c>
    </row>
    <row r="125" spans="1:15">
      <c r="A125" s="24"/>
      <c r="B125" s="25"/>
      <c r="C125" s="25"/>
      <c r="D125" s="26"/>
      <c r="E125" s="34" t="str">
        <f>IFERROR(INDEX(CardTab[Owner],MATCH(_202006_RCSS579111719217577[[#This Row],[Last 4]],CardTab[Card Number],0)),"")</f>
        <v/>
      </c>
      <c r="F125" s="36"/>
      <c r="G125"/>
      <c r="H125" s="22"/>
      <c r="I125" s="2"/>
      <c r="J125" s="5" t="str">
        <f>IFERROR(IF(_202006_RCSS579111719217577[[#This Row],[Item Name]]="Delivery",0,SUMPRODUCT($R$3,_202006_RCSS579111719217577[[#This Row],[Unit Price]],_202006_RCSS579111719217577[[#This Row],['#]])),"")</f>
        <v/>
      </c>
      <c r="K125" s="22"/>
      <c r="L125" s="5" t="str">
        <f>IFERROR(IF(OR(AND(NOT(ISBLANK(_202006_RCSS579111719217577[[#This Row],['#]])),NOT(ISBLANK(_202006_RCSS579111719217577[[#This Row],[Taxable]]))),$U$2),$R$4*(_202006_RCSS579111719217577[[#This Row],[Unit Price]]*_202006_RCSS579111719217577[[#This Row],['#]]+_202006_RCSS579111719217577[[#This Row],[Service Fee]]),""),"")</f>
        <v/>
      </c>
      <c r="M125" s="5">
        <f>IFERROR($R$5*SUM((_202006_RCSS579111719217577[[#This Row],['#]]*_202006_RCSS579111719217577[[#This Row],[Unit Price]]),_202006_RCSS579111719217577[[#This Row],[Service Fee]],_202006_RCSS579111719217577[[#This Row],[Tax]]),"")</f>
        <v>0</v>
      </c>
      <c r="N125" s="5">
        <f>IFERROR(SUM(_202006_RCSS579111719217577[[#This Row],[Unit Price]]*_202006_RCSS579111719217577[[#This Row],['#]],_202006_RCSS579111719217577[[#This Row],[Service Fee]],_202006_RCSS579111719217577[[#This Row],[Tax]],_202006_RCSS579111719217577[[#This Row],[Tip]]),"")</f>
        <v>0</v>
      </c>
      <c r="O125" s="5" t="str">
        <f>IFERROR(_202006_RCSS579111719217577[[#This Row],[Item Cost]]/COUNTA(_202006_RCSS579111719217577[[#This Row],[Alice]:[Dave]]),"")</f>
        <v/>
      </c>
    </row>
    <row r="126" spans="1:15">
      <c r="A126" s="24"/>
      <c r="B126" s="25"/>
      <c r="C126" s="25"/>
      <c r="D126" s="26"/>
      <c r="E126" s="34" t="str">
        <f>IFERROR(INDEX(CardTab[Owner],MATCH(_202006_RCSS579111719217577[[#This Row],[Last 4]],CardTab[Card Number],0)),"")</f>
        <v/>
      </c>
      <c r="F126" s="36"/>
      <c r="G126"/>
      <c r="H126" s="22"/>
      <c r="I126" s="2"/>
      <c r="J126" s="5" t="str">
        <f>IFERROR(IF(_202006_RCSS579111719217577[[#This Row],[Item Name]]="Delivery",0,SUMPRODUCT($R$3,_202006_RCSS579111719217577[[#This Row],[Unit Price]],_202006_RCSS579111719217577[[#This Row],['#]])),"")</f>
        <v/>
      </c>
      <c r="K126" s="22"/>
      <c r="L126" s="5" t="str">
        <f>IFERROR(IF(OR(AND(NOT(ISBLANK(_202006_RCSS579111719217577[[#This Row],['#]])),NOT(ISBLANK(_202006_RCSS579111719217577[[#This Row],[Taxable]]))),$U$2),$R$4*(_202006_RCSS579111719217577[[#This Row],[Unit Price]]*_202006_RCSS579111719217577[[#This Row],['#]]+_202006_RCSS579111719217577[[#This Row],[Service Fee]]),""),"")</f>
        <v/>
      </c>
      <c r="M126" s="5">
        <f>IFERROR($R$5*SUM((_202006_RCSS579111719217577[[#This Row],['#]]*_202006_RCSS579111719217577[[#This Row],[Unit Price]]),_202006_RCSS579111719217577[[#This Row],[Service Fee]],_202006_RCSS579111719217577[[#This Row],[Tax]]),"")</f>
        <v>0</v>
      </c>
      <c r="N126" s="5">
        <f>IFERROR(SUM(_202006_RCSS579111719217577[[#This Row],[Unit Price]]*_202006_RCSS579111719217577[[#This Row],['#]],_202006_RCSS579111719217577[[#This Row],[Service Fee]],_202006_RCSS579111719217577[[#This Row],[Tax]],_202006_RCSS579111719217577[[#This Row],[Tip]]),"")</f>
        <v>0</v>
      </c>
      <c r="O126" s="5" t="str">
        <f>IFERROR(_202006_RCSS579111719217577[[#This Row],[Item Cost]]/COUNTA(_202006_RCSS579111719217577[[#This Row],[Alice]:[Dave]]),"")</f>
        <v/>
      </c>
    </row>
    <row r="127" spans="1:15">
      <c r="A127" s="24"/>
      <c r="B127" s="25"/>
      <c r="C127" s="25"/>
      <c r="D127" s="26"/>
      <c r="E127" s="34" t="str">
        <f>IFERROR(INDEX(CardTab[Owner],MATCH(_202006_RCSS579111719217577[[#This Row],[Last 4]],CardTab[Card Number],0)),"")</f>
        <v/>
      </c>
      <c r="F127" s="36"/>
      <c r="G127"/>
      <c r="H127" s="22"/>
      <c r="I127" s="2"/>
      <c r="J127" s="5" t="str">
        <f>IFERROR(IF(_202006_RCSS579111719217577[[#This Row],[Item Name]]="Delivery",0,SUMPRODUCT($R$3,_202006_RCSS579111719217577[[#This Row],[Unit Price]],_202006_RCSS579111719217577[[#This Row],['#]])),"")</f>
        <v/>
      </c>
      <c r="K127" s="22"/>
      <c r="L127" s="5" t="str">
        <f>IFERROR(IF(OR(AND(NOT(ISBLANK(_202006_RCSS579111719217577[[#This Row],['#]])),NOT(ISBLANK(_202006_RCSS579111719217577[[#This Row],[Taxable]]))),$U$2),$R$4*(_202006_RCSS579111719217577[[#This Row],[Unit Price]]*_202006_RCSS579111719217577[[#This Row],['#]]+_202006_RCSS579111719217577[[#This Row],[Service Fee]]),""),"")</f>
        <v/>
      </c>
      <c r="M127" s="5">
        <f>IFERROR($R$5*SUM((_202006_RCSS579111719217577[[#This Row],['#]]*_202006_RCSS579111719217577[[#This Row],[Unit Price]]),_202006_RCSS579111719217577[[#This Row],[Service Fee]],_202006_RCSS579111719217577[[#This Row],[Tax]]),"")</f>
        <v>0</v>
      </c>
      <c r="N127" s="5">
        <f>IFERROR(SUM(_202006_RCSS579111719217577[[#This Row],[Unit Price]]*_202006_RCSS579111719217577[[#This Row],['#]],_202006_RCSS579111719217577[[#This Row],[Service Fee]],_202006_RCSS579111719217577[[#This Row],[Tax]],_202006_RCSS579111719217577[[#This Row],[Tip]]),"")</f>
        <v>0</v>
      </c>
      <c r="O127" s="5" t="str">
        <f>IFERROR(_202006_RCSS579111719217577[[#This Row],[Item Cost]]/COUNTA(_202006_RCSS579111719217577[[#This Row],[Alice]:[Dave]]),"")</f>
        <v/>
      </c>
    </row>
    <row r="128" spans="1:15">
      <c r="A128" s="24"/>
      <c r="B128" s="25"/>
      <c r="C128" s="25"/>
      <c r="D128" s="26"/>
      <c r="E128" s="34" t="str">
        <f>IFERROR(INDEX(CardTab[Owner],MATCH(_202006_RCSS579111719217577[[#This Row],[Last 4]],CardTab[Card Number],0)),"")</f>
        <v/>
      </c>
      <c r="F128" s="36"/>
      <c r="G128"/>
      <c r="H128" s="22"/>
      <c r="I128" s="2"/>
      <c r="J128" s="5" t="str">
        <f>IFERROR(IF(_202006_RCSS579111719217577[[#This Row],[Item Name]]="Delivery",0,SUMPRODUCT($R$3,_202006_RCSS579111719217577[[#This Row],[Unit Price]],_202006_RCSS579111719217577[[#This Row],['#]])),"")</f>
        <v/>
      </c>
      <c r="K128" s="22"/>
      <c r="L128" s="5" t="str">
        <f>IFERROR(IF(OR(AND(NOT(ISBLANK(_202006_RCSS579111719217577[[#This Row],['#]])),NOT(ISBLANK(_202006_RCSS579111719217577[[#This Row],[Taxable]]))),$U$2),$R$4*(_202006_RCSS579111719217577[[#This Row],[Unit Price]]*_202006_RCSS579111719217577[[#This Row],['#]]+_202006_RCSS579111719217577[[#This Row],[Service Fee]]),""),"")</f>
        <v/>
      </c>
      <c r="M128" s="5">
        <f>IFERROR($R$5*SUM((_202006_RCSS579111719217577[[#This Row],['#]]*_202006_RCSS579111719217577[[#This Row],[Unit Price]]),_202006_RCSS579111719217577[[#This Row],[Service Fee]],_202006_RCSS579111719217577[[#This Row],[Tax]]),"")</f>
        <v>0</v>
      </c>
      <c r="N128" s="5">
        <f>IFERROR(SUM(_202006_RCSS579111719217577[[#This Row],[Unit Price]]*_202006_RCSS579111719217577[[#This Row],['#]],_202006_RCSS579111719217577[[#This Row],[Service Fee]],_202006_RCSS579111719217577[[#This Row],[Tax]],_202006_RCSS579111719217577[[#This Row],[Tip]]),"")</f>
        <v>0</v>
      </c>
      <c r="O128" s="5" t="str">
        <f>IFERROR(_202006_RCSS579111719217577[[#This Row],[Item Cost]]/COUNTA(_202006_RCSS579111719217577[[#This Row],[Alice]:[Dave]]),"")</f>
        <v/>
      </c>
    </row>
    <row r="129" spans="1:15">
      <c r="A129" s="24"/>
      <c r="B129" s="25"/>
      <c r="C129" s="25"/>
      <c r="D129" s="26"/>
      <c r="E129" s="34" t="str">
        <f>IFERROR(INDEX(CardTab[Owner],MATCH(_202006_RCSS579111719217577[[#This Row],[Last 4]],CardTab[Card Number],0)),"")</f>
        <v/>
      </c>
      <c r="F129" s="36"/>
      <c r="G129"/>
      <c r="H129" s="22"/>
      <c r="I129" s="2"/>
      <c r="J129" s="5" t="str">
        <f>IFERROR(IF(_202006_RCSS579111719217577[[#This Row],[Item Name]]="Delivery",0,SUMPRODUCT($R$3,_202006_RCSS579111719217577[[#This Row],[Unit Price]],_202006_RCSS579111719217577[[#This Row],['#]])),"")</f>
        <v/>
      </c>
      <c r="K129" s="22"/>
      <c r="L129" s="5" t="str">
        <f>IFERROR(IF(OR(AND(NOT(ISBLANK(_202006_RCSS579111719217577[[#This Row],['#]])),NOT(ISBLANK(_202006_RCSS579111719217577[[#This Row],[Taxable]]))),$U$2),$R$4*(_202006_RCSS579111719217577[[#This Row],[Unit Price]]*_202006_RCSS579111719217577[[#This Row],['#]]+_202006_RCSS579111719217577[[#This Row],[Service Fee]]),""),"")</f>
        <v/>
      </c>
      <c r="M129" s="5">
        <f>IFERROR($R$5*SUM((_202006_RCSS579111719217577[[#This Row],['#]]*_202006_RCSS579111719217577[[#This Row],[Unit Price]]),_202006_RCSS579111719217577[[#This Row],[Service Fee]],_202006_RCSS579111719217577[[#This Row],[Tax]]),"")</f>
        <v>0</v>
      </c>
      <c r="N129" s="5">
        <f>IFERROR(SUM(_202006_RCSS579111719217577[[#This Row],[Unit Price]]*_202006_RCSS579111719217577[[#This Row],['#]],_202006_RCSS579111719217577[[#This Row],[Service Fee]],_202006_RCSS579111719217577[[#This Row],[Tax]],_202006_RCSS579111719217577[[#This Row],[Tip]]),"")</f>
        <v>0</v>
      </c>
      <c r="O129" s="5" t="str">
        <f>IFERROR(_202006_RCSS579111719217577[[#This Row],[Item Cost]]/COUNTA(_202006_RCSS579111719217577[[#This Row],[Alice]:[Dave]]),"")</f>
        <v/>
      </c>
    </row>
    <row r="130" spans="1:15">
      <c r="A130" s="24"/>
      <c r="B130" s="25"/>
      <c r="C130" s="25"/>
      <c r="D130" s="26"/>
      <c r="E130" s="34" t="str">
        <f>IFERROR(INDEX(CardTab[Owner],MATCH(_202006_RCSS579111719217577[[#This Row],[Last 4]],CardTab[Card Number],0)),"")</f>
        <v/>
      </c>
      <c r="F130" s="36"/>
      <c r="G130"/>
      <c r="H130" s="22"/>
      <c r="I130" s="2"/>
      <c r="J130" s="5" t="str">
        <f>IFERROR(IF(_202006_RCSS579111719217577[[#This Row],[Item Name]]="Delivery",0,SUMPRODUCT($R$3,_202006_RCSS579111719217577[[#This Row],[Unit Price]],_202006_RCSS579111719217577[[#This Row],['#]])),"")</f>
        <v/>
      </c>
      <c r="K130" s="22"/>
      <c r="L130" s="5" t="str">
        <f>IFERROR(IF(OR(AND(NOT(ISBLANK(_202006_RCSS579111719217577[[#This Row],['#]])),NOT(ISBLANK(_202006_RCSS579111719217577[[#This Row],[Taxable]]))),$U$2),$R$4*(_202006_RCSS579111719217577[[#This Row],[Unit Price]]*_202006_RCSS579111719217577[[#This Row],['#]]+_202006_RCSS579111719217577[[#This Row],[Service Fee]]),""),"")</f>
        <v/>
      </c>
      <c r="M130" s="5">
        <f>IFERROR($R$5*SUM((_202006_RCSS579111719217577[[#This Row],['#]]*_202006_RCSS579111719217577[[#This Row],[Unit Price]]),_202006_RCSS579111719217577[[#This Row],[Service Fee]],_202006_RCSS579111719217577[[#This Row],[Tax]]),"")</f>
        <v>0</v>
      </c>
      <c r="N130" s="5">
        <f>IFERROR(SUM(_202006_RCSS579111719217577[[#This Row],[Unit Price]]*_202006_RCSS579111719217577[[#This Row],['#]],_202006_RCSS579111719217577[[#This Row],[Service Fee]],_202006_RCSS579111719217577[[#This Row],[Tax]],_202006_RCSS579111719217577[[#This Row],[Tip]]),"")</f>
        <v>0</v>
      </c>
      <c r="O130" s="5" t="str">
        <f>IFERROR(_202006_RCSS579111719217577[[#This Row],[Item Cost]]/COUNTA(_202006_RCSS579111719217577[[#This Row],[Alice]:[Dave]]),"")</f>
        <v/>
      </c>
    </row>
    <row r="131" spans="1:15">
      <c r="A131" s="24"/>
      <c r="B131" s="25"/>
      <c r="C131" s="25"/>
      <c r="D131" s="26"/>
      <c r="E131" s="34" t="str">
        <f>IFERROR(INDEX(CardTab[Owner],MATCH(_202006_RCSS579111719217577[[#This Row],[Last 4]],CardTab[Card Number],0)),"")</f>
        <v/>
      </c>
      <c r="F131" s="36"/>
      <c r="G131"/>
      <c r="H131" s="22"/>
      <c r="I131" s="2"/>
      <c r="J131" s="5" t="str">
        <f>IFERROR(IF(_202006_RCSS579111719217577[[#This Row],[Item Name]]="Delivery",0,SUMPRODUCT($R$3,_202006_RCSS579111719217577[[#This Row],[Unit Price]],_202006_RCSS579111719217577[[#This Row],['#]])),"")</f>
        <v/>
      </c>
      <c r="K131" s="22"/>
      <c r="L131" s="5" t="str">
        <f>IFERROR(IF(OR(AND(NOT(ISBLANK(_202006_RCSS579111719217577[[#This Row],['#]])),NOT(ISBLANK(_202006_RCSS579111719217577[[#This Row],[Taxable]]))),$U$2),$R$4*(_202006_RCSS579111719217577[[#This Row],[Unit Price]]*_202006_RCSS579111719217577[[#This Row],['#]]+_202006_RCSS579111719217577[[#This Row],[Service Fee]]),""),"")</f>
        <v/>
      </c>
      <c r="M131" s="5">
        <f>IFERROR($R$5*SUM((_202006_RCSS579111719217577[[#This Row],['#]]*_202006_RCSS579111719217577[[#This Row],[Unit Price]]),_202006_RCSS579111719217577[[#This Row],[Service Fee]],_202006_RCSS579111719217577[[#This Row],[Tax]]),"")</f>
        <v>0</v>
      </c>
      <c r="N131" s="5">
        <f>IFERROR(SUM(_202006_RCSS579111719217577[[#This Row],[Unit Price]]*_202006_RCSS579111719217577[[#This Row],['#]],_202006_RCSS579111719217577[[#This Row],[Service Fee]],_202006_RCSS579111719217577[[#This Row],[Tax]],_202006_RCSS579111719217577[[#This Row],[Tip]]),"")</f>
        <v>0</v>
      </c>
      <c r="O131" s="5" t="str">
        <f>IFERROR(_202006_RCSS579111719217577[[#This Row],[Item Cost]]/COUNTA(_202006_RCSS579111719217577[[#This Row],[Alice]:[Dave]]),"")</f>
        <v/>
      </c>
    </row>
    <row r="132" spans="1:15">
      <c r="A132" s="24"/>
      <c r="B132" s="25"/>
      <c r="C132" s="25"/>
      <c r="D132" s="26"/>
      <c r="E132" s="34" t="str">
        <f>IFERROR(INDEX(CardTab[Owner],MATCH(_202006_RCSS579111719217577[[#This Row],[Last 4]],CardTab[Card Number],0)),"")</f>
        <v/>
      </c>
      <c r="F132" s="36"/>
      <c r="G132"/>
      <c r="H132" s="22"/>
      <c r="I132" s="2"/>
      <c r="J132" s="5" t="str">
        <f>IFERROR(IF(_202006_RCSS579111719217577[[#This Row],[Item Name]]="Delivery",0,SUMPRODUCT($R$3,_202006_RCSS579111719217577[[#This Row],[Unit Price]],_202006_RCSS579111719217577[[#This Row],['#]])),"")</f>
        <v/>
      </c>
      <c r="K132" s="22"/>
      <c r="L132" s="5" t="str">
        <f>IFERROR(IF(OR(AND(NOT(ISBLANK(_202006_RCSS579111719217577[[#This Row],['#]])),NOT(ISBLANK(_202006_RCSS579111719217577[[#This Row],[Taxable]]))),$U$2),$R$4*(_202006_RCSS579111719217577[[#This Row],[Unit Price]]*_202006_RCSS579111719217577[[#This Row],['#]]+_202006_RCSS579111719217577[[#This Row],[Service Fee]]),""),"")</f>
        <v/>
      </c>
      <c r="M132" s="5">
        <f>IFERROR($R$5*SUM((_202006_RCSS579111719217577[[#This Row],['#]]*_202006_RCSS579111719217577[[#This Row],[Unit Price]]),_202006_RCSS579111719217577[[#This Row],[Service Fee]],_202006_RCSS579111719217577[[#This Row],[Tax]]),"")</f>
        <v>0</v>
      </c>
      <c r="N132" s="5">
        <f>IFERROR(SUM(_202006_RCSS579111719217577[[#This Row],[Unit Price]]*_202006_RCSS579111719217577[[#This Row],['#]],_202006_RCSS579111719217577[[#This Row],[Service Fee]],_202006_RCSS579111719217577[[#This Row],[Tax]],_202006_RCSS579111719217577[[#This Row],[Tip]]),"")</f>
        <v>0</v>
      </c>
      <c r="O132" s="5" t="str">
        <f>IFERROR(_202006_RCSS579111719217577[[#This Row],[Item Cost]]/COUNTA(_202006_RCSS579111719217577[[#This Row],[Alice]:[Dave]]),"")</f>
        <v/>
      </c>
    </row>
    <row r="133" spans="1:15">
      <c r="A133" s="24"/>
      <c r="B133" s="25"/>
      <c r="C133" s="25"/>
      <c r="D133" s="26"/>
      <c r="E133" s="34" t="str">
        <f>IFERROR(INDEX(CardTab[Owner],MATCH(_202006_RCSS579111719217577[[#This Row],[Last 4]],CardTab[Card Number],0)),"")</f>
        <v/>
      </c>
      <c r="F133" s="36"/>
      <c r="G133" s="1"/>
      <c r="H133" s="22"/>
      <c r="I133" s="2"/>
      <c r="J133" s="5" t="str">
        <f>IFERROR(IF(_202006_RCSS579111719217577[[#This Row],[Item Name]]="Delivery",0,SUMPRODUCT($R$3,_202006_RCSS579111719217577[[#This Row],[Unit Price]],_202006_RCSS579111719217577[[#This Row],['#]])),"")</f>
        <v/>
      </c>
      <c r="K133" s="22"/>
      <c r="L133" s="5" t="str">
        <f>IFERROR(IF(OR(AND(NOT(ISBLANK(_202006_RCSS579111719217577[[#This Row],['#]])),NOT(ISBLANK(_202006_RCSS579111719217577[[#This Row],[Taxable]]))),$U$2),$R$4*(_202006_RCSS579111719217577[[#This Row],[Unit Price]]*_202006_RCSS579111719217577[[#This Row],['#]]+_202006_RCSS579111719217577[[#This Row],[Service Fee]]),""),"")</f>
        <v/>
      </c>
      <c r="M133" s="5">
        <f>IFERROR($R$5*SUM((_202006_RCSS579111719217577[[#This Row],['#]]*_202006_RCSS579111719217577[[#This Row],[Unit Price]]),_202006_RCSS579111719217577[[#This Row],[Service Fee]],_202006_RCSS579111719217577[[#This Row],[Tax]]),"")</f>
        <v>0</v>
      </c>
      <c r="N133" s="5">
        <f>IFERROR(SUM(_202006_RCSS579111719217577[[#This Row],[Unit Price]]*_202006_RCSS579111719217577[[#This Row],['#]],_202006_RCSS579111719217577[[#This Row],[Service Fee]],_202006_RCSS579111719217577[[#This Row],[Tax]],_202006_RCSS579111719217577[[#This Row],[Tip]]),"")</f>
        <v>0</v>
      </c>
      <c r="O133" s="5" t="str">
        <f>IFERROR(_202006_RCSS579111719217577[[#This Row],[Item Cost]]/COUNTA(_202006_RCSS579111719217577[[#This Row],[Alice]:[Dave]]),"")</f>
        <v/>
      </c>
    </row>
    <row r="134" spans="1:15">
      <c r="A134" s="24"/>
      <c r="B134" s="25"/>
      <c r="C134" s="25"/>
      <c r="D134" s="26"/>
      <c r="E134" s="34" t="str">
        <f>IFERROR(INDEX(CardTab[Owner],MATCH(_202006_RCSS579111719217577[[#This Row],[Last 4]],CardTab[Card Number],0)),"")</f>
        <v/>
      </c>
      <c r="F134" s="36"/>
      <c r="G134"/>
      <c r="H134" s="22"/>
      <c r="I134" s="2"/>
      <c r="J134" s="5" t="str">
        <f>IFERROR(IF(_202006_RCSS579111719217577[[#This Row],[Item Name]]="Delivery",0,SUMPRODUCT($R$3,_202006_RCSS579111719217577[[#This Row],[Unit Price]],_202006_RCSS579111719217577[[#This Row],['#]])),"")</f>
        <v/>
      </c>
      <c r="K134" s="22"/>
      <c r="L134" s="5" t="str">
        <f>IFERROR(IF(OR(AND(NOT(ISBLANK(_202006_RCSS579111719217577[[#This Row],['#]])),NOT(ISBLANK(_202006_RCSS579111719217577[[#This Row],[Taxable]]))),$U$2),$R$4*(_202006_RCSS579111719217577[[#This Row],[Unit Price]]*_202006_RCSS579111719217577[[#This Row],['#]]+_202006_RCSS579111719217577[[#This Row],[Service Fee]]),""),"")</f>
        <v/>
      </c>
      <c r="M134" s="5">
        <f>IFERROR($R$5*SUM((_202006_RCSS579111719217577[[#This Row],['#]]*_202006_RCSS579111719217577[[#This Row],[Unit Price]]),_202006_RCSS579111719217577[[#This Row],[Service Fee]],_202006_RCSS579111719217577[[#This Row],[Tax]]),"")</f>
        <v>0</v>
      </c>
      <c r="N134" s="5">
        <f>IFERROR(SUM(_202006_RCSS579111719217577[[#This Row],[Unit Price]]*_202006_RCSS579111719217577[[#This Row],['#]],_202006_RCSS579111719217577[[#This Row],[Service Fee]],_202006_RCSS579111719217577[[#This Row],[Tax]],_202006_RCSS579111719217577[[#This Row],[Tip]]),"")</f>
        <v>0</v>
      </c>
      <c r="O134" s="5" t="str">
        <f>IFERROR(_202006_RCSS579111719217577[[#This Row],[Item Cost]]/COUNTA(_202006_RCSS579111719217577[[#This Row],[Alice]:[Dave]]),"")</f>
        <v/>
      </c>
    </row>
    <row r="135" spans="1:15">
      <c r="A135" s="24"/>
      <c r="B135" s="25"/>
      <c r="C135" s="25"/>
      <c r="D135" s="26"/>
      <c r="E135" s="34" t="str">
        <f>IFERROR(INDEX(CardTab[Owner],MATCH(_202006_RCSS579111719217577[[#This Row],[Last 4]],CardTab[Card Number],0)),"")</f>
        <v/>
      </c>
      <c r="F135" s="36"/>
      <c r="G135"/>
      <c r="H135" s="22"/>
      <c r="I135" s="2"/>
      <c r="J135" s="5" t="str">
        <f>IFERROR(IF(_202006_RCSS579111719217577[[#This Row],[Item Name]]="Delivery",0,SUMPRODUCT($R$3,_202006_RCSS579111719217577[[#This Row],[Unit Price]],_202006_RCSS579111719217577[[#This Row],['#]])),"")</f>
        <v/>
      </c>
      <c r="K135" s="22"/>
      <c r="L135" s="5" t="str">
        <f>IFERROR(IF(OR(AND(NOT(ISBLANK(_202006_RCSS579111719217577[[#This Row],['#]])),NOT(ISBLANK(_202006_RCSS579111719217577[[#This Row],[Taxable]]))),$U$2),$R$4*(_202006_RCSS579111719217577[[#This Row],[Unit Price]]*_202006_RCSS579111719217577[[#This Row],['#]]+_202006_RCSS579111719217577[[#This Row],[Service Fee]]),""),"")</f>
        <v/>
      </c>
      <c r="M135" s="5">
        <f>IFERROR($R$5*SUM((_202006_RCSS579111719217577[[#This Row],['#]]*_202006_RCSS579111719217577[[#This Row],[Unit Price]]),_202006_RCSS579111719217577[[#This Row],[Service Fee]],_202006_RCSS579111719217577[[#This Row],[Tax]]),"")</f>
        <v>0</v>
      </c>
      <c r="N135" s="5">
        <f>IFERROR(SUM(_202006_RCSS579111719217577[[#This Row],[Unit Price]]*_202006_RCSS579111719217577[[#This Row],['#]],_202006_RCSS579111719217577[[#This Row],[Service Fee]],_202006_RCSS579111719217577[[#This Row],[Tax]],_202006_RCSS579111719217577[[#This Row],[Tip]]),"")</f>
        <v>0</v>
      </c>
      <c r="O135" s="5" t="str">
        <f>IFERROR(_202006_RCSS579111719217577[[#This Row],[Item Cost]]/COUNTA(_202006_RCSS579111719217577[[#This Row],[Alice]:[Dave]]),"")</f>
        <v/>
      </c>
    </row>
    <row r="136" spans="1:15">
      <c r="A136" s="24"/>
      <c r="B136" s="25"/>
      <c r="C136" s="25"/>
      <c r="D136" s="26"/>
      <c r="E136" s="34" t="str">
        <f>IFERROR(INDEX(CardTab[Owner],MATCH(_202006_RCSS579111719217577[[#This Row],[Last 4]],CardTab[Card Number],0)),"")</f>
        <v/>
      </c>
      <c r="F136" s="36"/>
      <c r="G136"/>
      <c r="H136" s="22"/>
      <c r="I136" s="2"/>
      <c r="J136" s="5" t="str">
        <f>IFERROR(IF(_202006_RCSS579111719217577[[#This Row],[Item Name]]="Delivery",0,SUMPRODUCT($R$3,_202006_RCSS579111719217577[[#This Row],[Unit Price]],_202006_RCSS579111719217577[[#This Row],['#]])),"")</f>
        <v/>
      </c>
      <c r="K136" s="22"/>
      <c r="L136" s="5" t="str">
        <f>IFERROR(IF(OR(AND(NOT(ISBLANK(_202006_RCSS579111719217577[[#This Row],['#]])),NOT(ISBLANK(_202006_RCSS579111719217577[[#This Row],[Taxable]]))),$U$2),$R$4*(_202006_RCSS579111719217577[[#This Row],[Unit Price]]*_202006_RCSS579111719217577[[#This Row],['#]]+_202006_RCSS579111719217577[[#This Row],[Service Fee]]),""),"")</f>
        <v/>
      </c>
      <c r="M136" s="5">
        <f>IFERROR($R$5*SUM((_202006_RCSS579111719217577[[#This Row],['#]]*_202006_RCSS579111719217577[[#This Row],[Unit Price]]),_202006_RCSS579111719217577[[#This Row],[Service Fee]],_202006_RCSS579111719217577[[#This Row],[Tax]]),"")</f>
        <v>0</v>
      </c>
      <c r="N136" s="5">
        <f>IFERROR(SUM(_202006_RCSS579111719217577[[#This Row],[Unit Price]]*_202006_RCSS579111719217577[[#This Row],['#]],_202006_RCSS579111719217577[[#This Row],[Service Fee]],_202006_RCSS579111719217577[[#This Row],[Tax]],_202006_RCSS579111719217577[[#This Row],[Tip]]),"")</f>
        <v>0</v>
      </c>
      <c r="O136" s="5" t="str">
        <f>IFERROR(_202006_RCSS579111719217577[[#This Row],[Item Cost]]/COUNTA(_202006_RCSS579111719217577[[#This Row],[Alice]:[Dave]]),"")</f>
        <v/>
      </c>
    </row>
    <row r="137" spans="1:15">
      <c r="A137" s="24"/>
      <c r="B137" s="25"/>
      <c r="C137" s="25"/>
      <c r="D137" s="26"/>
      <c r="E137" s="34" t="str">
        <f>IFERROR(INDEX(CardTab[Owner],MATCH(_202006_RCSS579111719217577[[#This Row],[Last 4]],CardTab[Card Number],0)),"")</f>
        <v/>
      </c>
      <c r="F137" s="36"/>
      <c r="G137"/>
      <c r="H137" s="22"/>
      <c r="I137" s="2"/>
      <c r="J137" s="5" t="str">
        <f>IFERROR(IF(_202006_RCSS579111719217577[[#This Row],[Item Name]]="Delivery",0,SUMPRODUCT($R$3,_202006_RCSS579111719217577[[#This Row],[Unit Price]],_202006_RCSS579111719217577[[#This Row],['#]])),"")</f>
        <v/>
      </c>
      <c r="K137" s="22"/>
      <c r="L137" s="5" t="str">
        <f>IFERROR(IF(OR(AND(NOT(ISBLANK(_202006_RCSS579111719217577[[#This Row],['#]])),NOT(ISBLANK(_202006_RCSS579111719217577[[#This Row],[Taxable]]))),$U$2),$R$4*(_202006_RCSS579111719217577[[#This Row],[Unit Price]]*_202006_RCSS579111719217577[[#This Row],['#]]+_202006_RCSS579111719217577[[#This Row],[Service Fee]]),""),"")</f>
        <v/>
      </c>
      <c r="M137" s="5">
        <f>IFERROR($R$5*SUM((_202006_RCSS579111719217577[[#This Row],['#]]*_202006_RCSS579111719217577[[#This Row],[Unit Price]]),_202006_RCSS579111719217577[[#This Row],[Service Fee]],_202006_RCSS579111719217577[[#This Row],[Tax]]),"")</f>
        <v>0</v>
      </c>
      <c r="N137" s="5">
        <f>IFERROR(SUM(_202006_RCSS579111719217577[[#This Row],[Unit Price]]*_202006_RCSS579111719217577[[#This Row],['#]],_202006_RCSS579111719217577[[#This Row],[Service Fee]],_202006_RCSS579111719217577[[#This Row],[Tax]],_202006_RCSS579111719217577[[#This Row],[Tip]]),"")</f>
        <v>0</v>
      </c>
      <c r="O137" s="5" t="str">
        <f>IFERROR(_202006_RCSS579111719217577[[#This Row],[Item Cost]]/COUNTA(_202006_RCSS579111719217577[[#This Row],[Alice]:[Dave]]),"")</f>
        <v/>
      </c>
    </row>
    <row r="138" spans="1:15">
      <c r="A138" s="24"/>
      <c r="B138" s="25"/>
      <c r="C138" s="25"/>
      <c r="D138" s="26"/>
      <c r="E138" s="34" t="str">
        <f>IFERROR(INDEX(CardTab[Owner],MATCH(_202006_RCSS579111719217577[[#This Row],[Last 4]],CardTab[Card Number],0)),"")</f>
        <v/>
      </c>
      <c r="F138" s="36"/>
      <c r="G138"/>
      <c r="H138" s="22"/>
      <c r="I138" s="2"/>
      <c r="J138" s="5" t="str">
        <f>IFERROR(IF(_202006_RCSS579111719217577[[#This Row],[Item Name]]="Delivery",0,SUMPRODUCT($R$3,_202006_RCSS579111719217577[[#This Row],[Unit Price]],_202006_RCSS579111719217577[[#This Row],['#]])),"")</f>
        <v/>
      </c>
      <c r="K138" s="22"/>
      <c r="L138" s="5" t="str">
        <f>IFERROR(IF(OR(AND(NOT(ISBLANK(_202006_RCSS579111719217577[[#This Row],['#]])),NOT(ISBLANK(_202006_RCSS579111719217577[[#This Row],[Taxable]]))),$U$2),$R$4*(_202006_RCSS579111719217577[[#This Row],[Unit Price]]*_202006_RCSS579111719217577[[#This Row],['#]]+_202006_RCSS579111719217577[[#This Row],[Service Fee]]),""),"")</f>
        <v/>
      </c>
      <c r="M138" s="5">
        <f>IFERROR($R$5*SUM((_202006_RCSS579111719217577[[#This Row],['#]]*_202006_RCSS579111719217577[[#This Row],[Unit Price]]),_202006_RCSS579111719217577[[#This Row],[Service Fee]],_202006_RCSS579111719217577[[#This Row],[Tax]]),"")</f>
        <v>0</v>
      </c>
      <c r="N138" s="5">
        <f>IFERROR(SUM(_202006_RCSS579111719217577[[#This Row],[Unit Price]]*_202006_RCSS579111719217577[[#This Row],['#]],_202006_RCSS579111719217577[[#This Row],[Service Fee]],_202006_RCSS579111719217577[[#This Row],[Tax]],_202006_RCSS579111719217577[[#This Row],[Tip]]),"")</f>
        <v>0</v>
      </c>
      <c r="O138" s="5" t="str">
        <f>IFERROR(_202006_RCSS579111719217577[[#This Row],[Item Cost]]/COUNTA(_202006_RCSS579111719217577[[#This Row],[Alice]:[Dave]]),"")</f>
        <v/>
      </c>
    </row>
    <row r="139" spans="1:15">
      <c r="A139" s="24"/>
      <c r="B139" s="25"/>
      <c r="C139" s="25"/>
      <c r="D139" s="26"/>
      <c r="E139" s="34" t="str">
        <f>IFERROR(INDEX(CardTab[Owner],MATCH(_202006_RCSS579111719217577[[#This Row],[Last 4]],CardTab[Card Number],0)),"")</f>
        <v/>
      </c>
      <c r="F139" s="36"/>
      <c r="G139"/>
      <c r="H139" s="22"/>
      <c r="I139" s="2"/>
      <c r="J139" s="5" t="str">
        <f>IFERROR(IF(_202006_RCSS579111719217577[[#This Row],[Item Name]]="Delivery",0,SUMPRODUCT($R$3,_202006_RCSS579111719217577[[#This Row],[Unit Price]],_202006_RCSS579111719217577[[#This Row],['#]])),"")</f>
        <v/>
      </c>
      <c r="K139" s="22"/>
      <c r="L139" s="5" t="str">
        <f>IFERROR(IF(OR(AND(NOT(ISBLANK(_202006_RCSS579111719217577[[#This Row],['#]])),NOT(ISBLANK(_202006_RCSS579111719217577[[#This Row],[Taxable]]))),$U$2),$R$4*(_202006_RCSS579111719217577[[#This Row],[Unit Price]]*_202006_RCSS579111719217577[[#This Row],['#]]+_202006_RCSS579111719217577[[#This Row],[Service Fee]]),""),"")</f>
        <v/>
      </c>
      <c r="M139" s="5">
        <f>IFERROR($R$5*SUM((_202006_RCSS579111719217577[[#This Row],['#]]*_202006_RCSS579111719217577[[#This Row],[Unit Price]]),_202006_RCSS579111719217577[[#This Row],[Service Fee]],_202006_RCSS579111719217577[[#This Row],[Tax]]),"")</f>
        <v>0</v>
      </c>
      <c r="N139" s="5">
        <f>IFERROR(SUM(_202006_RCSS579111719217577[[#This Row],[Unit Price]]*_202006_RCSS579111719217577[[#This Row],['#]],_202006_RCSS579111719217577[[#This Row],[Service Fee]],_202006_RCSS579111719217577[[#This Row],[Tax]],_202006_RCSS579111719217577[[#This Row],[Tip]]),"")</f>
        <v>0</v>
      </c>
      <c r="O139" s="5" t="str">
        <f>IFERROR(_202006_RCSS579111719217577[[#This Row],[Item Cost]]/COUNTA(_202006_RCSS579111719217577[[#This Row],[Alice]:[Dave]]),"")</f>
        <v/>
      </c>
    </row>
    <row r="140" spans="1:15">
      <c r="A140" s="24"/>
      <c r="B140" s="25"/>
      <c r="C140" s="25"/>
      <c r="D140" s="26"/>
      <c r="E140" s="34" t="str">
        <f>IFERROR(INDEX(CardTab[Owner],MATCH(_202006_RCSS579111719217577[[#This Row],[Last 4]],CardTab[Card Number],0)),"")</f>
        <v/>
      </c>
      <c r="F140" s="36"/>
      <c r="G140"/>
      <c r="H140" s="22"/>
      <c r="I140" s="2"/>
      <c r="J140" s="5" t="str">
        <f>IFERROR(IF(_202006_RCSS579111719217577[[#This Row],[Item Name]]="Delivery",0,SUMPRODUCT($R$3,_202006_RCSS579111719217577[[#This Row],[Unit Price]],_202006_RCSS579111719217577[[#This Row],['#]])),"")</f>
        <v/>
      </c>
      <c r="K140" s="22"/>
      <c r="L140" s="5" t="str">
        <f>IFERROR(IF(OR(AND(NOT(ISBLANK(_202006_RCSS579111719217577[[#This Row],['#]])),NOT(ISBLANK(_202006_RCSS579111719217577[[#This Row],[Taxable]]))),$U$2),$R$4*(_202006_RCSS579111719217577[[#This Row],[Unit Price]]*_202006_RCSS579111719217577[[#This Row],['#]]+_202006_RCSS579111719217577[[#This Row],[Service Fee]]),""),"")</f>
        <v/>
      </c>
      <c r="M140" s="5">
        <f>IFERROR($R$5*SUM((_202006_RCSS579111719217577[[#This Row],['#]]*_202006_RCSS579111719217577[[#This Row],[Unit Price]]),_202006_RCSS579111719217577[[#This Row],[Service Fee]],_202006_RCSS579111719217577[[#This Row],[Tax]]),"")</f>
        <v>0</v>
      </c>
      <c r="N140" s="5">
        <f>IFERROR(SUM(_202006_RCSS579111719217577[[#This Row],[Unit Price]]*_202006_RCSS579111719217577[[#This Row],['#]],_202006_RCSS579111719217577[[#This Row],[Service Fee]],_202006_RCSS579111719217577[[#This Row],[Tax]],_202006_RCSS579111719217577[[#This Row],[Tip]]),"")</f>
        <v>0</v>
      </c>
      <c r="O140" s="5" t="str">
        <f>IFERROR(_202006_RCSS579111719217577[[#This Row],[Item Cost]]/COUNTA(_202006_RCSS579111719217577[[#This Row],[Alice]:[Dave]]),"")</f>
        <v/>
      </c>
    </row>
    <row r="141" spans="1:15">
      <c r="A141" s="24"/>
      <c r="B141" s="25"/>
      <c r="C141" s="25"/>
      <c r="D141" s="26"/>
      <c r="E141" s="34" t="str">
        <f>IFERROR(INDEX(CardTab[Owner],MATCH(_202006_RCSS579111719217577[[#This Row],[Last 4]],CardTab[Card Number],0)),"")</f>
        <v/>
      </c>
      <c r="F141" s="36"/>
      <c r="G141"/>
      <c r="H141" s="22"/>
      <c r="I141" s="2"/>
      <c r="J141" s="5" t="str">
        <f>IFERROR(IF(_202006_RCSS579111719217577[[#This Row],[Item Name]]="Delivery",0,SUMPRODUCT($R$3,_202006_RCSS579111719217577[[#This Row],[Unit Price]],_202006_RCSS579111719217577[[#This Row],['#]])),"")</f>
        <v/>
      </c>
      <c r="K141" s="22"/>
      <c r="L141" s="5" t="str">
        <f>IFERROR(IF(OR(AND(NOT(ISBLANK(_202006_RCSS579111719217577[[#This Row],['#]])),NOT(ISBLANK(_202006_RCSS579111719217577[[#This Row],[Taxable]]))),$U$2),$R$4*(_202006_RCSS579111719217577[[#This Row],[Unit Price]]*_202006_RCSS579111719217577[[#This Row],['#]]+_202006_RCSS579111719217577[[#This Row],[Service Fee]]),""),"")</f>
        <v/>
      </c>
      <c r="M141" s="5">
        <f>IFERROR($R$5*SUM((_202006_RCSS579111719217577[[#This Row],['#]]*_202006_RCSS579111719217577[[#This Row],[Unit Price]]),_202006_RCSS579111719217577[[#This Row],[Service Fee]],_202006_RCSS579111719217577[[#This Row],[Tax]]),"")</f>
        <v>0</v>
      </c>
      <c r="N141" s="5">
        <f>IFERROR(SUM(_202006_RCSS579111719217577[[#This Row],[Unit Price]]*_202006_RCSS579111719217577[[#This Row],['#]],_202006_RCSS579111719217577[[#This Row],[Service Fee]],_202006_RCSS579111719217577[[#This Row],[Tax]],_202006_RCSS579111719217577[[#This Row],[Tip]]),"")</f>
        <v>0</v>
      </c>
      <c r="O141" s="5" t="str">
        <f>IFERROR(_202006_RCSS579111719217577[[#This Row],[Item Cost]]/COUNTA(_202006_RCSS579111719217577[[#This Row],[Alice]:[Dave]]),"")</f>
        <v/>
      </c>
    </row>
    <row r="142" spans="1:15">
      <c r="A142" s="24"/>
      <c r="B142" s="25"/>
      <c r="C142" s="25"/>
      <c r="D142" s="26"/>
      <c r="E142" s="34" t="str">
        <f>IFERROR(INDEX(CardTab[Owner],MATCH(_202006_RCSS579111719217577[[#This Row],[Last 4]],CardTab[Card Number],0)),"")</f>
        <v/>
      </c>
      <c r="F142" s="36"/>
      <c r="G142"/>
      <c r="H142" s="22"/>
      <c r="I142" s="2"/>
      <c r="J142" s="5" t="str">
        <f>IFERROR(IF(_202006_RCSS579111719217577[[#This Row],[Item Name]]="Delivery",0,SUMPRODUCT($R$3,_202006_RCSS579111719217577[[#This Row],[Unit Price]],_202006_RCSS579111719217577[[#This Row],['#]])),"")</f>
        <v/>
      </c>
      <c r="K142" s="22"/>
      <c r="L142" s="5" t="str">
        <f>IFERROR(IF(OR(AND(NOT(ISBLANK(_202006_RCSS579111719217577[[#This Row],['#]])),NOT(ISBLANK(_202006_RCSS579111719217577[[#This Row],[Taxable]]))),$U$2),$R$4*(_202006_RCSS579111719217577[[#This Row],[Unit Price]]*_202006_RCSS579111719217577[[#This Row],['#]]+_202006_RCSS579111719217577[[#This Row],[Service Fee]]),""),"")</f>
        <v/>
      </c>
      <c r="M142" s="5">
        <f>IFERROR($R$5*SUM((_202006_RCSS579111719217577[[#This Row],['#]]*_202006_RCSS579111719217577[[#This Row],[Unit Price]]),_202006_RCSS579111719217577[[#This Row],[Service Fee]],_202006_RCSS579111719217577[[#This Row],[Tax]]),"")</f>
        <v>0</v>
      </c>
      <c r="N142" s="5">
        <f>IFERROR(SUM(_202006_RCSS579111719217577[[#This Row],[Unit Price]]*_202006_RCSS579111719217577[[#This Row],['#]],_202006_RCSS579111719217577[[#This Row],[Service Fee]],_202006_RCSS579111719217577[[#This Row],[Tax]],_202006_RCSS579111719217577[[#This Row],[Tip]]),"")</f>
        <v>0</v>
      </c>
      <c r="O142" s="5" t="str">
        <f>IFERROR(_202006_RCSS579111719217577[[#This Row],[Item Cost]]/COUNTA(_202006_RCSS579111719217577[[#This Row],[Alice]:[Dave]]),"")</f>
        <v/>
      </c>
    </row>
    <row r="143" spans="1:15">
      <c r="A143" s="24"/>
      <c r="B143" s="25"/>
      <c r="C143" s="25"/>
      <c r="D143" s="26"/>
      <c r="E143" s="34" t="str">
        <f>IFERROR(INDEX(CardTab[Owner],MATCH(_202006_RCSS579111719217577[[#This Row],[Last 4]],CardTab[Card Number],0)),"")</f>
        <v/>
      </c>
      <c r="F143" s="36"/>
      <c r="G143"/>
      <c r="H143" s="22"/>
      <c r="I143" s="2"/>
      <c r="J143" s="5" t="str">
        <f>IFERROR(IF(_202006_RCSS579111719217577[[#This Row],[Item Name]]="Delivery",0,SUMPRODUCT($R$3,_202006_RCSS579111719217577[[#This Row],[Unit Price]],_202006_RCSS579111719217577[[#This Row],['#]])),"")</f>
        <v/>
      </c>
      <c r="K143" s="22"/>
      <c r="L143" s="5" t="str">
        <f>IFERROR(IF(OR(AND(NOT(ISBLANK(_202006_RCSS579111719217577[[#This Row],['#]])),NOT(ISBLANK(_202006_RCSS579111719217577[[#This Row],[Taxable]]))),$U$2),$R$4*(_202006_RCSS579111719217577[[#This Row],[Unit Price]]*_202006_RCSS579111719217577[[#This Row],['#]]+_202006_RCSS579111719217577[[#This Row],[Service Fee]]),""),"")</f>
        <v/>
      </c>
      <c r="M143" s="5">
        <f>IFERROR($R$5*SUM((_202006_RCSS579111719217577[[#This Row],['#]]*_202006_RCSS579111719217577[[#This Row],[Unit Price]]),_202006_RCSS579111719217577[[#This Row],[Service Fee]],_202006_RCSS579111719217577[[#This Row],[Tax]]),"")</f>
        <v>0</v>
      </c>
      <c r="N143" s="5">
        <f>IFERROR(SUM(_202006_RCSS579111719217577[[#This Row],[Unit Price]]*_202006_RCSS579111719217577[[#This Row],['#]],_202006_RCSS579111719217577[[#This Row],[Service Fee]],_202006_RCSS579111719217577[[#This Row],[Tax]],_202006_RCSS579111719217577[[#This Row],[Tip]]),"")</f>
        <v>0</v>
      </c>
      <c r="O143" s="5" t="str">
        <f>IFERROR(_202006_RCSS579111719217577[[#This Row],[Item Cost]]/COUNTA(_202006_RCSS579111719217577[[#This Row],[Alice]:[Dave]]),"")</f>
        <v/>
      </c>
    </row>
    <row r="144" spans="1:15">
      <c r="A144" s="24"/>
      <c r="B144" s="25"/>
      <c r="C144" s="25"/>
      <c r="D144" s="26"/>
      <c r="E144" s="34" t="str">
        <f>IFERROR(INDEX(CardTab[Owner],MATCH(_202006_RCSS579111719217577[[#This Row],[Last 4]],CardTab[Card Number],0)),"")</f>
        <v/>
      </c>
      <c r="F144" s="36"/>
      <c r="G144"/>
      <c r="H144" s="22"/>
      <c r="I144" s="2"/>
      <c r="J144" s="5" t="str">
        <f>IFERROR(IF(_202006_RCSS579111719217577[[#This Row],[Item Name]]="Delivery",0,SUMPRODUCT($R$3,_202006_RCSS579111719217577[[#This Row],[Unit Price]],_202006_RCSS579111719217577[[#This Row],['#]])),"")</f>
        <v/>
      </c>
      <c r="K144" s="22"/>
      <c r="L144" s="5" t="str">
        <f>IFERROR(IF(OR(AND(NOT(ISBLANK(_202006_RCSS579111719217577[[#This Row],['#]])),NOT(ISBLANK(_202006_RCSS579111719217577[[#This Row],[Taxable]]))),$U$2),$R$4*(_202006_RCSS579111719217577[[#This Row],[Unit Price]]*_202006_RCSS579111719217577[[#This Row],['#]]+_202006_RCSS579111719217577[[#This Row],[Service Fee]]),""),"")</f>
        <v/>
      </c>
      <c r="M144" s="5">
        <f>IFERROR($R$5*SUM((_202006_RCSS579111719217577[[#This Row],['#]]*_202006_RCSS579111719217577[[#This Row],[Unit Price]]),_202006_RCSS579111719217577[[#This Row],[Service Fee]],_202006_RCSS579111719217577[[#This Row],[Tax]]),"")</f>
        <v>0</v>
      </c>
      <c r="N144" s="5">
        <f>IFERROR(SUM(_202006_RCSS579111719217577[[#This Row],[Unit Price]]*_202006_RCSS579111719217577[[#This Row],['#]],_202006_RCSS579111719217577[[#This Row],[Service Fee]],_202006_RCSS579111719217577[[#This Row],[Tax]],_202006_RCSS579111719217577[[#This Row],[Tip]]),"")</f>
        <v>0</v>
      </c>
      <c r="O144" s="5" t="str">
        <f>IFERROR(_202006_RCSS579111719217577[[#This Row],[Item Cost]]/COUNTA(_202006_RCSS579111719217577[[#This Row],[Alice]:[Dave]]),"")</f>
        <v/>
      </c>
    </row>
    <row r="145" spans="1:15">
      <c r="A145" s="24"/>
      <c r="B145" s="25"/>
      <c r="C145" s="25"/>
      <c r="D145" s="26"/>
      <c r="E145" s="34" t="str">
        <f>IFERROR(INDEX(CardTab[Owner],MATCH(_202006_RCSS579111719217577[[#This Row],[Last 4]],CardTab[Card Number],0)),"")</f>
        <v/>
      </c>
      <c r="F145" s="36"/>
      <c r="G145"/>
      <c r="H145" s="22"/>
      <c r="I145" s="2"/>
      <c r="J145" s="5" t="str">
        <f>IFERROR(IF(_202006_RCSS579111719217577[[#This Row],[Item Name]]="Delivery",0,SUMPRODUCT($R$3,_202006_RCSS579111719217577[[#This Row],[Unit Price]],_202006_RCSS579111719217577[[#This Row],['#]])),"")</f>
        <v/>
      </c>
      <c r="K145" s="22"/>
      <c r="L145" s="5" t="str">
        <f>IFERROR(IF(OR(AND(NOT(ISBLANK(_202006_RCSS579111719217577[[#This Row],['#]])),NOT(ISBLANK(_202006_RCSS579111719217577[[#This Row],[Taxable]]))),$U$2),$R$4*(_202006_RCSS579111719217577[[#This Row],[Unit Price]]*_202006_RCSS579111719217577[[#This Row],['#]]+_202006_RCSS579111719217577[[#This Row],[Service Fee]]),""),"")</f>
        <v/>
      </c>
      <c r="M145" s="5">
        <f>IFERROR($R$5*SUM((_202006_RCSS579111719217577[[#This Row],['#]]*_202006_RCSS579111719217577[[#This Row],[Unit Price]]),_202006_RCSS579111719217577[[#This Row],[Service Fee]],_202006_RCSS579111719217577[[#This Row],[Tax]]),"")</f>
        <v>0</v>
      </c>
      <c r="N145" s="5">
        <f>IFERROR(SUM(_202006_RCSS579111719217577[[#This Row],[Unit Price]]*_202006_RCSS579111719217577[[#This Row],['#]],_202006_RCSS579111719217577[[#This Row],[Service Fee]],_202006_RCSS579111719217577[[#This Row],[Tax]],_202006_RCSS579111719217577[[#This Row],[Tip]]),"")</f>
        <v>0</v>
      </c>
      <c r="O145" s="5" t="str">
        <f>IFERROR(_202006_RCSS579111719217577[[#This Row],[Item Cost]]/COUNTA(_202006_RCSS579111719217577[[#This Row],[Alice]:[Dave]]),"")</f>
        <v/>
      </c>
    </row>
    <row r="146" spans="1:15">
      <c r="A146" s="24"/>
      <c r="B146" s="25"/>
      <c r="C146" s="25"/>
      <c r="D146" s="26"/>
      <c r="E146" s="34" t="str">
        <f>IFERROR(INDEX(CardTab[Owner],MATCH(_202006_RCSS579111719217577[[#This Row],[Last 4]],CardTab[Card Number],0)),"")</f>
        <v/>
      </c>
      <c r="F146" s="36"/>
      <c r="G146"/>
      <c r="H146" s="22"/>
      <c r="I146" s="2"/>
      <c r="J146" s="5" t="str">
        <f>IFERROR(IF(_202006_RCSS579111719217577[[#This Row],[Item Name]]="Delivery",0,SUMPRODUCT($R$3,_202006_RCSS579111719217577[[#This Row],[Unit Price]],_202006_RCSS579111719217577[[#This Row],['#]])),"")</f>
        <v/>
      </c>
      <c r="K146" s="22"/>
      <c r="L146" s="5" t="str">
        <f>IFERROR(IF(OR(AND(NOT(ISBLANK(_202006_RCSS579111719217577[[#This Row],['#]])),NOT(ISBLANK(_202006_RCSS579111719217577[[#This Row],[Taxable]]))),$U$2),$R$4*(_202006_RCSS579111719217577[[#This Row],[Unit Price]]*_202006_RCSS579111719217577[[#This Row],['#]]+_202006_RCSS579111719217577[[#This Row],[Service Fee]]),""),"")</f>
        <v/>
      </c>
      <c r="M146" s="5">
        <f>IFERROR($R$5*SUM((_202006_RCSS579111719217577[[#This Row],['#]]*_202006_RCSS579111719217577[[#This Row],[Unit Price]]),_202006_RCSS579111719217577[[#This Row],[Service Fee]],_202006_RCSS579111719217577[[#This Row],[Tax]]),"")</f>
        <v>0</v>
      </c>
      <c r="N146" s="5">
        <f>IFERROR(SUM(_202006_RCSS579111719217577[[#This Row],[Unit Price]]*_202006_RCSS579111719217577[[#This Row],['#]],_202006_RCSS579111719217577[[#This Row],[Service Fee]],_202006_RCSS579111719217577[[#This Row],[Tax]],_202006_RCSS579111719217577[[#This Row],[Tip]]),"")</f>
        <v>0</v>
      </c>
      <c r="O146" s="5" t="str">
        <f>IFERROR(_202006_RCSS579111719217577[[#This Row],[Item Cost]]/COUNTA(_202006_RCSS579111719217577[[#This Row],[Alice]:[Dave]]),"")</f>
        <v/>
      </c>
    </row>
    <row r="147" spans="1:15">
      <c r="A147" s="24"/>
      <c r="B147" s="25"/>
      <c r="C147" s="25"/>
      <c r="D147" s="26"/>
      <c r="E147" s="34" t="str">
        <f>IFERROR(INDEX(CardTab[Owner],MATCH(_202006_RCSS579111719217577[[#This Row],[Last 4]],CardTab[Card Number],0)),"")</f>
        <v/>
      </c>
      <c r="F147" s="36"/>
      <c r="G147"/>
      <c r="H147" s="22"/>
      <c r="I147" s="2"/>
      <c r="J147" s="5" t="str">
        <f>IFERROR(IF(_202006_RCSS579111719217577[[#This Row],[Item Name]]="Delivery",0,SUMPRODUCT($R$3,_202006_RCSS579111719217577[[#This Row],[Unit Price]],_202006_RCSS579111719217577[[#This Row],['#]])),"")</f>
        <v/>
      </c>
      <c r="K147" s="22"/>
      <c r="L147" s="5" t="str">
        <f>IFERROR(IF(OR(AND(NOT(ISBLANK(_202006_RCSS579111719217577[[#This Row],['#]])),NOT(ISBLANK(_202006_RCSS579111719217577[[#This Row],[Taxable]]))),$U$2),$R$4*(_202006_RCSS579111719217577[[#This Row],[Unit Price]]*_202006_RCSS579111719217577[[#This Row],['#]]+_202006_RCSS579111719217577[[#This Row],[Service Fee]]),""),"")</f>
        <v/>
      </c>
      <c r="M147" s="5">
        <f>IFERROR($R$5*SUM((_202006_RCSS579111719217577[[#This Row],['#]]*_202006_RCSS579111719217577[[#This Row],[Unit Price]]),_202006_RCSS579111719217577[[#This Row],[Service Fee]],_202006_RCSS579111719217577[[#This Row],[Tax]]),"")</f>
        <v>0</v>
      </c>
      <c r="N147" s="5">
        <f>IFERROR(SUM(_202006_RCSS579111719217577[[#This Row],[Unit Price]]*_202006_RCSS579111719217577[[#This Row],['#]],_202006_RCSS579111719217577[[#This Row],[Service Fee]],_202006_RCSS579111719217577[[#This Row],[Tax]],_202006_RCSS579111719217577[[#This Row],[Tip]]),"")</f>
        <v>0</v>
      </c>
      <c r="O147" s="5" t="str">
        <f>IFERROR(_202006_RCSS579111719217577[[#This Row],[Item Cost]]/COUNTA(_202006_RCSS579111719217577[[#This Row],[Alice]:[Dave]]),"")</f>
        <v/>
      </c>
    </row>
    <row r="148" spans="1:15">
      <c r="A148" s="24"/>
      <c r="B148" s="25"/>
      <c r="C148" s="25"/>
      <c r="D148" s="26"/>
      <c r="E148" s="34" t="str">
        <f>IFERROR(INDEX(CardTab[Owner],MATCH(_202006_RCSS579111719217577[[#This Row],[Last 4]],CardTab[Card Number],0)),"")</f>
        <v/>
      </c>
      <c r="F148" s="36"/>
      <c r="G148"/>
      <c r="H148" s="22"/>
      <c r="I148" s="2"/>
      <c r="J148" s="5" t="str">
        <f>IFERROR(IF(_202006_RCSS579111719217577[[#This Row],[Item Name]]="Delivery",0,SUMPRODUCT($R$3,_202006_RCSS579111719217577[[#This Row],[Unit Price]],_202006_RCSS579111719217577[[#This Row],['#]])),"")</f>
        <v/>
      </c>
      <c r="K148" s="22"/>
      <c r="L148" s="5" t="str">
        <f>IFERROR(IF(OR(AND(NOT(ISBLANK(_202006_RCSS579111719217577[[#This Row],['#]])),NOT(ISBLANK(_202006_RCSS579111719217577[[#This Row],[Taxable]]))),$U$2),$R$4*(_202006_RCSS579111719217577[[#This Row],[Unit Price]]*_202006_RCSS579111719217577[[#This Row],['#]]+_202006_RCSS579111719217577[[#This Row],[Service Fee]]),""),"")</f>
        <v/>
      </c>
      <c r="M148" s="5">
        <f>IFERROR($R$5*SUM((_202006_RCSS579111719217577[[#This Row],['#]]*_202006_RCSS579111719217577[[#This Row],[Unit Price]]),_202006_RCSS579111719217577[[#This Row],[Service Fee]],_202006_RCSS579111719217577[[#This Row],[Tax]]),"")</f>
        <v>0</v>
      </c>
      <c r="N148" s="5">
        <f>IFERROR(SUM(_202006_RCSS579111719217577[[#This Row],[Unit Price]]*_202006_RCSS579111719217577[[#This Row],['#]],_202006_RCSS579111719217577[[#This Row],[Service Fee]],_202006_RCSS579111719217577[[#This Row],[Tax]],_202006_RCSS579111719217577[[#This Row],[Tip]]),"")</f>
        <v>0</v>
      </c>
      <c r="O148" s="5" t="str">
        <f>IFERROR(_202006_RCSS579111719217577[[#This Row],[Item Cost]]/COUNTA(_202006_RCSS579111719217577[[#This Row],[Alice]:[Dave]]),"")</f>
        <v/>
      </c>
    </row>
    <row r="149" spans="1:15">
      <c r="A149" s="24"/>
      <c r="B149" s="25"/>
      <c r="C149" s="25"/>
      <c r="D149" s="26"/>
      <c r="E149" s="34" t="str">
        <f>IFERROR(INDEX(CardTab[Owner],MATCH(_202006_RCSS579111719217577[[#This Row],[Last 4]],CardTab[Card Number],0)),"")</f>
        <v/>
      </c>
      <c r="F149" s="36"/>
      <c r="G149"/>
      <c r="H149" s="22"/>
      <c r="I149" s="2"/>
      <c r="J149" s="5" t="str">
        <f>IFERROR(IF(_202006_RCSS579111719217577[[#This Row],[Item Name]]="Delivery",0,SUMPRODUCT($R$3,_202006_RCSS579111719217577[[#This Row],[Unit Price]],_202006_RCSS579111719217577[[#This Row],['#]])),"")</f>
        <v/>
      </c>
      <c r="K149" s="22"/>
      <c r="L149" s="5" t="str">
        <f>IFERROR(IF(OR(AND(NOT(ISBLANK(_202006_RCSS579111719217577[[#This Row],['#]])),NOT(ISBLANK(_202006_RCSS579111719217577[[#This Row],[Taxable]]))),$U$2),$R$4*(_202006_RCSS579111719217577[[#This Row],[Unit Price]]*_202006_RCSS579111719217577[[#This Row],['#]]+_202006_RCSS579111719217577[[#This Row],[Service Fee]]),""),"")</f>
        <v/>
      </c>
      <c r="M149" s="5">
        <f>IFERROR($R$5*SUM((_202006_RCSS579111719217577[[#This Row],['#]]*_202006_RCSS579111719217577[[#This Row],[Unit Price]]),_202006_RCSS579111719217577[[#This Row],[Service Fee]],_202006_RCSS579111719217577[[#This Row],[Tax]]),"")</f>
        <v>0</v>
      </c>
      <c r="N149" s="5">
        <f>IFERROR(SUM(_202006_RCSS579111719217577[[#This Row],[Unit Price]]*_202006_RCSS579111719217577[[#This Row],['#]],_202006_RCSS579111719217577[[#This Row],[Service Fee]],_202006_RCSS579111719217577[[#This Row],[Tax]],_202006_RCSS579111719217577[[#This Row],[Tip]]),"")</f>
        <v>0</v>
      </c>
      <c r="O149" s="5" t="str">
        <f>IFERROR(_202006_RCSS579111719217577[[#This Row],[Item Cost]]/COUNTA(_202006_RCSS579111719217577[[#This Row],[Alice]:[Dave]]),"")</f>
        <v/>
      </c>
    </row>
    <row r="150" spans="1:15">
      <c r="A150" s="24"/>
      <c r="B150" s="25"/>
      <c r="C150" s="25"/>
      <c r="D150" s="26"/>
      <c r="E150" s="34" t="str">
        <f>IFERROR(INDEX(CardTab[Owner],MATCH(_202006_RCSS579111719217577[[#This Row],[Last 4]],CardTab[Card Number],0)),"")</f>
        <v/>
      </c>
      <c r="F150" s="36"/>
      <c r="G150"/>
      <c r="H150" s="22"/>
      <c r="I150" s="2"/>
      <c r="J150" s="5" t="str">
        <f>IFERROR(IF(_202006_RCSS579111719217577[[#This Row],[Item Name]]="Delivery",0,SUMPRODUCT($R$3,_202006_RCSS579111719217577[[#This Row],[Unit Price]],_202006_RCSS579111719217577[[#This Row],['#]])),"")</f>
        <v/>
      </c>
      <c r="K150" s="22"/>
      <c r="L150" s="5" t="str">
        <f>IFERROR(IF(OR(AND(NOT(ISBLANK(_202006_RCSS579111719217577[[#This Row],['#]])),NOT(ISBLANK(_202006_RCSS579111719217577[[#This Row],[Taxable]]))),$U$2),$R$4*(_202006_RCSS579111719217577[[#This Row],[Unit Price]]*_202006_RCSS579111719217577[[#This Row],['#]]+_202006_RCSS579111719217577[[#This Row],[Service Fee]]),""),"")</f>
        <v/>
      </c>
      <c r="M150" s="5">
        <f>IFERROR($R$5*SUM((_202006_RCSS579111719217577[[#This Row],['#]]*_202006_RCSS579111719217577[[#This Row],[Unit Price]]),_202006_RCSS579111719217577[[#This Row],[Service Fee]],_202006_RCSS579111719217577[[#This Row],[Tax]]),"")</f>
        <v>0</v>
      </c>
      <c r="N150" s="5">
        <f>IFERROR(SUM(_202006_RCSS579111719217577[[#This Row],[Unit Price]]*_202006_RCSS579111719217577[[#This Row],['#]],_202006_RCSS579111719217577[[#This Row],[Service Fee]],_202006_RCSS579111719217577[[#This Row],[Tax]],_202006_RCSS579111719217577[[#This Row],[Tip]]),"")</f>
        <v>0</v>
      </c>
      <c r="O150" s="5" t="str">
        <f>IFERROR(_202006_RCSS579111719217577[[#This Row],[Item Cost]]/COUNTA(_202006_RCSS579111719217577[[#This Row],[Alice]:[Dave]]),"")</f>
        <v/>
      </c>
    </row>
    <row r="151" spans="1:15">
      <c r="A151" s="24"/>
      <c r="B151" s="25"/>
      <c r="C151" s="25"/>
      <c r="D151" s="26"/>
      <c r="E151" s="34" t="str">
        <f>IFERROR(INDEX(CardTab[Owner],MATCH(_202006_RCSS579111719217577[[#This Row],[Last 4]],CardTab[Card Number],0)),"")</f>
        <v/>
      </c>
      <c r="F151" s="36"/>
      <c r="G151"/>
      <c r="H151" s="22"/>
      <c r="I151" s="2"/>
      <c r="J151" s="5" t="str">
        <f>IFERROR(IF(_202006_RCSS579111719217577[[#This Row],[Item Name]]="Delivery",0,SUMPRODUCT($R$3,_202006_RCSS579111719217577[[#This Row],[Unit Price]],_202006_RCSS579111719217577[[#This Row],['#]])),"")</f>
        <v/>
      </c>
      <c r="K151" s="22"/>
      <c r="L151" s="5" t="str">
        <f>IFERROR(IF(OR(AND(NOT(ISBLANK(_202006_RCSS579111719217577[[#This Row],['#]])),NOT(ISBLANK(_202006_RCSS579111719217577[[#This Row],[Taxable]]))),$U$2),$R$4*(_202006_RCSS579111719217577[[#This Row],[Unit Price]]*_202006_RCSS579111719217577[[#This Row],['#]]+_202006_RCSS579111719217577[[#This Row],[Service Fee]]),""),"")</f>
        <v/>
      </c>
      <c r="M151" s="5">
        <f>IFERROR($R$5*SUM((_202006_RCSS579111719217577[[#This Row],['#]]*_202006_RCSS579111719217577[[#This Row],[Unit Price]]),_202006_RCSS579111719217577[[#This Row],[Service Fee]],_202006_RCSS579111719217577[[#This Row],[Tax]]),"")</f>
        <v>0</v>
      </c>
      <c r="N151" s="5">
        <f>IFERROR(SUM(_202006_RCSS579111719217577[[#This Row],[Unit Price]]*_202006_RCSS579111719217577[[#This Row],['#]],_202006_RCSS579111719217577[[#This Row],[Service Fee]],_202006_RCSS579111719217577[[#This Row],[Tax]],_202006_RCSS579111719217577[[#This Row],[Tip]]),"")</f>
        <v>0</v>
      </c>
      <c r="O151" s="5" t="str">
        <f>IFERROR(_202006_RCSS579111719217577[[#This Row],[Item Cost]]/COUNTA(_202006_RCSS579111719217577[[#This Row],[Alice]:[Dave]]),"")</f>
        <v/>
      </c>
    </row>
    <row r="152" spans="1:15">
      <c r="A152" s="24"/>
      <c r="B152" s="25"/>
      <c r="C152" s="25"/>
      <c r="D152" s="26"/>
      <c r="E152" s="34" t="str">
        <f>IFERROR(INDEX(CardTab[Owner],MATCH(_202006_RCSS579111719217577[[#This Row],[Last 4]],CardTab[Card Number],0)),"")</f>
        <v/>
      </c>
      <c r="F152" s="36"/>
      <c r="G152"/>
      <c r="H152" s="22"/>
      <c r="I152" s="2"/>
      <c r="J152" s="5" t="str">
        <f>IFERROR(IF(_202006_RCSS579111719217577[[#This Row],[Item Name]]="Delivery",0,SUMPRODUCT($R$3,_202006_RCSS579111719217577[[#This Row],[Unit Price]],_202006_RCSS579111719217577[[#This Row],['#]])),"")</f>
        <v/>
      </c>
      <c r="K152" s="22"/>
      <c r="L152" s="5" t="str">
        <f>IFERROR(IF(OR(AND(NOT(ISBLANK(_202006_RCSS579111719217577[[#This Row],['#]])),NOT(ISBLANK(_202006_RCSS579111719217577[[#This Row],[Taxable]]))),$U$2),$R$4*(_202006_RCSS579111719217577[[#This Row],[Unit Price]]*_202006_RCSS579111719217577[[#This Row],['#]]+_202006_RCSS579111719217577[[#This Row],[Service Fee]]),""),"")</f>
        <v/>
      </c>
      <c r="M152" s="5">
        <f>IFERROR($R$5*SUM((_202006_RCSS579111719217577[[#This Row],['#]]*_202006_RCSS579111719217577[[#This Row],[Unit Price]]),_202006_RCSS579111719217577[[#This Row],[Service Fee]],_202006_RCSS579111719217577[[#This Row],[Tax]]),"")</f>
        <v>0</v>
      </c>
      <c r="N152" s="5">
        <f>IFERROR(SUM(_202006_RCSS579111719217577[[#This Row],[Unit Price]]*_202006_RCSS579111719217577[[#This Row],['#]],_202006_RCSS579111719217577[[#This Row],[Service Fee]],_202006_RCSS579111719217577[[#This Row],[Tax]],_202006_RCSS579111719217577[[#This Row],[Tip]]),"")</f>
        <v>0</v>
      </c>
      <c r="O152" s="5" t="str">
        <f>IFERROR(_202006_RCSS579111719217577[[#This Row],[Item Cost]]/COUNTA(_202006_RCSS579111719217577[[#This Row],[Alice]:[Dave]]),"")</f>
        <v/>
      </c>
    </row>
    <row r="153" spans="1:15">
      <c r="A153" s="24"/>
      <c r="B153" s="25"/>
      <c r="C153" s="25"/>
      <c r="D153" s="26"/>
      <c r="E153" s="34" t="str">
        <f>IFERROR(INDEX(CardTab[Owner],MATCH(_202006_RCSS579111719217577[[#This Row],[Last 4]],CardTab[Card Number],0)),"")</f>
        <v/>
      </c>
      <c r="F153" s="36"/>
      <c r="G153"/>
      <c r="H153" s="22"/>
      <c r="I153" s="2"/>
      <c r="J153" s="5" t="str">
        <f>IFERROR(IF(_202006_RCSS579111719217577[[#This Row],[Item Name]]="Delivery",0,SUMPRODUCT($R$3,_202006_RCSS579111719217577[[#This Row],[Unit Price]],_202006_RCSS579111719217577[[#This Row],['#]])),"")</f>
        <v/>
      </c>
      <c r="K153" s="22"/>
      <c r="L153" s="5" t="str">
        <f>IFERROR(IF(OR(AND(NOT(ISBLANK(_202006_RCSS579111719217577[[#This Row],['#]])),NOT(ISBLANK(_202006_RCSS579111719217577[[#This Row],[Taxable]]))),$U$2),$R$4*(_202006_RCSS579111719217577[[#This Row],[Unit Price]]*_202006_RCSS579111719217577[[#This Row],['#]]+_202006_RCSS579111719217577[[#This Row],[Service Fee]]),""),"")</f>
        <v/>
      </c>
      <c r="M153" s="5">
        <f>IFERROR($R$5*SUM((_202006_RCSS579111719217577[[#This Row],['#]]*_202006_RCSS579111719217577[[#This Row],[Unit Price]]),_202006_RCSS579111719217577[[#This Row],[Service Fee]],_202006_RCSS579111719217577[[#This Row],[Tax]]),"")</f>
        <v>0</v>
      </c>
      <c r="N153" s="5">
        <f>IFERROR(SUM(_202006_RCSS579111719217577[[#This Row],[Unit Price]]*_202006_RCSS579111719217577[[#This Row],['#]],_202006_RCSS579111719217577[[#This Row],[Service Fee]],_202006_RCSS579111719217577[[#This Row],[Tax]],_202006_RCSS579111719217577[[#This Row],[Tip]]),"")</f>
        <v>0</v>
      </c>
      <c r="O153" s="5" t="str">
        <f>IFERROR(_202006_RCSS579111719217577[[#This Row],[Item Cost]]/COUNTA(_202006_RCSS579111719217577[[#This Row],[Alice]:[Dave]]),"")</f>
        <v/>
      </c>
    </row>
    <row r="154" spans="1:15">
      <c r="A154" s="24"/>
      <c r="B154" s="25"/>
      <c r="C154" s="25"/>
      <c r="D154" s="26"/>
      <c r="E154" s="34" t="str">
        <f>IFERROR(INDEX(CardTab[Owner],MATCH(_202006_RCSS579111719217577[[#This Row],[Last 4]],CardTab[Card Number],0)),"")</f>
        <v/>
      </c>
      <c r="F154" s="36"/>
      <c r="G154"/>
      <c r="H154" s="22"/>
      <c r="I154" s="2"/>
      <c r="J154" s="5" t="str">
        <f>IFERROR(IF(_202006_RCSS579111719217577[[#This Row],[Item Name]]="Delivery",0,SUMPRODUCT($R$3,_202006_RCSS579111719217577[[#This Row],[Unit Price]],_202006_RCSS579111719217577[[#This Row],['#]])),"")</f>
        <v/>
      </c>
      <c r="K154" s="22"/>
      <c r="L154" s="5" t="str">
        <f>IFERROR(IF(OR(AND(NOT(ISBLANK(_202006_RCSS579111719217577[[#This Row],['#]])),NOT(ISBLANK(_202006_RCSS579111719217577[[#This Row],[Taxable]]))),$U$2),$R$4*(_202006_RCSS579111719217577[[#This Row],[Unit Price]]*_202006_RCSS579111719217577[[#This Row],['#]]+_202006_RCSS579111719217577[[#This Row],[Service Fee]]),""),"")</f>
        <v/>
      </c>
      <c r="M154" s="5">
        <f>IFERROR($R$5*SUM((_202006_RCSS579111719217577[[#This Row],['#]]*_202006_RCSS579111719217577[[#This Row],[Unit Price]]),_202006_RCSS579111719217577[[#This Row],[Service Fee]],_202006_RCSS579111719217577[[#This Row],[Tax]]),"")</f>
        <v>0</v>
      </c>
      <c r="N154" s="5">
        <f>IFERROR(SUM(_202006_RCSS579111719217577[[#This Row],[Unit Price]]*_202006_RCSS579111719217577[[#This Row],['#]],_202006_RCSS579111719217577[[#This Row],[Service Fee]],_202006_RCSS579111719217577[[#This Row],[Tax]],_202006_RCSS579111719217577[[#This Row],[Tip]]),"")</f>
        <v>0</v>
      </c>
      <c r="O154" s="5" t="str">
        <f>IFERROR(_202006_RCSS579111719217577[[#This Row],[Item Cost]]/COUNTA(_202006_RCSS579111719217577[[#This Row],[Alice]:[Dave]]),"")</f>
        <v/>
      </c>
    </row>
    <row r="155" spans="1:15">
      <c r="A155" s="24"/>
      <c r="B155" s="25"/>
      <c r="C155" s="25"/>
      <c r="D155" s="26"/>
      <c r="E155" s="34" t="str">
        <f>IFERROR(INDEX(CardTab[Owner],MATCH(_202006_RCSS579111719217577[[#This Row],[Last 4]],CardTab[Card Number],0)),"")</f>
        <v/>
      </c>
      <c r="F155" s="36"/>
      <c r="G155"/>
      <c r="H155" s="22"/>
      <c r="I155" s="2"/>
      <c r="J155" s="5" t="str">
        <f>IFERROR(IF(_202006_RCSS579111719217577[[#This Row],[Item Name]]="Delivery",0,SUMPRODUCT($R$3,_202006_RCSS579111719217577[[#This Row],[Unit Price]],_202006_RCSS579111719217577[[#This Row],['#]])),"")</f>
        <v/>
      </c>
      <c r="K155" s="22"/>
      <c r="L155" s="5" t="str">
        <f>IFERROR(IF(OR(AND(NOT(ISBLANK(_202006_RCSS579111719217577[[#This Row],['#]])),NOT(ISBLANK(_202006_RCSS579111719217577[[#This Row],[Taxable]]))),$U$2),$R$4*(_202006_RCSS579111719217577[[#This Row],[Unit Price]]*_202006_RCSS579111719217577[[#This Row],['#]]+_202006_RCSS579111719217577[[#This Row],[Service Fee]]),""),"")</f>
        <v/>
      </c>
      <c r="M155" s="5">
        <f>IFERROR($R$5*SUM((_202006_RCSS579111719217577[[#This Row],['#]]*_202006_RCSS579111719217577[[#This Row],[Unit Price]]),_202006_RCSS579111719217577[[#This Row],[Service Fee]],_202006_RCSS579111719217577[[#This Row],[Tax]]),"")</f>
        <v>0</v>
      </c>
      <c r="N155" s="5">
        <f>IFERROR(SUM(_202006_RCSS579111719217577[[#This Row],[Unit Price]]*_202006_RCSS579111719217577[[#This Row],['#]],_202006_RCSS579111719217577[[#This Row],[Service Fee]],_202006_RCSS579111719217577[[#This Row],[Tax]],_202006_RCSS579111719217577[[#This Row],[Tip]]),"")</f>
        <v>0</v>
      </c>
      <c r="O155" s="5" t="str">
        <f>IFERROR(_202006_RCSS579111719217577[[#This Row],[Item Cost]]/COUNTA(_202006_RCSS579111719217577[[#This Row],[Alice]:[Dave]]),"")</f>
        <v/>
      </c>
    </row>
    <row r="156" spans="1:15">
      <c r="A156" s="24"/>
      <c r="B156" s="25"/>
      <c r="C156" s="25"/>
      <c r="D156" s="26"/>
      <c r="E156" s="34" t="str">
        <f>IFERROR(INDEX(CardTab[Owner],MATCH(_202006_RCSS579111719217577[[#This Row],[Last 4]],CardTab[Card Number],0)),"")</f>
        <v/>
      </c>
      <c r="F156" s="36"/>
      <c r="G156"/>
      <c r="H156" s="22"/>
      <c r="I156" s="2"/>
      <c r="J156" s="5" t="str">
        <f>IFERROR(IF(_202006_RCSS579111719217577[[#This Row],[Item Name]]="Delivery",0,SUMPRODUCT($R$3,_202006_RCSS579111719217577[[#This Row],[Unit Price]],_202006_RCSS579111719217577[[#This Row],['#]])),"")</f>
        <v/>
      </c>
      <c r="K156" s="22"/>
      <c r="L156" s="5" t="str">
        <f>IFERROR(IF(OR(AND(NOT(ISBLANK(_202006_RCSS579111719217577[[#This Row],['#]])),NOT(ISBLANK(_202006_RCSS579111719217577[[#This Row],[Taxable]]))),$U$2),$R$4*(_202006_RCSS579111719217577[[#This Row],[Unit Price]]*_202006_RCSS579111719217577[[#This Row],['#]]+_202006_RCSS579111719217577[[#This Row],[Service Fee]]),""),"")</f>
        <v/>
      </c>
      <c r="M156" s="5">
        <f>IFERROR($R$5*SUM((_202006_RCSS579111719217577[[#This Row],['#]]*_202006_RCSS579111719217577[[#This Row],[Unit Price]]),_202006_RCSS579111719217577[[#This Row],[Service Fee]],_202006_RCSS579111719217577[[#This Row],[Tax]]),"")</f>
        <v>0</v>
      </c>
      <c r="N156" s="5">
        <f>IFERROR(SUM(_202006_RCSS579111719217577[[#This Row],[Unit Price]]*_202006_RCSS579111719217577[[#This Row],['#]],_202006_RCSS579111719217577[[#This Row],[Service Fee]],_202006_RCSS579111719217577[[#This Row],[Tax]],_202006_RCSS579111719217577[[#This Row],[Tip]]),"")</f>
        <v>0</v>
      </c>
      <c r="O156" s="5" t="str">
        <f>IFERROR(_202006_RCSS579111719217577[[#This Row],[Item Cost]]/COUNTA(_202006_RCSS579111719217577[[#This Row],[Alice]:[Dave]]),"")</f>
        <v/>
      </c>
    </row>
    <row r="157" spans="1:15">
      <c r="A157" s="24"/>
      <c r="B157" s="25"/>
      <c r="C157" s="25"/>
      <c r="D157" s="26"/>
      <c r="E157" s="34" t="str">
        <f>IFERROR(INDEX(CardTab[Owner],MATCH(_202006_RCSS579111719217577[[#This Row],[Last 4]],CardTab[Card Number],0)),"")</f>
        <v/>
      </c>
      <c r="F157" s="36"/>
      <c r="G157"/>
      <c r="H157" s="22"/>
      <c r="I157" s="2"/>
      <c r="J157" s="5" t="str">
        <f>IFERROR(IF(_202006_RCSS579111719217577[[#This Row],[Item Name]]="Delivery",0,SUMPRODUCT($R$3,_202006_RCSS579111719217577[[#This Row],[Unit Price]],_202006_RCSS579111719217577[[#This Row],['#]])),"")</f>
        <v/>
      </c>
      <c r="K157" s="22"/>
      <c r="L157" s="5" t="str">
        <f>IFERROR(IF(OR(AND(NOT(ISBLANK(_202006_RCSS579111719217577[[#This Row],['#]])),NOT(ISBLANK(_202006_RCSS579111719217577[[#This Row],[Taxable]]))),$U$2),$R$4*(_202006_RCSS579111719217577[[#This Row],[Unit Price]]*_202006_RCSS579111719217577[[#This Row],['#]]+_202006_RCSS579111719217577[[#This Row],[Service Fee]]),""),"")</f>
        <v/>
      </c>
      <c r="M157" s="5">
        <f>IFERROR($R$5*SUM((_202006_RCSS579111719217577[[#This Row],['#]]*_202006_RCSS579111719217577[[#This Row],[Unit Price]]),_202006_RCSS579111719217577[[#This Row],[Service Fee]],_202006_RCSS579111719217577[[#This Row],[Tax]]),"")</f>
        <v>0</v>
      </c>
      <c r="N157" s="5">
        <f>IFERROR(SUM(_202006_RCSS579111719217577[[#This Row],[Unit Price]]*_202006_RCSS579111719217577[[#This Row],['#]],_202006_RCSS579111719217577[[#This Row],[Service Fee]],_202006_RCSS579111719217577[[#This Row],[Tax]],_202006_RCSS579111719217577[[#This Row],[Tip]]),"")</f>
        <v>0</v>
      </c>
      <c r="O157" s="5" t="str">
        <f>IFERROR(_202006_RCSS579111719217577[[#This Row],[Item Cost]]/COUNTA(_202006_RCSS579111719217577[[#This Row],[Alice]:[Dave]]),"")</f>
        <v/>
      </c>
    </row>
    <row r="158" spans="1:15">
      <c r="A158" s="24"/>
      <c r="B158" s="25"/>
      <c r="C158" s="25"/>
      <c r="D158" s="26"/>
      <c r="E158" s="34" t="str">
        <f>IFERROR(INDEX(CardTab[Owner],MATCH(_202006_RCSS579111719217577[[#This Row],[Last 4]],CardTab[Card Number],0)),"")</f>
        <v/>
      </c>
      <c r="F158" s="36"/>
      <c r="G158"/>
      <c r="H158" s="22"/>
      <c r="I158" s="2"/>
      <c r="J158" s="5" t="str">
        <f>IFERROR(IF(_202006_RCSS579111719217577[[#This Row],[Item Name]]="Delivery",0,SUMPRODUCT($R$3,_202006_RCSS579111719217577[[#This Row],[Unit Price]],_202006_RCSS579111719217577[[#This Row],['#]])),"")</f>
        <v/>
      </c>
      <c r="K158" s="22"/>
      <c r="L158" s="5" t="str">
        <f>IFERROR(IF(OR(AND(NOT(ISBLANK(_202006_RCSS579111719217577[[#This Row],['#]])),NOT(ISBLANK(_202006_RCSS579111719217577[[#This Row],[Taxable]]))),$U$2),$R$4*(_202006_RCSS579111719217577[[#This Row],[Unit Price]]*_202006_RCSS579111719217577[[#This Row],['#]]+_202006_RCSS579111719217577[[#This Row],[Service Fee]]),""),"")</f>
        <v/>
      </c>
      <c r="M158" s="5">
        <f>IFERROR($R$5*SUM((_202006_RCSS579111719217577[[#This Row],['#]]*_202006_RCSS579111719217577[[#This Row],[Unit Price]]),_202006_RCSS579111719217577[[#This Row],[Service Fee]],_202006_RCSS579111719217577[[#This Row],[Tax]]),"")</f>
        <v>0</v>
      </c>
      <c r="N158" s="5">
        <f>IFERROR(SUM(_202006_RCSS579111719217577[[#This Row],[Unit Price]]*_202006_RCSS579111719217577[[#This Row],['#]],_202006_RCSS579111719217577[[#This Row],[Service Fee]],_202006_RCSS579111719217577[[#This Row],[Tax]],_202006_RCSS579111719217577[[#This Row],[Tip]]),"")</f>
        <v>0</v>
      </c>
      <c r="O158" s="5" t="str">
        <f>IFERROR(_202006_RCSS579111719217577[[#This Row],[Item Cost]]/COUNTA(_202006_RCSS579111719217577[[#This Row],[Alice]:[Dave]]),"")</f>
        <v/>
      </c>
    </row>
    <row r="159" spans="1:15">
      <c r="A159" s="24"/>
      <c r="B159" s="25"/>
      <c r="C159" s="25"/>
      <c r="D159" s="26"/>
      <c r="E159" s="34" t="str">
        <f>IFERROR(INDEX(CardTab[Owner],MATCH(_202006_RCSS579111719217577[[#This Row],[Last 4]],CardTab[Card Number],0)),"")</f>
        <v/>
      </c>
      <c r="F159" s="36"/>
      <c r="G159"/>
      <c r="H159" s="22"/>
      <c r="I159" s="2"/>
      <c r="J159" s="5" t="str">
        <f>IFERROR(IF(_202006_RCSS579111719217577[[#This Row],[Item Name]]="Delivery",0,SUMPRODUCT($R$3,_202006_RCSS579111719217577[[#This Row],[Unit Price]],_202006_RCSS579111719217577[[#This Row],['#]])),"")</f>
        <v/>
      </c>
      <c r="K159" s="22"/>
      <c r="L159" s="5" t="str">
        <f>IFERROR(IF(OR(AND(NOT(ISBLANK(_202006_RCSS579111719217577[[#This Row],['#]])),NOT(ISBLANK(_202006_RCSS579111719217577[[#This Row],[Taxable]]))),$U$2),$R$4*(_202006_RCSS579111719217577[[#This Row],[Unit Price]]*_202006_RCSS579111719217577[[#This Row],['#]]+_202006_RCSS579111719217577[[#This Row],[Service Fee]]),""),"")</f>
        <v/>
      </c>
      <c r="M159" s="5">
        <f>IFERROR($R$5*SUM((_202006_RCSS579111719217577[[#This Row],['#]]*_202006_RCSS579111719217577[[#This Row],[Unit Price]]),_202006_RCSS579111719217577[[#This Row],[Service Fee]],_202006_RCSS579111719217577[[#This Row],[Tax]]),"")</f>
        <v>0</v>
      </c>
      <c r="N159" s="5">
        <f>IFERROR(SUM(_202006_RCSS579111719217577[[#This Row],[Unit Price]]*_202006_RCSS579111719217577[[#This Row],['#]],_202006_RCSS579111719217577[[#This Row],[Service Fee]],_202006_RCSS579111719217577[[#This Row],[Tax]],_202006_RCSS579111719217577[[#This Row],[Tip]]),"")</f>
        <v>0</v>
      </c>
      <c r="O159" s="5" t="str">
        <f>IFERROR(_202006_RCSS579111719217577[[#This Row],[Item Cost]]/COUNTA(_202006_RCSS579111719217577[[#This Row],[Alice]:[Dave]]),"")</f>
        <v/>
      </c>
    </row>
    <row r="160" spans="1:15">
      <c r="A160" s="24"/>
      <c r="B160" s="25"/>
      <c r="C160" s="25"/>
      <c r="D160" s="26"/>
      <c r="E160" s="34" t="str">
        <f>IFERROR(INDEX(CardTab[Owner],MATCH(_202006_RCSS579111719217577[[#This Row],[Last 4]],CardTab[Card Number],0)),"")</f>
        <v/>
      </c>
      <c r="F160" s="36"/>
      <c r="G160"/>
      <c r="H160" s="22"/>
      <c r="I160" s="2"/>
      <c r="J160" s="5" t="str">
        <f>IFERROR(IF(_202006_RCSS579111719217577[[#This Row],[Item Name]]="Delivery",0,SUMPRODUCT($R$3,_202006_RCSS579111719217577[[#This Row],[Unit Price]],_202006_RCSS579111719217577[[#This Row],['#]])),"")</f>
        <v/>
      </c>
      <c r="K160" s="22"/>
      <c r="L160" s="5" t="str">
        <f>IFERROR(IF(OR(AND(NOT(ISBLANK(_202006_RCSS579111719217577[[#This Row],['#]])),NOT(ISBLANK(_202006_RCSS579111719217577[[#This Row],[Taxable]]))),$U$2),$R$4*(_202006_RCSS579111719217577[[#This Row],[Unit Price]]*_202006_RCSS579111719217577[[#This Row],['#]]+_202006_RCSS579111719217577[[#This Row],[Service Fee]]),""),"")</f>
        <v/>
      </c>
      <c r="M160" s="5">
        <f>IFERROR($R$5*SUM((_202006_RCSS579111719217577[[#This Row],['#]]*_202006_RCSS579111719217577[[#This Row],[Unit Price]]),_202006_RCSS579111719217577[[#This Row],[Service Fee]],_202006_RCSS579111719217577[[#This Row],[Tax]]),"")</f>
        <v>0</v>
      </c>
      <c r="N160" s="5">
        <f>IFERROR(SUM(_202006_RCSS579111719217577[[#This Row],[Unit Price]]*_202006_RCSS579111719217577[[#This Row],['#]],_202006_RCSS579111719217577[[#This Row],[Service Fee]],_202006_RCSS579111719217577[[#This Row],[Tax]],_202006_RCSS579111719217577[[#This Row],[Tip]]),"")</f>
        <v>0</v>
      </c>
      <c r="O160" s="5" t="str">
        <f>IFERROR(_202006_RCSS579111719217577[[#This Row],[Item Cost]]/COUNTA(_202006_RCSS579111719217577[[#This Row],[Alice]:[Dave]]),"")</f>
        <v/>
      </c>
    </row>
    <row r="161" spans="1:15">
      <c r="A161" s="24"/>
      <c r="B161" s="25"/>
      <c r="C161" s="25"/>
      <c r="D161" s="26"/>
      <c r="E161" s="34" t="str">
        <f>IFERROR(INDEX(CardTab[Owner],MATCH(_202006_RCSS579111719217577[[#This Row],[Last 4]],CardTab[Card Number],0)),"")</f>
        <v/>
      </c>
      <c r="F161" s="36"/>
      <c r="G161"/>
      <c r="H161" s="22"/>
      <c r="I161" s="2"/>
      <c r="J161" s="5" t="str">
        <f>IFERROR(IF(_202006_RCSS579111719217577[[#This Row],[Item Name]]="Delivery",0,SUMPRODUCT($R$3,_202006_RCSS579111719217577[[#This Row],[Unit Price]],_202006_RCSS579111719217577[[#This Row],['#]])),"")</f>
        <v/>
      </c>
      <c r="K161" s="22"/>
      <c r="L161" s="5" t="str">
        <f>IFERROR(IF(OR(AND(NOT(ISBLANK(_202006_RCSS579111719217577[[#This Row],['#]])),NOT(ISBLANK(_202006_RCSS579111719217577[[#This Row],[Taxable]]))),$U$2),$R$4*(_202006_RCSS579111719217577[[#This Row],[Unit Price]]*_202006_RCSS579111719217577[[#This Row],['#]]+_202006_RCSS579111719217577[[#This Row],[Service Fee]]),""),"")</f>
        <v/>
      </c>
      <c r="M161" s="5">
        <f>IFERROR($R$5*SUM((_202006_RCSS579111719217577[[#This Row],['#]]*_202006_RCSS579111719217577[[#This Row],[Unit Price]]),_202006_RCSS579111719217577[[#This Row],[Service Fee]],_202006_RCSS579111719217577[[#This Row],[Tax]]),"")</f>
        <v>0</v>
      </c>
      <c r="N161" s="5">
        <f>IFERROR(SUM(_202006_RCSS579111719217577[[#This Row],[Unit Price]]*_202006_RCSS579111719217577[[#This Row],['#]],_202006_RCSS579111719217577[[#This Row],[Service Fee]],_202006_RCSS579111719217577[[#This Row],[Tax]],_202006_RCSS579111719217577[[#This Row],[Tip]]),"")</f>
        <v>0</v>
      </c>
      <c r="O161" s="5" t="str">
        <f>IFERROR(_202006_RCSS579111719217577[[#This Row],[Item Cost]]/COUNTA(_202006_RCSS579111719217577[[#This Row],[Alice]:[Dave]]),"")</f>
        <v/>
      </c>
    </row>
    <row r="162" spans="1:15">
      <c r="A162" s="24"/>
      <c r="B162" s="25"/>
      <c r="C162" s="25"/>
      <c r="D162" s="26"/>
      <c r="E162" s="34" t="str">
        <f>IFERROR(INDEX(CardTab[Owner],MATCH(_202006_RCSS579111719217577[[#This Row],[Last 4]],CardTab[Card Number],0)),"")</f>
        <v/>
      </c>
      <c r="F162" s="36"/>
      <c r="G162"/>
      <c r="H162" s="22"/>
      <c r="I162" s="2"/>
      <c r="J162" s="5" t="str">
        <f>IFERROR(IF(_202006_RCSS579111719217577[[#This Row],[Item Name]]="Delivery",0,SUMPRODUCT($R$3,_202006_RCSS579111719217577[[#This Row],[Unit Price]],_202006_RCSS579111719217577[[#This Row],['#]])),"")</f>
        <v/>
      </c>
      <c r="K162" s="22"/>
      <c r="L162" s="5" t="str">
        <f>IFERROR(IF(OR(AND(NOT(ISBLANK(_202006_RCSS579111719217577[[#This Row],['#]])),NOT(ISBLANK(_202006_RCSS579111719217577[[#This Row],[Taxable]]))),$U$2),$R$4*(_202006_RCSS579111719217577[[#This Row],[Unit Price]]*_202006_RCSS579111719217577[[#This Row],['#]]+_202006_RCSS579111719217577[[#This Row],[Service Fee]]),""),"")</f>
        <v/>
      </c>
      <c r="M162" s="5">
        <f>IFERROR($R$5*SUM((_202006_RCSS579111719217577[[#This Row],['#]]*_202006_RCSS579111719217577[[#This Row],[Unit Price]]),_202006_RCSS579111719217577[[#This Row],[Service Fee]],_202006_RCSS579111719217577[[#This Row],[Tax]]),"")</f>
        <v>0</v>
      </c>
      <c r="N162" s="5">
        <f>IFERROR(SUM(_202006_RCSS579111719217577[[#This Row],[Unit Price]]*_202006_RCSS579111719217577[[#This Row],['#]],_202006_RCSS579111719217577[[#This Row],[Service Fee]],_202006_RCSS579111719217577[[#This Row],[Tax]],_202006_RCSS579111719217577[[#This Row],[Tip]]),"")</f>
        <v>0</v>
      </c>
      <c r="O162" s="5" t="str">
        <f>IFERROR(_202006_RCSS579111719217577[[#This Row],[Item Cost]]/COUNTA(_202006_RCSS579111719217577[[#This Row],[Alice]:[Dave]]),"")</f>
        <v/>
      </c>
    </row>
    <row r="163" spans="1:15">
      <c r="A163" s="24"/>
      <c r="B163" s="25"/>
      <c r="C163" s="25"/>
      <c r="D163" s="26"/>
      <c r="E163" s="34" t="str">
        <f>IFERROR(INDEX(CardTab[Owner],MATCH(_202006_RCSS579111719217577[[#This Row],[Last 4]],CardTab[Card Number],0)),"")</f>
        <v/>
      </c>
      <c r="F163" s="36"/>
      <c r="G163"/>
      <c r="H163" s="22"/>
      <c r="I163" s="2"/>
      <c r="J163" s="5" t="str">
        <f>IFERROR(IF(_202006_RCSS579111719217577[[#This Row],[Item Name]]="Delivery",0,SUMPRODUCT($R$3,_202006_RCSS579111719217577[[#This Row],[Unit Price]],_202006_RCSS579111719217577[[#This Row],['#]])),"")</f>
        <v/>
      </c>
      <c r="K163" s="22"/>
      <c r="L163" s="5" t="str">
        <f>IFERROR(IF(OR(AND(NOT(ISBLANK(_202006_RCSS579111719217577[[#This Row],['#]])),NOT(ISBLANK(_202006_RCSS579111719217577[[#This Row],[Taxable]]))),$U$2),$R$4*(_202006_RCSS579111719217577[[#This Row],[Unit Price]]*_202006_RCSS579111719217577[[#This Row],['#]]+_202006_RCSS579111719217577[[#This Row],[Service Fee]]),""),"")</f>
        <v/>
      </c>
      <c r="M163" s="5">
        <f>IFERROR($R$5*SUM((_202006_RCSS579111719217577[[#This Row],['#]]*_202006_RCSS579111719217577[[#This Row],[Unit Price]]),_202006_RCSS579111719217577[[#This Row],[Service Fee]],_202006_RCSS579111719217577[[#This Row],[Tax]]),"")</f>
        <v>0</v>
      </c>
      <c r="N163" s="5">
        <f>IFERROR(SUM(_202006_RCSS579111719217577[[#This Row],[Unit Price]]*_202006_RCSS579111719217577[[#This Row],['#]],_202006_RCSS579111719217577[[#This Row],[Service Fee]],_202006_RCSS579111719217577[[#This Row],[Tax]],_202006_RCSS579111719217577[[#This Row],[Tip]]),"")</f>
        <v>0</v>
      </c>
      <c r="O163" s="5" t="str">
        <f>IFERROR(_202006_RCSS579111719217577[[#This Row],[Item Cost]]/COUNTA(_202006_RCSS579111719217577[[#This Row],[Alice]:[Dave]]),"")</f>
        <v/>
      </c>
    </row>
    <row r="164" spans="1:15">
      <c r="A164" s="24"/>
      <c r="B164" s="25"/>
      <c r="C164" s="25"/>
      <c r="D164" s="26"/>
      <c r="E164" s="34" t="str">
        <f>IFERROR(INDEX(CardTab[Owner],MATCH(_202006_RCSS579111719217577[[#This Row],[Last 4]],CardTab[Card Number],0)),"")</f>
        <v/>
      </c>
      <c r="F164" s="36"/>
      <c r="G164"/>
      <c r="H164" s="22"/>
      <c r="I164" s="2"/>
      <c r="J164" s="5" t="str">
        <f>IFERROR(IF(_202006_RCSS579111719217577[[#This Row],[Item Name]]="Delivery",0,SUMPRODUCT($R$3,_202006_RCSS579111719217577[[#This Row],[Unit Price]],_202006_RCSS579111719217577[[#This Row],['#]])),"")</f>
        <v/>
      </c>
      <c r="K164" s="22"/>
      <c r="L164" s="5" t="str">
        <f>IFERROR(IF(OR(AND(NOT(ISBLANK(_202006_RCSS579111719217577[[#This Row],['#]])),NOT(ISBLANK(_202006_RCSS579111719217577[[#This Row],[Taxable]]))),$U$2),$R$4*(_202006_RCSS579111719217577[[#This Row],[Unit Price]]*_202006_RCSS579111719217577[[#This Row],['#]]+_202006_RCSS579111719217577[[#This Row],[Service Fee]]),""),"")</f>
        <v/>
      </c>
      <c r="M164" s="5">
        <f>IFERROR($R$5*SUM((_202006_RCSS579111719217577[[#This Row],['#]]*_202006_RCSS579111719217577[[#This Row],[Unit Price]]),_202006_RCSS579111719217577[[#This Row],[Service Fee]],_202006_RCSS579111719217577[[#This Row],[Tax]]),"")</f>
        <v>0</v>
      </c>
      <c r="N164" s="5">
        <f>IFERROR(SUM(_202006_RCSS579111719217577[[#This Row],[Unit Price]]*_202006_RCSS579111719217577[[#This Row],['#]],_202006_RCSS579111719217577[[#This Row],[Service Fee]],_202006_RCSS579111719217577[[#This Row],[Tax]],_202006_RCSS579111719217577[[#This Row],[Tip]]),"")</f>
        <v>0</v>
      </c>
      <c r="O164" s="5" t="str">
        <f>IFERROR(_202006_RCSS579111719217577[[#This Row],[Item Cost]]/COUNTA(_202006_RCSS579111719217577[[#This Row],[Alice]:[Dave]]),"")</f>
        <v/>
      </c>
    </row>
    <row r="165" spans="1:15">
      <c r="A165" s="24"/>
      <c r="B165" s="25"/>
      <c r="C165" s="25"/>
      <c r="D165" s="26"/>
      <c r="E165" s="34" t="str">
        <f>IFERROR(INDEX(CardTab[Owner],MATCH(_202006_RCSS579111719217577[[#This Row],[Last 4]],CardTab[Card Number],0)),"")</f>
        <v/>
      </c>
      <c r="F165" s="36"/>
      <c r="G165"/>
      <c r="H165" s="22"/>
      <c r="I165" s="2"/>
      <c r="J165" s="5" t="str">
        <f>IFERROR(IF(_202006_RCSS579111719217577[[#This Row],[Item Name]]="Delivery",0,SUMPRODUCT($R$3,_202006_RCSS579111719217577[[#This Row],[Unit Price]],_202006_RCSS579111719217577[[#This Row],['#]])),"")</f>
        <v/>
      </c>
      <c r="K165" s="22"/>
      <c r="L165" s="5" t="str">
        <f>IFERROR(IF(OR(AND(NOT(ISBLANK(_202006_RCSS579111719217577[[#This Row],['#]])),NOT(ISBLANK(_202006_RCSS579111719217577[[#This Row],[Taxable]]))),$U$2),$R$4*(_202006_RCSS579111719217577[[#This Row],[Unit Price]]*_202006_RCSS579111719217577[[#This Row],['#]]+_202006_RCSS579111719217577[[#This Row],[Service Fee]]),""),"")</f>
        <v/>
      </c>
      <c r="M165" s="5">
        <f>IFERROR($R$5*SUM((_202006_RCSS579111719217577[[#This Row],['#]]*_202006_RCSS579111719217577[[#This Row],[Unit Price]]),_202006_RCSS579111719217577[[#This Row],[Service Fee]],_202006_RCSS579111719217577[[#This Row],[Tax]]),"")</f>
        <v>0</v>
      </c>
      <c r="N165" s="5">
        <f>IFERROR(SUM(_202006_RCSS579111719217577[[#This Row],[Unit Price]]*_202006_RCSS579111719217577[[#This Row],['#]],_202006_RCSS579111719217577[[#This Row],[Service Fee]],_202006_RCSS579111719217577[[#This Row],[Tax]],_202006_RCSS579111719217577[[#This Row],[Tip]]),"")</f>
        <v>0</v>
      </c>
      <c r="O165" s="5" t="str">
        <f>IFERROR(_202006_RCSS579111719217577[[#This Row],[Item Cost]]/COUNTA(_202006_RCSS579111719217577[[#This Row],[Alice]:[Dave]]),"")</f>
        <v/>
      </c>
    </row>
    <row r="166" spans="1:15">
      <c r="A166" s="24"/>
      <c r="B166" s="25"/>
      <c r="C166" s="25"/>
      <c r="D166" s="26"/>
      <c r="E166" s="34" t="str">
        <f>IFERROR(INDEX(CardTab[Owner],MATCH(_202006_RCSS579111719217577[[#This Row],[Last 4]],CardTab[Card Number],0)),"")</f>
        <v/>
      </c>
      <c r="F166" s="36"/>
      <c r="G166" s="39"/>
      <c r="H166" s="22"/>
      <c r="I166" s="2"/>
      <c r="J166" s="5" t="str">
        <f>IFERROR(IF(_202006_RCSS579111719217577[[#This Row],[Item Name]]="Delivery",0,SUMPRODUCT($R$3,_202006_RCSS579111719217577[[#This Row],[Unit Price]],_202006_RCSS579111719217577[[#This Row],['#]])),"")</f>
        <v/>
      </c>
      <c r="K166" s="22"/>
      <c r="L166" s="5" t="str">
        <f>IFERROR(IF(OR(AND(NOT(ISBLANK(_202006_RCSS579111719217577[[#This Row],['#]])),NOT(ISBLANK(_202006_RCSS579111719217577[[#This Row],[Taxable]]))),$U$2),$R$4*(_202006_RCSS579111719217577[[#This Row],[Unit Price]]*_202006_RCSS579111719217577[[#This Row],['#]]+_202006_RCSS579111719217577[[#This Row],[Service Fee]]),""),"")</f>
        <v/>
      </c>
      <c r="M166" s="5">
        <f>IFERROR($R$5*SUM((_202006_RCSS579111719217577[[#This Row],['#]]*_202006_RCSS579111719217577[[#This Row],[Unit Price]]),_202006_RCSS579111719217577[[#This Row],[Service Fee]],_202006_RCSS579111719217577[[#This Row],[Tax]]),"")</f>
        <v>0</v>
      </c>
      <c r="N166" s="5">
        <f>IFERROR(SUM(_202006_RCSS579111719217577[[#This Row],[Unit Price]]*_202006_RCSS579111719217577[[#This Row],['#]],_202006_RCSS579111719217577[[#This Row],[Service Fee]],_202006_RCSS579111719217577[[#This Row],[Tax]],_202006_RCSS579111719217577[[#This Row],[Tip]]),"")</f>
        <v>0</v>
      </c>
      <c r="O166" s="5" t="str">
        <f>IFERROR(_202006_RCSS579111719217577[[#This Row],[Item Cost]]/COUNTA(_202006_RCSS579111719217577[[#This Row],[Alice]:[Dave]]),"")</f>
        <v/>
      </c>
    </row>
    <row r="167" spans="1:15">
      <c r="A167" s="24"/>
      <c r="B167" s="25"/>
      <c r="C167" s="25"/>
      <c r="D167" s="26"/>
      <c r="E167" s="34" t="str">
        <f>IFERROR(INDEX(CardTab[Owner],MATCH(_202006_RCSS579111719217577[[#This Row],[Last 4]],CardTab[Card Number],0)),"")</f>
        <v/>
      </c>
      <c r="F167" s="36"/>
      <c r="G167"/>
      <c r="H167" s="22"/>
      <c r="I167" s="2"/>
      <c r="J167" s="5" t="str">
        <f>IFERROR(IF(_202006_RCSS579111719217577[[#This Row],[Item Name]]="Delivery",0,SUMPRODUCT($R$3,_202006_RCSS579111719217577[[#This Row],[Unit Price]],_202006_RCSS579111719217577[[#This Row],['#]])),"")</f>
        <v/>
      </c>
      <c r="K167" s="22"/>
      <c r="L167" s="5" t="str">
        <f>IFERROR(IF(OR(AND(NOT(ISBLANK(_202006_RCSS579111719217577[[#This Row],['#]])),NOT(ISBLANK(_202006_RCSS579111719217577[[#This Row],[Taxable]]))),$U$2),$R$4*(_202006_RCSS579111719217577[[#This Row],[Unit Price]]*_202006_RCSS579111719217577[[#This Row],['#]]+_202006_RCSS579111719217577[[#This Row],[Service Fee]]),""),"")</f>
        <v/>
      </c>
      <c r="M167" s="5">
        <f>IFERROR($R$5*SUM((_202006_RCSS579111719217577[[#This Row],['#]]*_202006_RCSS579111719217577[[#This Row],[Unit Price]]),_202006_RCSS579111719217577[[#This Row],[Service Fee]],_202006_RCSS579111719217577[[#This Row],[Tax]]),"")</f>
        <v>0</v>
      </c>
      <c r="N167" s="5">
        <f>IFERROR(SUM(_202006_RCSS579111719217577[[#This Row],[Unit Price]]*_202006_RCSS579111719217577[[#This Row],['#]],_202006_RCSS579111719217577[[#This Row],[Service Fee]],_202006_RCSS579111719217577[[#This Row],[Tax]],_202006_RCSS579111719217577[[#This Row],[Tip]]),"")</f>
        <v>0</v>
      </c>
      <c r="O167" s="5" t="str">
        <f>IFERROR(_202006_RCSS579111719217577[[#This Row],[Item Cost]]/COUNTA(_202006_RCSS579111719217577[[#This Row],[Alice]:[Dave]]),"")</f>
        <v/>
      </c>
    </row>
    <row r="168" spans="1:15">
      <c r="A168" s="24"/>
      <c r="B168" s="25"/>
      <c r="C168" s="25"/>
      <c r="D168" s="26"/>
      <c r="E168" s="34" t="str">
        <f>IFERROR(INDEX(CardTab[Owner],MATCH(_202006_RCSS579111719217577[[#This Row],[Last 4]],CardTab[Card Number],0)),"")</f>
        <v/>
      </c>
      <c r="F168" s="36"/>
      <c r="G168"/>
      <c r="H168" s="22"/>
      <c r="I168" s="2"/>
      <c r="J168" s="5" t="str">
        <f>IFERROR(IF(_202006_RCSS579111719217577[[#This Row],[Item Name]]="Delivery",0,SUMPRODUCT($R$3,_202006_RCSS579111719217577[[#This Row],[Unit Price]],_202006_RCSS579111719217577[[#This Row],['#]])),"")</f>
        <v/>
      </c>
      <c r="K168" s="22"/>
      <c r="L168" s="5" t="str">
        <f>IFERROR(IF(OR(AND(NOT(ISBLANK(_202006_RCSS579111719217577[[#This Row],['#]])),NOT(ISBLANK(_202006_RCSS579111719217577[[#This Row],[Taxable]]))),$U$2),$R$4*(_202006_RCSS579111719217577[[#This Row],[Unit Price]]*_202006_RCSS579111719217577[[#This Row],['#]]+_202006_RCSS579111719217577[[#This Row],[Service Fee]]),""),"")</f>
        <v/>
      </c>
      <c r="M168" s="5">
        <f>IFERROR($R$5*SUM((_202006_RCSS579111719217577[[#This Row],['#]]*_202006_RCSS579111719217577[[#This Row],[Unit Price]]),_202006_RCSS579111719217577[[#This Row],[Service Fee]],_202006_RCSS579111719217577[[#This Row],[Tax]]),"")</f>
        <v>0</v>
      </c>
      <c r="N168" s="5">
        <f>IFERROR(SUM(_202006_RCSS579111719217577[[#This Row],[Unit Price]]*_202006_RCSS579111719217577[[#This Row],['#]],_202006_RCSS579111719217577[[#This Row],[Service Fee]],_202006_RCSS579111719217577[[#This Row],[Tax]],_202006_RCSS579111719217577[[#This Row],[Tip]]),"")</f>
        <v>0</v>
      </c>
      <c r="O168" s="5" t="str">
        <f>IFERROR(_202006_RCSS579111719217577[[#This Row],[Item Cost]]/COUNTA(_202006_RCSS579111719217577[[#This Row],[Alice]:[Dave]]),"")</f>
        <v/>
      </c>
    </row>
    <row r="169" spans="1:15">
      <c r="A169" s="24"/>
      <c r="B169" s="25"/>
      <c r="C169" s="25"/>
      <c r="D169" s="26"/>
      <c r="E169" s="34" t="str">
        <f>IFERROR(INDEX(CardTab[Owner],MATCH(_202006_RCSS579111719217577[[#This Row],[Last 4]],CardTab[Card Number],0)),"")</f>
        <v/>
      </c>
      <c r="F169" s="36"/>
      <c r="G169"/>
      <c r="H169" s="22"/>
      <c r="I169" s="2"/>
      <c r="J169" s="5" t="str">
        <f>IFERROR(IF(_202006_RCSS579111719217577[[#This Row],[Item Name]]="Delivery",0,SUMPRODUCT($R$3,_202006_RCSS579111719217577[[#This Row],[Unit Price]],_202006_RCSS579111719217577[[#This Row],['#]])),"")</f>
        <v/>
      </c>
      <c r="K169" s="22"/>
      <c r="L169" s="5" t="str">
        <f>IFERROR(IF(OR(AND(NOT(ISBLANK(_202006_RCSS579111719217577[[#This Row],['#]])),NOT(ISBLANK(_202006_RCSS579111719217577[[#This Row],[Taxable]]))),$U$2),$R$4*(_202006_RCSS579111719217577[[#This Row],[Unit Price]]*_202006_RCSS579111719217577[[#This Row],['#]]+_202006_RCSS579111719217577[[#This Row],[Service Fee]]),""),"")</f>
        <v/>
      </c>
      <c r="M169" s="5">
        <f>IFERROR($R$5*SUM((_202006_RCSS579111719217577[[#This Row],['#]]*_202006_RCSS579111719217577[[#This Row],[Unit Price]]),_202006_RCSS579111719217577[[#This Row],[Service Fee]],_202006_RCSS579111719217577[[#This Row],[Tax]]),"")</f>
        <v>0</v>
      </c>
      <c r="N169" s="5">
        <f>IFERROR(SUM(_202006_RCSS579111719217577[[#This Row],[Unit Price]]*_202006_RCSS579111719217577[[#This Row],['#]],_202006_RCSS579111719217577[[#This Row],[Service Fee]],_202006_RCSS579111719217577[[#This Row],[Tax]],_202006_RCSS579111719217577[[#This Row],[Tip]]),"")</f>
        <v>0</v>
      </c>
      <c r="O169" s="5" t="str">
        <f>IFERROR(_202006_RCSS579111719217577[[#This Row],[Item Cost]]/COUNTA(_202006_RCSS579111719217577[[#This Row],[Alice]:[Dave]]),"")</f>
        <v/>
      </c>
    </row>
    <row r="170" spans="1:15">
      <c r="A170" s="24"/>
      <c r="B170" s="25"/>
      <c r="C170" s="25"/>
      <c r="D170" s="26"/>
      <c r="E170" s="34" t="str">
        <f>IFERROR(INDEX(CardTab[Owner],MATCH(_202006_RCSS579111719217577[[#This Row],[Last 4]],CardTab[Card Number],0)),"")</f>
        <v/>
      </c>
      <c r="F170" s="36"/>
      <c r="G170"/>
      <c r="H170" s="22"/>
      <c r="I170" s="2"/>
      <c r="J170" s="5" t="str">
        <f>IFERROR(IF(_202006_RCSS579111719217577[[#This Row],[Item Name]]="Delivery",0,SUMPRODUCT($R$3,_202006_RCSS579111719217577[[#This Row],[Unit Price]],_202006_RCSS579111719217577[[#This Row],['#]])),"")</f>
        <v/>
      </c>
      <c r="K170" s="22"/>
      <c r="L170" s="5" t="str">
        <f>IFERROR(IF(OR(AND(NOT(ISBLANK(_202006_RCSS579111719217577[[#This Row],['#]])),NOT(ISBLANK(_202006_RCSS579111719217577[[#This Row],[Taxable]]))),$U$2),$R$4*(_202006_RCSS579111719217577[[#This Row],[Unit Price]]*_202006_RCSS579111719217577[[#This Row],['#]]+_202006_RCSS579111719217577[[#This Row],[Service Fee]]),""),"")</f>
        <v/>
      </c>
      <c r="M170" s="5">
        <f>IFERROR($R$5*SUM((_202006_RCSS579111719217577[[#This Row],['#]]*_202006_RCSS579111719217577[[#This Row],[Unit Price]]),_202006_RCSS579111719217577[[#This Row],[Service Fee]],_202006_RCSS579111719217577[[#This Row],[Tax]]),"")</f>
        <v>0</v>
      </c>
      <c r="N170" s="5">
        <f>IFERROR(SUM(_202006_RCSS579111719217577[[#This Row],[Unit Price]]*_202006_RCSS579111719217577[[#This Row],['#]],_202006_RCSS579111719217577[[#This Row],[Service Fee]],_202006_RCSS579111719217577[[#This Row],[Tax]],_202006_RCSS579111719217577[[#This Row],[Tip]]),"")</f>
        <v>0</v>
      </c>
      <c r="O170" s="5" t="str">
        <f>IFERROR(_202006_RCSS579111719217577[[#This Row],[Item Cost]]/COUNTA(_202006_RCSS579111719217577[[#This Row],[Alice]:[Dave]]),"")</f>
        <v/>
      </c>
    </row>
    <row r="171" spans="1:15">
      <c r="A171" s="24"/>
      <c r="B171" s="25"/>
      <c r="C171" s="25"/>
      <c r="D171" s="26"/>
      <c r="E171" s="34" t="str">
        <f>IFERROR(INDEX(CardTab[Owner],MATCH(_202006_RCSS579111719217577[[#This Row],[Last 4]],CardTab[Card Number],0)),"")</f>
        <v/>
      </c>
      <c r="F171" s="36"/>
      <c r="G171"/>
      <c r="H171" s="22"/>
      <c r="I171" s="2"/>
      <c r="J171" s="5" t="str">
        <f>IFERROR(IF(_202006_RCSS579111719217577[[#This Row],[Item Name]]="Delivery",0,SUMPRODUCT($R$3,_202006_RCSS579111719217577[[#This Row],[Unit Price]],_202006_RCSS579111719217577[[#This Row],['#]])),"")</f>
        <v/>
      </c>
      <c r="K171" s="22"/>
      <c r="L171" s="5" t="str">
        <f>IFERROR(IF(OR(AND(NOT(ISBLANK(_202006_RCSS579111719217577[[#This Row],['#]])),NOT(ISBLANK(_202006_RCSS579111719217577[[#This Row],[Taxable]]))),$U$2),$R$4*(_202006_RCSS579111719217577[[#This Row],[Unit Price]]*_202006_RCSS579111719217577[[#This Row],['#]]+_202006_RCSS579111719217577[[#This Row],[Service Fee]]),""),"")</f>
        <v/>
      </c>
      <c r="M171" s="5">
        <f>IFERROR($R$5*SUM((_202006_RCSS579111719217577[[#This Row],['#]]*_202006_RCSS579111719217577[[#This Row],[Unit Price]]),_202006_RCSS579111719217577[[#This Row],[Service Fee]],_202006_RCSS579111719217577[[#This Row],[Tax]]),"")</f>
        <v>0</v>
      </c>
      <c r="N171" s="5">
        <f>IFERROR(SUM(_202006_RCSS579111719217577[[#This Row],[Unit Price]]*_202006_RCSS579111719217577[[#This Row],['#]],_202006_RCSS579111719217577[[#This Row],[Service Fee]],_202006_RCSS579111719217577[[#This Row],[Tax]],_202006_RCSS579111719217577[[#This Row],[Tip]]),"")</f>
        <v>0</v>
      </c>
      <c r="O171" s="5" t="str">
        <f>IFERROR(_202006_RCSS579111719217577[[#This Row],[Item Cost]]/COUNTA(_202006_RCSS579111719217577[[#This Row],[Alice]:[Dave]]),"")</f>
        <v/>
      </c>
    </row>
    <row r="172" spans="1:15">
      <c r="A172" s="24"/>
      <c r="B172" s="25"/>
      <c r="C172" s="25"/>
      <c r="D172" s="26"/>
      <c r="E172" s="34" t="str">
        <f>IFERROR(INDEX(CardTab[Owner],MATCH(_202006_RCSS579111719217577[[#This Row],[Last 4]],CardTab[Card Number],0)),"")</f>
        <v/>
      </c>
      <c r="F172" s="36"/>
      <c r="G172"/>
      <c r="H172" s="22"/>
      <c r="I172" s="2"/>
      <c r="J172" s="5" t="str">
        <f>IFERROR(IF(_202006_RCSS579111719217577[[#This Row],[Item Name]]="Delivery",0,SUMPRODUCT($R$3,_202006_RCSS579111719217577[[#This Row],[Unit Price]],_202006_RCSS579111719217577[[#This Row],['#]])),"")</f>
        <v/>
      </c>
      <c r="K172" s="22"/>
      <c r="L172" s="5" t="str">
        <f>IFERROR(IF(OR(AND(NOT(ISBLANK(_202006_RCSS579111719217577[[#This Row],['#]])),NOT(ISBLANK(_202006_RCSS579111719217577[[#This Row],[Taxable]]))),$U$2),$R$4*(_202006_RCSS579111719217577[[#This Row],[Unit Price]]*_202006_RCSS579111719217577[[#This Row],['#]]+_202006_RCSS579111719217577[[#This Row],[Service Fee]]),""),"")</f>
        <v/>
      </c>
      <c r="M172" s="5">
        <f>IFERROR($R$5*SUM((_202006_RCSS579111719217577[[#This Row],['#]]*_202006_RCSS579111719217577[[#This Row],[Unit Price]]),_202006_RCSS579111719217577[[#This Row],[Service Fee]],_202006_RCSS579111719217577[[#This Row],[Tax]]),"")</f>
        <v>0</v>
      </c>
      <c r="N172" s="5">
        <f>IFERROR(SUM(_202006_RCSS579111719217577[[#This Row],[Unit Price]]*_202006_RCSS579111719217577[[#This Row],['#]],_202006_RCSS579111719217577[[#This Row],[Service Fee]],_202006_RCSS579111719217577[[#This Row],[Tax]],_202006_RCSS579111719217577[[#This Row],[Tip]]),"")</f>
        <v>0</v>
      </c>
      <c r="O172" s="5" t="str">
        <f>IFERROR(_202006_RCSS579111719217577[[#This Row],[Item Cost]]/COUNTA(_202006_RCSS579111719217577[[#This Row],[Alice]:[Dave]]),"")</f>
        <v/>
      </c>
    </row>
    <row r="173" spans="1:15">
      <c r="A173" s="24"/>
      <c r="B173" s="25"/>
      <c r="C173" s="25"/>
      <c r="D173" s="26"/>
      <c r="E173" s="34" t="str">
        <f>IFERROR(INDEX(CardTab[Owner],MATCH(_202006_RCSS579111719217577[[#This Row],[Last 4]],CardTab[Card Number],0)),"")</f>
        <v/>
      </c>
      <c r="F173" s="36"/>
      <c r="G173"/>
      <c r="H173" s="22"/>
      <c r="I173" s="2"/>
      <c r="J173" s="5" t="str">
        <f>IFERROR(IF(_202006_RCSS579111719217577[[#This Row],[Item Name]]="Delivery",0,SUMPRODUCT($R$3,_202006_RCSS579111719217577[[#This Row],[Unit Price]],_202006_RCSS579111719217577[[#This Row],['#]])),"")</f>
        <v/>
      </c>
      <c r="K173" s="22"/>
      <c r="L173" s="5" t="str">
        <f>IFERROR(IF(OR(AND(NOT(ISBLANK(_202006_RCSS579111719217577[[#This Row],['#]])),NOT(ISBLANK(_202006_RCSS579111719217577[[#This Row],[Taxable]]))),$U$2),$R$4*(_202006_RCSS579111719217577[[#This Row],[Unit Price]]*_202006_RCSS579111719217577[[#This Row],['#]]+_202006_RCSS579111719217577[[#This Row],[Service Fee]]),""),"")</f>
        <v/>
      </c>
      <c r="M173" s="5">
        <f>IFERROR($R$5*SUM((_202006_RCSS579111719217577[[#This Row],['#]]*_202006_RCSS579111719217577[[#This Row],[Unit Price]]),_202006_RCSS579111719217577[[#This Row],[Service Fee]],_202006_RCSS579111719217577[[#This Row],[Tax]]),"")</f>
        <v>0</v>
      </c>
      <c r="N173" s="5">
        <f>IFERROR(SUM(_202006_RCSS579111719217577[[#This Row],[Unit Price]]*_202006_RCSS579111719217577[[#This Row],['#]],_202006_RCSS579111719217577[[#This Row],[Service Fee]],_202006_RCSS579111719217577[[#This Row],[Tax]],_202006_RCSS579111719217577[[#This Row],[Tip]]),"")</f>
        <v>0</v>
      </c>
      <c r="O173" s="5" t="str">
        <f>IFERROR(_202006_RCSS579111719217577[[#This Row],[Item Cost]]/COUNTA(_202006_RCSS579111719217577[[#This Row],[Alice]:[Dave]]),"")</f>
        <v/>
      </c>
    </row>
    <row r="174" spans="1:15">
      <c r="A174" s="24"/>
      <c r="B174" s="25"/>
      <c r="C174" s="25"/>
      <c r="D174" s="26"/>
      <c r="E174" s="34" t="str">
        <f>IFERROR(INDEX(CardTab[Owner],MATCH(_202006_RCSS579111719217577[[#This Row],[Last 4]],CardTab[Card Number],0)),"")</f>
        <v/>
      </c>
      <c r="F174" s="36"/>
      <c r="G174"/>
      <c r="H174" s="22"/>
      <c r="I174" s="2"/>
      <c r="J174" s="5" t="str">
        <f>IFERROR(IF(_202006_RCSS579111719217577[[#This Row],[Item Name]]="Delivery",0,SUMPRODUCT($R$3,_202006_RCSS579111719217577[[#This Row],[Unit Price]],_202006_RCSS579111719217577[[#This Row],['#]])),"")</f>
        <v/>
      </c>
      <c r="K174" s="22"/>
      <c r="L174" s="5" t="str">
        <f>IFERROR(IF(OR(AND(NOT(ISBLANK(_202006_RCSS579111719217577[[#This Row],['#]])),NOT(ISBLANK(_202006_RCSS579111719217577[[#This Row],[Taxable]]))),$U$2),$R$4*(_202006_RCSS579111719217577[[#This Row],[Unit Price]]*_202006_RCSS579111719217577[[#This Row],['#]]+_202006_RCSS579111719217577[[#This Row],[Service Fee]]),""),"")</f>
        <v/>
      </c>
      <c r="M174" s="5">
        <f>IFERROR($R$5*SUM((_202006_RCSS579111719217577[[#This Row],['#]]*_202006_RCSS579111719217577[[#This Row],[Unit Price]]),_202006_RCSS579111719217577[[#This Row],[Service Fee]],_202006_RCSS579111719217577[[#This Row],[Tax]]),"")</f>
        <v>0</v>
      </c>
      <c r="N174" s="5">
        <f>IFERROR(SUM(_202006_RCSS579111719217577[[#This Row],[Unit Price]]*_202006_RCSS579111719217577[[#This Row],['#]],_202006_RCSS579111719217577[[#This Row],[Service Fee]],_202006_RCSS579111719217577[[#This Row],[Tax]],_202006_RCSS579111719217577[[#This Row],[Tip]]),"")</f>
        <v>0</v>
      </c>
      <c r="O174" s="5" t="str">
        <f>IFERROR(_202006_RCSS579111719217577[[#This Row],[Item Cost]]/COUNTA(_202006_RCSS579111719217577[[#This Row],[Alice]:[Dave]]),"")</f>
        <v/>
      </c>
    </row>
    <row r="175" spans="1:15">
      <c r="A175" s="24"/>
      <c r="B175" s="25"/>
      <c r="C175" s="25"/>
      <c r="D175" s="26"/>
      <c r="E175" s="34" t="str">
        <f>IFERROR(INDEX(CardTab[Owner],MATCH(_202006_RCSS579111719217577[[#This Row],[Last 4]],CardTab[Card Number],0)),"")</f>
        <v/>
      </c>
      <c r="F175" s="36"/>
      <c r="G175"/>
      <c r="H175" s="22"/>
      <c r="I175" s="2"/>
      <c r="J175" s="5" t="str">
        <f>IFERROR(IF(_202006_RCSS579111719217577[[#This Row],[Item Name]]="Delivery",0,SUMPRODUCT($R$3,_202006_RCSS579111719217577[[#This Row],[Unit Price]],_202006_RCSS579111719217577[[#This Row],['#]])),"")</f>
        <v/>
      </c>
      <c r="K175" s="22"/>
      <c r="L175" s="5" t="str">
        <f>IFERROR(IF(OR(AND(NOT(ISBLANK(_202006_RCSS579111719217577[[#This Row],['#]])),NOT(ISBLANK(_202006_RCSS579111719217577[[#This Row],[Taxable]]))),$U$2),$R$4*(_202006_RCSS579111719217577[[#This Row],[Unit Price]]*_202006_RCSS579111719217577[[#This Row],['#]]+_202006_RCSS579111719217577[[#This Row],[Service Fee]]),""),"")</f>
        <v/>
      </c>
      <c r="M175" s="5">
        <f>IFERROR($R$5*SUM((_202006_RCSS579111719217577[[#This Row],['#]]*_202006_RCSS579111719217577[[#This Row],[Unit Price]]),_202006_RCSS579111719217577[[#This Row],[Service Fee]],_202006_RCSS579111719217577[[#This Row],[Tax]]),"")</f>
        <v>0</v>
      </c>
      <c r="N175" s="5">
        <f>IFERROR(SUM(_202006_RCSS579111719217577[[#This Row],[Unit Price]]*_202006_RCSS579111719217577[[#This Row],['#]],_202006_RCSS579111719217577[[#This Row],[Service Fee]],_202006_RCSS579111719217577[[#This Row],[Tax]],_202006_RCSS579111719217577[[#This Row],[Tip]]),"")</f>
        <v>0</v>
      </c>
      <c r="O175" s="5" t="str">
        <f>IFERROR(_202006_RCSS579111719217577[[#This Row],[Item Cost]]/COUNTA(_202006_RCSS579111719217577[[#This Row],[Alice]:[Dave]]),"")</f>
        <v/>
      </c>
    </row>
    <row r="176" spans="1:15">
      <c r="A176" s="24"/>
      <c r="B176" s="25"/>
      <c r="C176" s="25"/>
      <c r="D176" s="26"/>
      <c r="E176" s="34" t="str">
        <f>IFERROR(INDEX(CardTab[Owner],MATCH(_202006_RCSS579111719217577[[#This Row],[Last 4]],CardTab[Card Number],0)),"")</f>
        <v/>
      </c>
      <c r="F176" s="36"/>
      <c r="G176"/>
      <c r="H176" s="22"/>
      <c r="I176" s="2"/>
      <c r="J176" s="5" t="str">
        <f>IFERROR(IF(_202006_RCSS579111719217577[[#This Row],[Item Name]]="Delivery",0,SUMPRODUCT($R$3,_202006_RCSS579111719217577[[#This Row],[Unit Price]],_202006_RCSS579111719217577[[#This Row],['#]])),"")</f>
        <v/>
      </c>
      <c r="K176" s="22"/>
      <c r="L176" s="5" t="str">
        <f>IFERROR(IF(OR(AND(NOT(ISBLANK(_202006_RCSS579111719217577[[#This Row],['#]])),NOT(ISBLANK(_202006_RCSS579111719217577[[#This Row],[Taxable]]))),$U$2),$R$4*(_202006_RCSS579111719217577[[#This Row],[Unit Price]]*_202006_RCSS579111719217577[[#This Row],['#]]+_202006_RCSS579111719217577[[#This Row],[Service Fee]]),""),"")</f>
        <v/>
      </c>
      <c r="M176" s="5">
        <f>IFERROR($R$5*SUM((_202006_RCSS579111719217577[[#This Row],['#]]*_202006_RCSS579111719217577[[#This Row],[Unit Price]]),_202006_RCSS579111719217577[[#This Row],[Service Fee]],_202006_RCSS579111719217577[[#This Row],[Tax]]),"")</f>
        <v>0</v>
      </c>
      <c r="N176" s="5">
        <f>IFERROR(SUM(_202006_RCSS579111719217577[[#This Row],[Unit Price]]*_202006_RCSS579111719217577[[#This Row],['#]],_202006_RCSS579111719217577[[#This Row],[Service Fee]],_202006_RCSS579111719217577[[#This Row],[Tax]],_202006_RCSS579111719217577[[#This Row],[Tip]]),"")</f>
        <v>0</v>
      </c>
      <c r="O176" s="5" t="str">
        <f>IFERROR(_202006_RCSS579111719217577[[#This Row],[Item Cost]]/COUNTA(_202006_RCSS579111719217577[[#This Row],[Alice]:[Dave]]),"")</f>
        <v/>
      </c>
    </row>
    <row r="177" spans="1:15">
      <c r="A177" s="24"/>
      <c r="B177" s="25"/>
      <c r="C177" s="25"/>
      <c r="D177" s="26"/>
      <c r="E177" s="34" t="str">
        <f>IFERROR(INDEX(CardTab[Owner],MATCH(_202006_RCSS579111719217577[[#This Row],[Last 4]],CardTab[Card Number],0)),"")</f>
        <v/>
      </c>
      <c r="F177" s="36"/>
      <c r="G177"/>
      <c r="H177" s="22"/>
      <c r="I177" s="2"/>
      <c r="J177" s="5" t="str">
        <f>IFERROR(IF(_202006_RCSS579111719217577[[#This Row],[Item Name]]="Delivery",0,SUMPRODUCT($R$3,_202006_RCSS579111719217577[[#This Row],[Unit Price]],_202006_RCSS579111719217577[[#This Row],['#]])),"")</f>
        <v/>
      </c>
      <c r="K177" s="22"/>
      <c r="L177" s="5" t="str">
        <f>IFERROR(IF(OR(AND(NOT(ISBLANK(_202006_RCSS579111719217577[[#This Row],['#]])),NOT(ISBLANK(_202006_RCSS579111719217577[[#This Row],[Taxable]]))),$U$2),$R$4*(_202006_RCSS579111719217577[[#This Row],[Unit Price]]*_202006_RCSS579111719217577[[#This Row],['#]]+_202006_RCSS579111719217577[[#This Row],[Service Fee]]),""),"")</f>
        <v/>
      </c>
      <c r="M177" s="5">
        <f>IFERROR($R$5*SUM((_202006_RCSS579111719217577[[#This Row],['#]]*_202006_RCSS579111719217577[[#This Row],[Unit Price]]),_202006_RCSS579111719217577[[#This Row],[Service Fee]],_202006_RCSS579111719217577[[#This Row],[Tax]]),"")</f>
        <v>0</v>
      </c>
      <c r="N177" s="5">
        <f>IFERROR(SUM(_202006_RCSS579111719217577[[#This Row],[Unit Price]]*_202006_RCSS579111719217577[[#This Row],['#]],_202006_RCSS579111719217577[[#This Row],[Service Fee]],_202006_RCSS579111719217577[[#This Row],[Tax]],_202006_RCSS579111719217577[[#This Row],[Tip]]),"")</f>
        <v>0</v>
      </c>
      <c r="O177" s="5" t="str">
        <f>IFERROR(_202006_RCSS579111719217577[[#This Row],[Item Cost]]/COUNTA(_202006_RCSS579111719217577[[#This Row],[Alice]:[Dave]]),"")</f>
        <v/>
      </c>
    </row>
    <row r="178" spans="1:15">
      <c r="A178" s="24"/>
      <c r="B178" s="25"/>
      <c r="C178" s="25"/>
      <c r="D178" s="26"/>
      <c r="E178" s="34" t="str">
        <f>IFERROR(INDEX(CardTab[Owner],MATCH(_202006_RCSS579111719217577[[#This Row],[Last 4]],CardTab[Card Number],0)),"")</f>
        <v/>
      </c>
      <c r="F178" s="36"/>
      <c r="G178"/>
      <c r="H178" s="22"/>
      <c r="I178" s="2"/>
      <c r="J178" s="5" t="str">
        <f>IFERROR(IF(_202006_RCSS579111719217577[[#This Row],[Item Name]]="Delivery",0,SUMPRODUCT($R$3,_202006_RCSS579111719217577[[#This Row],[Unit Price]],_202006_RCSS579111719217577[[#This Row],['#]])),"")</f>
        <v/>
      </c>
      <c r="K178" s="22"/>
      <c r="L178" s="5" t="str">
        <f>IFERROR(IF(OR(AND(NOT(ISBLANK(_202006_RCSS579111719217577[[#This Row],['#]])),NOT(ISBLANK(_202006_RCSS579111719217577[[#This Row],[Taxable]]))),$U$2),$R$4*(_202006_RCSS579111719217577[[#This Row],[Unit Price]]*_202006_RCSS579111719217577[[#This Row],['#]]+_202006_RCSS579111719217577[[#This Row],[Service Fee]]),""),"")</f>
        <v/>
      </c>
      <c r="M178" s="5">
        <f>IFERROR($R$5*SUM((_202006_RCSS579111719217577[[#This Row],['#]]*_202006_RCSS579111719217577[[#This Row],[Unit Price]]),_202006_RCSS579111719217577[[#This Row],[Service Fee]],_202006_RCSS579111719217577[[#This Row],[Tax]]),"")</f>
        <v>0</v>
      </c>
      <c r="N178" s="5">
        <f>IFERROR(SUM(_202006_RCSS579111719217577[[#This Row],[Unit Price]]*_202006_RCSS579111719217577[[#This Row],['#]],_202006_RCSS579111719217577[[#This Row],[Service Fee]],_202006_RCSS579111719217577[[#This Row],[Tax]],_202006_RCSS579111719217577[[#This Row],[Tip]]),"")</f>
        <v>0</v>
      </c>
      <c r="O178" s="5" t="str">
        <f>IFERROR(_202006_RCSS579111719217577[[#This Row],[Item Cost]]/COUNTA(_202006_RCSS579111719217577[[#This Row],[Alice]:[Dave]]),"")</f>
        <v/>
      </c>
    </row>
    <row r="179" spans="1:15">
      <c r="A179" s="24"/>
      <c r="B179" s="25"/>
      <c r="C179" s="25"/>
      <c r="D179" s="26"/>
      <c r="E179" s="34" t="str">
        <f>IFERROR(INDEX(CardTab[Owner],MATCH(_202006_RCSS579111719217577[[#This Row],[Last 4]],CardTab[Card Number],0)),"")</f>
        <v/>
      </c>
      <c r="F179" s="36"/>
      <c r="G179"/>
      <c r="H179" s="22"/>
      <c r="I179" s="2"/>
      <c r="J179" s="5" t="str">
        <f>IFERROR(IF(_202006_RCSS579111719217577[[#This Row],[Item Name]]="Delivery",0,SUMPRODUCT($R$3,_202006_RCSS579111719217577[[#This Row],[Unit Price]],_202006_RCSS579111719217577[[#This Row],['#]])),"")</f>
        <v/>
      </c>
      <c r="K179" s="22"/>
      <c r="L179" s="5" t="str">
        <f>IFERROR(IF(OR(AND(NOT(ISBLANK(_202006_RCSS579111719217577[[#This Row],['#]])),NOT(ISBLANK(_202006_RCSS579111719217577[[#This Row],[Taxable]]))),$U$2),$R$4*(_202006_RCSS579111719217577[[#This Row],[Unit Price]]*_202006_RCSS579111719217577[[#This Row],['#]]+_202006_RCSS579111719217577[[#This Row],[Service Fee]]),""),"")</f>
        <v/>
      </c>
      <c r="M179" s="5">
        <f>IFERROR($R$5*SUM((_202006_RCSS579111719217577[[#This Row],['#]]*_202006_RCSS579111719217577[[#This Row],[Unit Price]]),_202006_RCSS579111719217577[[#This Row],[Service Fee]],_202006_RCSS579111719217577[[#This Row],[Tax]]),"")</f>
        <v>0</v>
      </c>
      <c r="N179" s="5">
        <f>IFERROR(SUM(_202006_RCSS579111719217577[[#This Row],[Unit Price]]*_202006_RCSS579111719217577[[#This Row],['#]],_202006_RCSS579111719217577[[#This Row],[Service Fee]],_202006_RCSS579111719217577[[#This Row],[Tax]],_202006_RCSS579111719217577[[#This Row],[Tip]]),"")</f>
        <v>0</v>
      </c>
      <c r="O179" s="5" t="str">
        <f>IFERROR(_202006_RCSS579111719217577[[#This Row],[Item Cost]]/COUNTA(_202006_RCSS579111719217577[[#This Row],[Alice]:[Dave]]),"")</f>
        <v/>
      </c>
    </row>
    <row r="180" spans="1:15">
      <c r="A180" s="24"/>
      <c r="B180" s="25"/>
      <c r="C180" s="25"/>
      <c r="D180" s="26"/>
      <c r="E180" s="34" t="str">
        <f>IFERROR(INDEX(CardTab[Owner],MATCH(_202006_RCSS579111719217577[[#This Row],[Last 4]],CardTab[Card Number],0)),"")</f>
        <v/>
      </c>
      <c r="F180" s="36"/>
      <c r="G180"/>
      <c r="H180" s="22"/>
      <c r="I180" s="2"/>
      <c r="J180" s="5" t="str">
        <f>IFERROR(IF(_202006_RCSS579111719217577[[#This Row],[Item Name]]="Delivery",0,SUMPRODUCT($R$3,_202006_RCSS579111719217577[[#This Row],[Unit Price]],_202006_RCSS579111719217577[[#This Row],['#]])),"")</f>
        <v/>
      </c>
      <c r="K180" s="22"/>
      <c r="L180" s="5" t="str">
        <f>IFERROR(IF(OR(AND(NOT(ISBLANK(_202006_RCSS579111719217577[[#This Row],['#]])),NOT(ISBLANK(_202006_RCSS579111719217577[[#This Row],[Taxable]]))),$U$2),$R$4*(_202006_RCSS579111719217577[[#This Row],[Unit Price]]*_202006_RCSS579111719217577[[#This Row],['#]]+_202006_RCSS579111719217577[[#This Row],[Service Fee]]),""),"")</f>
        <v/>
      </c>
      <c r="M180" s="5">
        <f>IFERROR($R$5*SUM((_202006_RCSS579111719217577[[#This Row],['#]]*_202006_RCSS579111719217577[[#This Row],[Unit Price]]),_202006_RCSS579111719217577[[#This Row],[Service Fee]],_202006_RCSS579111719217577[[#This Row],[Tax]]),"")</f>
        <v>0</v>
      </c>
      <c r="N180" s="5">
        <f>IFERROR(SUM(_202006_RCSS579111719217577[[#This Row],[Unit Price]]*_202006_RCSS579111719217577[[#This Row],['#]],_202006_RCSS579111719217577[[#This Row],[Service Fee]],_202006_RCSS579111719217577[[#This Row],[Tax]],_202006_RCSS579111719217577[[#This Row],[Tip]]),"")</f>
        <v>0</v>
      </c>
      <c r="O180" s="5" t="str">
        <f>IFERROR(_202006_RCSS579111719217577[[#This Row],[Item Cost]]/COUNTA(_202006_RCSS579111719217577[[#This Row],[Alice]:[Dave]]),"")</f>
        <v/>
      </c>
    </row>
    <row r="181" spans="1:15">
      <c r="A181" s="24"/>
      <c r="B181" s="25"/>
      <c r="C181" s="25"/>
      <c r="D181" s="26"/>
      <c r="E181" s="34" t="str">
        <f>IFERROR(INDEX(CardTab[Owner],MATCH(_202006_RCSS579111719217577[[#This Row],[Last 4]],CardTab[Card Number],0)),"")</f>
        <v/>
      </c>
      <c r="F181" s="36"/>
      <c r="G181"/>
      <c r="H181" s="22"/>
      <c r="I181" s="2"/>
      <c r="J181" s="5" t="str">
        <f>IFERROR(IF(_202006_RCSS579111719217577[[#This Row],[Item Name]]="Delivery",0,SUMPRODUCT($R$3,_202006_RCSS579111719217577[[#This Row],[Unit Price]],_202006_RCSS579111719217577[[#This Row],['#]])),"")</f>
        <v/>
      </c>
      <c r="K181" s="22"/>
      <c r="L181" s="5" t="str">
        <f>IFERROR(IF(OR(AND(NOT(ISBLANK(_202006_RCSS579111719217577[[#This Row],['#]])),NOT(ISBLANK(_202006_RCSS579111719217577[[#This Row],[Taxable]]))),$U$2),$R$4*(_202006_RCSS579111719217577[[#This Row],[Unit Price]]*_202006_RCSS579111719217577[[#This Row],['#]]+_202006_RCSS579111719217577[[#This Row],[Service Fee]]),""),"")</f>
        <v/>
      </c>
      <c r="M181" s="5">
        <f>IFERROR($R$5*SUM((_202006_RCSS579111719217577[[#This Row],['#]]*_202006_RCSS579111719217577[[#This Row],[Unit Price]]),_202006_RCSS579111719217577[[#This Row],[Service Fee]],_202006_RCSS579111719217577[[#This Row],[Tax]]),"")</f>
        <v>0</v>
      </c>
      <c r="N181" s="5">
        <f>IFERROR(SUM(_202006_RCSS579111719217577[[#This Row],[Unit Price]]*_202006_RCSS579111719217577[[#This Row],['#]],_202006_RCSS579111719217577[[#This Row],[Service Fee]],_202006_RCSS579111719217577[[#This Row],[Tax]],_202006_RCSS579111719217577[[#This Row],[Tip]]),"")</f>
        <v>0</v>
      </c>
      <c r="O181" s="5" t="str">
        <f>IFERROR(_202006_RCSS579111719217577[[#This Row],[Item Cost]]/COUNTA(_202006_RCSS579111719217577[[#This Row],[Alice]:[Dave]]),"")</f>
        <v/>
      </c>
    </row>
    <row r="182" spans="1:15">
      <c r="A182" s="24"/>
      <c r="B182" s="25"/>
      <c r="C182" s="25"/>
      <c r="D182" s="26"/>
      <c r="E182" s="34" t="str">
        <f>IFERROR(INDEX(CardTab[Owner],MATCH(_202006_RCSS579111719217577[[#This Row],[Last 4]],CardTab[Card Number],0)),"")</f>
        <v/>
      </c>
      <c r="F182" s="36"/>
      <c r="G182"/>
      <c r="H182" s="22"/>
      <c r="I182" s="2"/>
      <c r="J182" s="5" t="str">
        <f>IFERROR(IF(_202006_RCSS579111719217577[[#This Row],[Item Name]]="Delivery",0,SUMPRODUCT($R$3,_202006_RCSS579111719217577[[#This Row],[Unit Price]],_202006_RCSS579111719217577[[#This Row],['#]])),"")</f>
        <v/>
      </c>
      <c r="K182" s="22"/>
      <c r="L182" s="5" t="str">
        <f>IFERROR(IF(OR(AND(NOT(ISBLANK(_202006_RCSS579111719217577[[#This Row],['#]])),NOT(ISBLANK(_202006_RCSS579111719217577[[#This Row],[Taxable]]))),$U$2),$R$4*(_202006_RCSS579111719217577[[#This Row],[Unit Price]]*_202006_RCSS579111719217577[[#This Row],['#]]+_202006_RCSS579111719217577[[#This Row],[Service Fee]]),""),"")</f>
        <v/>
      </c>
      <c r="M182" s="5">
        <f>IFERROR($R$5*SUM((_202006_RCSS579111719217577[[#This Row],['#]]*_202006_RCSS579111719217577[[#This Row],[Unit Price]]),_202006_RCSS579111719217577[[#This Row],[Service Fee]],_202006_RCSS579111719217577[[#This Row],[Tax]]),"")</f>
        <v>0</v>
      </c>
      <c r="N182" s="5">
        <f>IFERROR(SUM(_202006_RCSS579111719217577[[#This Row],[Unit Price]]*_202006_RCSS579111719217577[[#This Row],['#]],_202006_RCSS579111719217577[[#This Row],[Service Fee]],_202006_RCSS579111719217577[[#This Row],[Tax]],_202006_RCSS579111719217577[[#This Row],[Tip]]),"")</f>
        <v>0</v>
      </c>
      <c r="O182" s="5" t="str">
        <f>IFERROR(_202006_RCSS579111719217577[[#This Row],[Item Cost]]/COUNTA(_202006_RCSS579111719217577[[#This Row],[Alice]:[Dave]]),"")</f>
        <v/>
      </c>
    </row>
    <row r="183" spans="1:15">
      <c r="A183" s="24"/>
      <c r="B183" s="25"/>
      <c r="C183" s="25"/>
      <c r="D183" s="26"/>
      <c r="E183" s="34" t="str">
        <f>IFERROR(INDEX(CardTab[Owner],MATCH(_202006_RCSS579111719217577[[#This Row],[Last 4]],CardTab[Card Number],0)),"")</f>
        <v/>
      </c>
      <c r="F183" s="36"/>
      <c r="G183"/>
      <c r="H183" s="22"/>
      <c r="I183" s="2"/>
      <c r="J183" s="5" t="str">
        <f>IFERROR(IF(_202006_RCSS579111719217577[[#This Row],[Item Name]]="Delivery",0,SUMPRODUCT($R$3,_202006_RCSS579111719217577[[#This Row],[Unit Price]],_202006_RCSS579111719217577[[#This Row],['#]])),"")</f>
        <v/>
      </c>
      <c r="K183" s="22"/>
      <c r="L183" s="5" t="str">
        <f>IFERROR(IF(OR(AND(NOT(ISBLANK(_202006_RCSS579111719217577[[#This Row],['#]])),NOT(ISBLANK(_202006_RCSS579111719217577[[#This Row],[Taxable]]))),$U$2),$R$4*(_202006_RCSS579111719217577[[#This Row],[Unit Price]]*_202006_RCSS579111719217577[[#This Row],['#]]+_202006_RCSS579111719217577[[#This Row],[Service Fee]]),""),"")</f>
        <v/>
      </c>
      <c r="M183" s="5">
        <f>IFERROR($R$5*SUM((_202006_RCSS579111719217577[[#This Row],['#]]*_202006_RCSS579111719217577[[#This Row],[Unit Price]]),_202006_RCSS579111719217577[[#This Row],[Service Fee]],_202006_RCSS579111719217577[[#This Row],[Tax]]),"")</f>
        <v>0</v>
      </c>
      <c r="N183" s="5">
        <f>IFERROR(SUM(_202006_RCSS579111719217577[[#This Row],[Unit Price]]*_202006_RCSS579111719217577[[#This Row],['#]],_202006_RCSS579111719217577[[#This Row],[Service Fee]],_202006_RCSS579111719217577[[#This Row],[Tax]],_202006_RCSS579111719217577[[#This Row],[Tip]]),"")</f>
        <v>0</v>
      </c>
      <c r="O183" s="5" t="str">
        <f>IFERROR(_202006_RCSS579111719217577[[#This Row],[Item Cost]]/COUNTA(_202006_RCSS579111719217577[[#This Row],[Alice]:[Dave]]),"")</f>
        <v/>
      </c>
    </row>
    <row r="184" spans="1:15">
      <c r="A184" s="24"/>
      <c r="B184" s="25"/>
      <c r="C184" s="25"/>
      <c r="D184" s="26"/>
      <c r="E184" s="34" t="str">
        <f>IFERROR(INDEX(CardTab[Owner],MATCH(_202006_RCSS579111719217577[[#This Row],[Last 4]],CardTab[Card Number],0)),"")</f>
        <v/>
      </c>
      <c r="F184" s="36"/>
      <c r="G184" s="39"/>
      <c r="H184" s="22"/>
      <c r="I184" s="2"/>
      <c r="J184" s="5" t="str">
        <f>IFERROR(IF(_202006_RCSS579111719217577[[#This Row],[Item Name]]="Delivery",0,SUMPRODUCT($R$3,_202006_RCSS579111719217577[[#This Row],[Unit Price]],_202006_RCSS579111719217577[[#This Row],['#]])),"")</f>
        <v/>
      </c>
      <c r="K184" s="22"/>
      <c r="L184" s="5" t="str">
        <f>IFERROR(IF(OR(AND(NOT(ISBLANK(_202006_RCSS579111719217577[[#This Row],['#]])),NOT(ISBLANK(_202006_RCSS579111719217577[[#This Row],[Taxable]]))),$U$2),$R$4*(_202006_RCSS579111719217577[[#This Row],[Unit Price]]*_202006_RCSS579111719217577[[#This Row],['#]]+_202006_RCSS579111719217577[[#This Row],[Service Fee]]),""),"")</f>
        <v/>
      </c>
      <c r="M184" s="5">
        <f>IFERROR($R$5*SUM((_202006_RCSS579111719217577[[#This Row],['#]]*_202006_RCSS579111719217577[[#This Row],[Unit Price]]),_202006_RCSS579111719217577[[#This Row],[Service Fee]],_202006_RCSS579111719217577[[#This Row],[Tax]]),"")</f>
        <v>0</v>
      </c>
      <c r="N184" s="5">
        <f>IFERROR(SUM(_202006_RCSS579111719217577[[#This Row],[Unit Price]]*_202006_RCSS579111719217577[[#This Row],['#]],_202006_RCSS579111719217577[[#This Row],[Service Fee]],_202006_RCSS579111719217577[[#This Row],[Tax]],_202006_RCSS579111719217577[[#This Row],[Tip]]),"")</f>
        <v>0</v>
      </c>
      <c r="O184" s="5" t="str">
        <f>IFERROR(_202006_RCSS579111719217577[[#This Row],[Item Cost]]/COUNTA(_202006_RCSS579111719217577[[#This Row],[Alice]:[Dave]]),"")</f>
        <v/>
      </c>
    </row>
    <row r="185" spans="1:15">
      <c r="A185" s="24"/>
      <c r="B185" s="25"/>
      <c r="C185" s="25"/>
      <c r="D185" s="26"/>
      <c r="E185" s="34" t="str">
        <f>IFERROR(INDEX(CardTab[Owner],MATCH(_202006_RCSS579111719217577[[#This Row],[Last 4]],CardTab[Card Number],0)),"")</f>
        <v/>
      </c>
      <c r="F185" s="36"/>
      <c r="G185"/>
      <c r="H185" s="22"/>
      <c r="I185" s="2"/>
      <c r="J185" s="5" t="str">
        <f>IFERROR(IF(_202006_RCSS579111719217577[[#This Row],[Item Name]]="Delivery",0,SUMPRODUCT($R$3,_202006_RCSS579111719217577[[#This Row],[Unit Price]],_202006_RCSS579111719217577[[#This Row],['#]])),"")</f>
        <v/>
      </c>
      <c r="K185" s="22"/>
      <c r="L185" s="5" t="str">
        <f>IFERROR(IF(OR(AND(NOT(ISBLANK(_202006_RCSS579111719217577[[#This Row],['#]])),NOT(ISBLANK(_202006_RCSS579111719217577[[#This Row],[Taxable]]))),$U$2),$R$4*(_202006_RCSS579111719217577[[#This Row],[Unit Price]]*_202006_RCSS579111719217577[[#This Row],['#]]+_202006_RCSS579111719217577[[#This Row],[Service Fee]]),""),"")</f>
        <v/>
      </c>
      <c r="M185" s="5">
        <f>IFERROR($R$5*SUM((_202006_RCSS579111719217577[[#This Row],['#]]*_202006_RCSS579111719217577[[#This Row],[Unit Price]]),_202006_RCSS579111719217577[[#This Row],[Service Fee]],_202006_RCSS579111719217577[[#This Row],[Tax]]),"")</f>
        <v>0</v>
      </c>
      <c r="N185" s="5">
        <f>IFERROR(SUM(_202006_RCSS579111719217577[[#This Row],[Unit Price]]*_202006_RCSS579111719217577[[#This Row],['#]],_202006_RCSS579111719217577[[#This Row],[Service Fee]],_202006_RCSS579111719217577[[#This Row],[Tax]],_202006_RCSS579111719217577[[#This Row],[Tip]]),"")</f>
        <v>0</v>
      </c>
      <c r="O185" s="5" t="str">
        <f>IFERROR(_202006_RCSS579111719217577[[#This Row],[Item Cost]]/COUNTA(_202006_RCSS579111719217577[[#This Row],[Alice]:[Dave]]),"")</f>
        <v/>
      </c>
    </row>
    <row r="186" spans="1:15">
      <c r="A186" s="24"/>
      <c r="B186" s="25"/>
      <c r="C186" s="25"/>
      <c r="D186" s="26"/>
      <c r="E186" s="34" t="str">
        <f>IFERROR(INDEX(CardTab[Owner],MATCH(_202006_RCSS579111719217577[[#This Row],[Last 4]],CardTab[Card Number],0)),"")</f>
        <v/>
      </c>
      <c r="F186" s="36"/>
      <c r="G186"/>
      <c r="H186" s="22"/>
      <c r="I186" s="2"/>
      <c r="J186" s="5" t="str">
        <f>IFERROR(IF(_202006_RCSS579111719217577[[#This Row],[Item Name]]="Delivery",0,SUMPRODUCT($R$3,_202006_RCSS579111719217577[[#This Row],[Unit Price]],_202006_RCSS579111719217577[[#This Row],['#]])),"")</f>
        <v/>
      </c>
      <c r="K186" s="22"/>
      <c r="L186" s="5" t="str">
        <f>IFERROR(IF(OR(AND(NOT(ISBLANK(_202006_RCSS579111719217577[[#This Row],['#]])),NOT(ISBLANK(_202006_RCSS579111719217577[[#This Row],[Taxable]]))),$U$2),$R$4*(_202006_RCSS579111719217577[[#This Row],[Unit Price]]*_202006_RCSS579111719217577[[#This Row],['#]]+_202006_RCSS579111719217577[[#This Row],[Service Fee]]),""),"")</f>
        <v/>
      </c>
      <c r="M186" s="5">
        <f>IFERROR($R$5*SUM((_202006_RCSS579111719217577[[#This Row],['#]]*_202006_RCSS579111719217577[[#This Row],[Unit Price]]),_202006_RCSS579111719217577[[#This Row],[Service Fee]],_202006_RCSS579111719217577[[#This Row],[Tax]]),"")</f>
        <v>0</v>
      </c>
      <c r="N186" s="5">
        <f>IFERROR(SUM(_202006_RCSS579111719217577[[#This Row],[Unit Price]]*_202006_RCSS579111719217577[[#This Row],['#]],_202006_RCSS579111719217577[[#This Row],[Service Fee]],_202006_RCSS579111719217577[[#This Row],[Tax]],_202006_RCSS579111719217577[[#This Row],[Tip]]),"")</f>
        <v>0</v>
      </c>
      <c r="O186" s="5" t="str">
        <f>IFERROR(_202006_RCSS579111719217577[[#This Row],[Item Cost]]/COUNTA(_202006_RCSS579111719217577[[#This Row],[Alice]:[Dave]]),"")</f>
        <v/>
      </c>
    </row>
    <row r="187" spans="1:15">
      <c r="A187" s="24"/>
      <c r="B187" s="25"/>
      <c r="C187" s="25"/>
      <c r="D187" s="26"/>
      <c r="E187" s="34" t="str">
        <f>IFERROR(INDEX(CardTab[Owner],MATCH(_202006_RCSS579111719217577[[#This Row],[Last 4]],CardTab[Card Number],0)),"")</f>
        <v/>
      </c>
      <c r="F187" s="36"/>
      <c r="G187" s="39"/>
      <c r="H187" s="22"/>
      <c r="I187" s="2"/>
      <c r="J187" s="5" t="str">
        <f>IFERROR(IF(_202006_RCSS579111719217577[[#This Row],[Item Name]]="Delivery",0,SUMPRODUCT($R$3,_202006_RCSS579111719217577[[#This Row],[Unit Price]],_202006_RCSS579111719217577[[#This Row],['#]])),"")</f>
        <v/>
      </c>
      <c r="K187" s="22"/>
      <c r="L187" s="5" t="str">
        <f>IFERROR(IF(OR(AND(NOT(ISBLANK(_202006_RCSS579111719217577[[#This Row],['#]])),NOT(ISBLANK(_202006_RCSS579111719217577[[#This Row],[Taxable]]))),$U$2),$R$4*(_202006_RCSS579111719217577[[#This Row],[Unit Price]]*_202006_RCSS579111719217577[[#This Row],['#]]+_202006_RCSS579111719217577[[#This Row],[Service Fee]]),""),"")</f>
        <v/>
      </c>
      <c r="M187" s="5">
        <f>IFERROR($R$5*SUM((_202006_RCSS579111719217577[[#This Row],['#]]*_202006_RCSS579111719217577[[#This Row],[Unit Price]]),_202006_RCSS579111719217577[[#This Row],[Service Fee]],_202006_RCSS579111719217577[[#This Row],[Tax]]),"")</f>
        <v>0</v>
      </c>
      <c r="N187" s="5">
        <f>IFERROR(SUM(_202006_RCSS579111719217577[[#This Row],[Unit Price]]*_202006_RCSS579111719217577[[#This Row],['#]],_202006_RCSS579111719217577[[#This Row],[Service Fee]],_202006_RCSS579111719217577[[#This Row],[Tax]],_202006_RCSS579111719217577[[#This Row],[Tip]]),"")</f>
        <v>0</v>
      </c>
      <c r="O187" s="5" t="str">
        <f>IFERROR(_202006_RCSS579111719217577[[#This Row],[Item Cost]]/COUNTA(_202006_RCSS579111719217577[[#This Row],[Alice]:[Dave]]),"")</f>
        <v/>
      </c>
    </row>
    <row r="188" spans="1:15">
      <c r="A188" s="24"/>
      <c r="B188" s="25"/>
      <c r="C188" s="25"/>
      <c r="D188" s="26"/>
      <c r="E188" s="34" t="str">
        <f>IFERROR(INDEX(CardTab[Owner],MATCH(_202006_RCSS579111719217577[[#This Row],[Last 4]],CardTab[Card Number],0)),"")</f>
        <v/>
      </c>
      <c r="F188" s="36"/>
      <c r="G188"/>
      <c r="H188" s="22"/>
      <c r="I188" s="2"/>
      <c r="J188" s="5" t="str">
        <f>IFERROR(IF(_202006_RCSS579111719217577[[#This Row],[Item Name]]="Delivery",0,SUMPRODUCT($R$3,_202006_RCSS579111719217577[[#This Row],[Unit Price]],_202006_RCSS579111719217577[[#This Row],['#]])),"")</f>
        <v/>
      </c>
      <c r="K188" s="22"/>
      <c r="L188" s="5" t="str">
        <f>IFERROR(IF(OR(AND(NOT(ISBLANK(_202006_RCSS579111719217577[[#This Row],['#]])),NOT(ISBLANK(_202006_RCSS579111719217577[[#This Row],[Taxable]]))),$U$2),$R$4*(_202006_RCSS579111719217577[[#This Row],[Unit Price]]*_202006_RCSS579111719217577[[#This Row],['#]]+_202006_RCSS579111719217577[[#This Row],[Service Fee]]),""),"")</f>
        <v/>
      </c>
      <c r="M188" s="5">
        <f>IFERROR($R$5*SUM((_202006_RCSS579111719217577[[#This Row],['#]]*_202006_RCSS579111719217577[[#This Row],[Unit Price]]),_202006_RCSS579111719217577[[#This Row],[Service Fee]],_202006_RCSS579111719217577[[#This Row],[Tax]]),"")</f>
        <v>0</v>
      </c>
      <c r="N188" s="5">
        <f>IFERROR(SUM(_202006_RCSS579111719217577[[#This Row],[Unit Price]]*_202006_RCSS579111719217577[[#This Row],['#]],_202006_RCSS579111719217577[[#This Row],[Service Fee]],_202006_RCSS579111719217577[[#This Row],[Tax]],_202006_RCSS579111719217577[[#This Row],[Tip]]),"")</f>
        <v>0</v>
      </c>
      <c r="O188" s="5" t="str">
        <f>IFERROR(_202006_RCSS579111719217577[[#This Row],[Item Cost]]/COUNTA(_202006_RCSS579111719217577[[#This Row],[Alice]:[Dave]]),"")</f>
        <v/>
      </c>
    </row>
    <row r="189" spans="1:15">
      <c r="A189" s="24"/>
      <c r="B189" s="25"/>
      <c r="C189" s="25"/>
      <c r="D189" s="26"/>
      <c r="E189" s="34" t="str">
        <f>IFERROR(INDEX(CardTab[Owner],MATCH(_202006_RCSS579111719217577[[#This Row],[Last 4]],CardTab[Card Number],0)),"")</f>
        <v/>
      </c>
      <c r="F189" s="36"/>
      <c r="G189"/>
      <c r="H189" s="22"/>
      <c r="I189" s="2"/>
      <c r="J189" s="5" t="str">
        <f>IFERROR(IF(_202006_RCSS579111719217577[[#This Row],[Item Name]]="Delivery",0,SUMPRODUCT($R$3,_202006_RCSS579111719217577[[#This Row],[Unit Price]],_202006_RCSS579111719217577[[#This Row],['#]])),"")</f>
        <v/>
      </c>
      <c r="K189" s="22"/>
      <c r="L189" s="5" t="str">
        <f>IFERROR(IF(OR(AND(NOT(ISBLANK(_202006_RCSS579111719217577[[#This Row],['#]])),NOT(ISBLANK(_202006_RCSS579111719217577[[#This Row],[Taxable]]))),$U$2),$R$4*(_202006_RCSS579111719217577[[#This Row],[Unit Price]]*_202006_RCSS579111719217577[[#This Row],['#]]+_202006_RCSS579111719217577[[#This Row],[Service Fee]]),""),"")</f>
        <v/>
      </c>
      <c r="M189" s="5">
        <f>IFERROR($R$5*SUM((_202006_RCSS579111719217577[[#This Row],['#]]*_202006_RCSS579111719217577[[#This Row],[Unit Price]]),_202006_RCSS579111719217577[[#This Row],[Service Fee]],_202006_RCSS579111719217577[[#This Row],[Tax]]),"")</f>
        <v>0</v>
      </c>
      <c r="N189" s="5">
        <f>IFERROR(SUM(_202006_RCSS579111719217577[[#This Row],[Unit Price]]*_202006_RCSS579111719217577[[#This Row],['#]],_202006_RCSS579111719217577[[#This Row],[Service Fee]],_202006_RCSS579111719217577[[#This Row],[Tax]],_202006_RCSS579111719217577[[#This Row],[Tip]]),"")</f>
        <v>0</v>
      </c>
      <c r="O189" s="5" t="str">
        <f>IFERROR(_202006_RCSS579111719217577[[#This Row],[Item Cost]]/COUNTA(_202006_RCSS579111719217577[[#This Row],[Alice]:[Dave]]),"")</f>
        <v/>
      </c>
    </row>
    <row r="190" spans="1:15">
      <c r="A190" s="24"/>
      <c r="B190" s="25"/>
      <c r="C190" s="25"/>
      <c r="D190" s="26"/>
      <c r="E190" s="34" t="str">
        <f>IFERROR(INDEX(CardTab[Owner],MATCH(_202006_RCSS579111719217577[[#This Row],[Last 4]],CardTab[Card Number],0)),"")</f>
        <v/>
      </c>
      <c r="F190" s="36"/>
      <c r="G190"/>
      <c r="H190" s="22"/>
      <c r="I190" s="2"/>
      <c r="J190" s="5" t="str">
        <f>IFERROR(IF(_202006_RCSS579111719217577[[#This Row],[Item Name]]="Delivery",0,SUMPRODUCT($R$3,_202006_RCSS579111719217577[[#This Row],[Unit Price]],_202006_RCSS579111719217577[[#This Row],['#]])),"")</f>
        <v/>
      </c>
      <c r="K190" s="22"/>
      <c r="L190" s="5" t="str">
        <f>IFERROR(IF(OR(AND(NOT(ISBLANK(_202006_RCSS579111719217577[[#This Row],['#]])),NOT(ISBLANK(_202006_RCSS579111719217577[[#This Row],[Taxable]]))),$U$2),$R$4*(_202006_RCSS579111719217577[[#This Row],[Unit Price]]*_202006_RCSS579111719217577[[#This Row],['#]]+_202006_RCSS579111719217577[[#This Row],[Service Fee]]),""),"")</f>
        <v/>
      </c>
      <c r="M190" s="5">
        <f>IFERROR($R$5*SUM((_202006_RCSS579111719217577[[#This Row],['#]]*_202006_RCSS579111719217577[[#This Row],[Unit Price]]),_202006_RCSS579111719217577[[#This Row],[Service Fee]],_202006_RCSS579111719217577[[#This Row],[Tax]]),"")</f>
        <v>0</v>
      </c>
      <c r="N190" s="5">
        <f>IFERROR(SUM(_202006_RCSS579111719217577[[#This Row],[Unit Price]]*_202006_RCSS579111719217577[[#This Row],['#]],_202006_RCSS579111719217577[[#This Row],[Service Fee]],_202006_RCSS579111719217577[[#This Row],[Tax]],_202006_RCSS579111719217577[[#This Row],[Tip]]),"")</f>
        <v>0</v>
      </c>
      <c r="O190" s="5" t="str">
        <f>IFERROR(_202006_RCSS579111719217577[[#This Row],[Item Cost]]/COUNTA(_202006_RCSS579111719217577[[#This Row],[Alice]:[Dave]]),"")</f>
        <v/>
      </c>
    </row>
    <row r="191" spans="1:15">
      <c r="A191" s="24"/>
      <c r="B191" s="25"/>
      <c r="C191" s="25"/>
      <c r="D191" s="26"/>
      <c r="E191" s="34" t="str">
        <f>IFERROR(INDEX(CardTab[Owner],MATCH(_202006_RCSS579111719217577[[#This Row],[Last 4]],CardTab[Card Number],0)),"")</f>
        <v/>
      </c>
      <c r="F191" s="36"/>
      <c r="G191"/>
      <c r="H191" s="22"/>
      <c r="I191" s="2"/>
      <c r="J191" s="5" t="str">
        <f>IFERROR(IF(_202006_RCSS579111719217577[[#This Row],[Item Name]]="Delivery",0,SUMPRODUCT($R$3,_202006_RCSS579111719217577[[#This Row],[Unit Price]],_202006_RCSS579111719217577[[#This Row],['#]])),"")</f>
        <v/>
      </c>
      <c r="K191" s="22"/>
      <c r="L191" s="5" t="str">
        <f>IFERROR(IF(OR(AND(NOT(ISBLANK(_202006_RCSS579111719217577[[#This Row],['#]])),NOT(ISBLANK(_202006_RCSS579111719217577[[#This Row],[Taxable]]))),$U$2),$R$4*(_202006_RCSS579111719217577[[#This Row],[Unit Price]]*_202006_RCSS579111719217577[[#This Row],['#]]+_202006_RCSS579111719217577[[#This Row],[Service Fee]]),""),"")</f>
        <v/>
      </c>
      <c r="M191" s="5">
        <f>IFERROR($R$5*SUM((_202006_RCSS579111719217577[[#This Row],['#]]*_202006_RCSS579111719217577[[#This Row],[Unit Price]]),_202006_RCSS579111719217577[[#This Row],[Service Fee]],_202006_RCSS579111719217577[[#This Row],[Tax]]),"")</f>
        <v>0</v>
      </c>
      <c r="N191" s="5">
        <f>IFERROR(SUM(_202006_RCSS579111719217577[[#This Row],[Unit Price]]*_202006_RCSS579111719217577[[#This Row],['#]],_202006_RCSS579111719217577[[#This Row],[Service Fee]],_202006_RCSS579111719217577[[#This Row],[Tax]],_202006_RCSS579111719217577[[#This Row],[Tip]]),"")</f>
        <v>0</v>
      </c>
      <c r="O191" s="5" t="str">
        <f>IFERROR(_202006_RCSS579111719217577[[#This Row],[Item Cost]]/COUNTA(_202006_RCSS579111719217577[[#This Row],[Alice]:[Dave]]),"")</f>
        <v/>
      </c>
    </row>
    <row r="192" spans="1:15">
      <c r="A192" s="24"/>
      <c r="B192" s="25"/>
      <c r="C192" s="25"/>
      <c r="D192" s="26"/>
      <c r="E192" s="34" t="str">
        <f>IFERROR(INDEX(CardTab[Owner],MATCH(_202006_RCSS579111719217577[[#This Row],[Last 4]],CardTab[Card Number],0)),"")</f>
        <v/>
      </c>
      <c r="F192" s="36"/>
      <c r="G192"/>
      <c r="H192" s="22"/>
      <c r="I192" s="2"/>
      <c r="J192" s="5" t="str">
        <f>IFERROR(IF(_202006_RCSS579111719217577[[#This Row],[Item Name]]="Delivery",0,SUMPRODUCT($R$3,_202006_RCSS579111719217577[[#This Row],[Unit Price]],_202006_RCSS579111719217577[[#This Row],['#]])),"")</f>
        <v/>
      </c>
      <c r="K192" s="22"/>
      <c r="L192" s="5" t="str">
        <f>IFERROR(IF(OR(AND(NOT(ISBLANK(_202006_RCSS579111719217577[[#This Row],['#]])),NOT(ISBLANK(_202006_RCSS579111719217577[[#This Row],[Taxable]]))),$U$2),$R$4*(_202006_RCSS579111719217577[[#This Row],[Unit Price]]*_202006_RCSS579111719217577[[#This Row],['#]]+_202006_RCSS579111719217577[[#This Row],[Service Fee]]),""),"")</f>
        <v/>
      </c>
      <c r="M192" s="5">
        <f>IFERROR($R$5*SUM((_202006_RCSS579111719217577[[#This Row],['#]]*_202006_RCSS579111719217577[[#This Row],[Unit Price]]),_202006_RCSS579111719217577[[#This Row],[Service Fee]],_202006_RCSS579111719217577[[#This Row],[Tax]]),"")</f>
        <v>0</v>
      </c>
      <c r="N192" s="5">
        <f>IFERROR(SUM(_202006_RCSS579111719217577[[#This Row],[Unit Price]]*_202006_RCSS579111719217577[[#This Row],['#]],_202006_RCSS579111719217577[[#This Row],[Service Fee]],_202006_RCSS579111719217577[[#This Row],[Tax]],_202006_RCSS579111719217577[[#This Row],[Tip]]),"")</f>
        <v>0</v>
      </c>
      <c r="O192" s="5" t="str">
        <f>IFERROR(_202006_RCSS579111719217577[[#This Row],[Item Cost]]/COUNTA(_202006_RCSS579111719217577[[#This Row],[Alice]:[Dave]]),"")</f>
        <v/>
      </c>
    </row>
    <row r="193" spans="1:15">
      <c r="A193" s="24"/>
      <c r="B193" s="25"/>
      <c r="C193" s="25"/>
      <c r="D193" s="26"/>
      <c r="E193" s="34" t="str">
        <f>IFERROR(INDEX(CardTab[Owner],MATCH(_202006_RCSS579111719217577[[#This Row],[Last 4]],CardTab[Card Number],0)),"")</f>
        <v/>
      </c>
      <c r="F193" s="36"/>
      <c r="G193"/>
      <c r="H193" s="22"/>
      <c r="I193" s="2"/>
      <c r="J193" s="5" t="str">
        <f>IFERROR(IF(_202006_RCSS579111719217577[[#This Row],[Item Name]]="Delivery",0,SUMPRODUCT($R$3,_202006_RCSS579111719217577[[#This Row],[Unit Price]],_202006_RCSS579111719217577[[#This Row],['#]])),"")</f>
        <v/>
      </c>
      <c r="K193" s="22"/>
      <c r="L193" s="5" t="str">
        <f>IFERROR(IF(OR(AND(NOT(ISBLANK(_202006_RCSS579111719217577[[#This Row],['#]])),NOT(ISBLANK(_202006_RCSS579111719217577[[#This Row],[Taxable]]))),$U$2),$R$4*(_202006_RCSS579111719217577[[#This Row],[Unit Price]]*_202006_RCSS579111719217577[[#This Row],['#]]+_202006_RCSS579111719217577[[#This Row],[Service Fee]]),""),"")</f>
        <v/>
      </c>
      <c r="M193" s="5">
        <f>IFERROR($R$5*SUM((_202006_RCSS579111719217577[[#This Row],['#]]*_202006_RCSS579111719217577[[#This Row],[Unit Price]]),_202006_RCSS579111719217577[[#This Row],[Service Fee]],_202006_RCSS579111719217577[[#This Row],[Tax]]),"")</f>
        <v>0</v>
      </c>
      <c r="N193" s="5">
        <f>IFERROR(SUM(_202006_RCSS579111719217577[[#This Row],[Unit Price]]*_202006_RCSS579111719217577[[#This Row],['#]],_202006_RCSS579111719217577[[#This Row],[Service Fee]],_202006_RCSS579111719217577[[#This Row],[Tax]],_202006_RCSS579111719217577[[#This Row],[Tip]]),"")</f>
        <v>0</v>
      </c>
      <c r="O193" s="5" t="str">
        <f>IFERROR(_202006_RCSS579111719217577[[#This Row],[Item Cost]]/COUNTA(_202006_RCSS579111719217577[[#This Row],[Alice]:[Dave]]),"")</f>
        <v/>
      </c>
    </row>
    <row r="194" spans="1:15">
      <c r="A194" s="24"/>
      <c r="B194" s="25"/>
      <c r="C194" s="25"/>
      <c r="D194" s="26"/>
      <c r="E194" s="34" t="str">
        <f>IFERROR(INDEX(CardTab[Owner],MATCH(_202006_RCSS579111719217577[[#This Row],[Last 4]],CardTab[Card Number],0)),"")</f>
        <v/>
      </c>
      <c r="F194" s="36"/>
      <c r="G194"/>
      <c r="H194" s="22"/>
      <c r="I194" s="2"/>
      <c r="J194" s="5" t="str">
        <f>IFERROR(IF(_202006_RCSS579111719217577[[#This Row],[Item Name]]="Delivery",0,SUMPRODUCT($R$3,_202006_RCSS579111719217577[[#This Row],[Unit Price]],_202006_RCSS579111719217577[[#This Row],['#]])),"")</f>
        <v/>
      </c>
      <c r="K194" s="22"/>
      <c r="L194" s="5" t="str">
        <f>IFERROR(IF(OR(AND(NOT(ISBLANK(_202006_RCSS579111719217577[[#This Row],['#]])),NOT(ISBLANK(_202006_RCSS579111719217577[[#This Row],[Taxable]]))),$U$2),$R$4*(_202006_RCSS579111719217577[[#This Row],[Unit Price]]*_202006_RCSS579111719217577[[#This Row],['#]]+_202006_RCSS579111719217577[[#This Row],[Service Fee]]),""),"")</f>
        <v/>
      </c>
      <c r="M194" s="5">
        <f>IFERROR($R$5*SUM((_202006_RCSS579111719217577[[#This Row],['#]]*_202006_RCSS579111719217577[[#This Row],[Unit Price]]),_202006_RCSS579111719217577[[#This Row],[Service Fee]],_202006_RCSS579111719217577[[#This Row],[Tax]]),"")</f>
        <v>0</v>
      </c>
      <c r="N194" s="5">
        <f>IFERROR(SUM(_202006_RCSS579111719217577[[#This Row],[Unit Price]]*_202006_RCSS579111719217577[[#This Row],['#]],_202006_RCSS579111719217577[[#This Row],[Service Fee]],_202006_RCSS579111719217577[[#This Row],[Tax]],_202006_RCSS579111719217577[[#This Row],[Tip]]),"")</f>
        <v>0</v>
      </c>
      <c r="O194" s="5" t="str">
        <f>IFERROR(_202006_RCSS579111719217577[[#This Row],[Item Cost]]/COUNTA(_202006_RCSS579111719217577[[#This Row],[Alice]:[Dave]]),"")</f>
        <v/>
      </c>
    </row>
    <row r="195" spans="1:15">
      <c r="A195" s="24"/>
      <c r="B195" s="25"/>
      <c r="C195" s="25"/>
      <c r="D195" s="26"/>
      <c r="E195" s="34" t="str">
        <f>IFERROR(INDEX(CardTab[Owner],MATCH(_202006_RCSS579111719217577[[#This Row],[Last 4]],CardTab[Card Number],0)),"")</f>
        <v/>
      </c>
      <c r="F195" s="36"/>
      <c r="G195"/>
      <c r="H195" s="22"/>
      <c r="I195" s="2"/>
      <c r="J195" s="5" t="str">
        <f>IFERROR(IF(_202006_RCSS579111719217577[[#This Row],[Item Name]]="Delivery",0,SUMPRODUCT($R$3,_202006_RCSS579111719217577[[#This Row],[Unit Price]],_202006_RCSS579111719217577[[#This Row],['#]])),"")</f>
        <v/>
      </c>
      <c r="K195" s="22"/>
      <c r="L195" s="5" t="str">
        <f>IFERROR(IF(OR(AND(NOT(ISBLANK(_202006_RCSS579111719217577[[#This Row],['#]])),NOT(ISBLANK(_202006_RCSS579111719217577[[#This Row],[Taxable]]))),$U$2),$R$4*(_202006_RCSS579111719217577[[#This Row],[Unit Price]]*_202006_RCSS579111719217577[[#This Row],['#]]+_202006_RCSS579111719217577[[#This Row],[Service Fee]]),""),"")</f>
        <v/>
      </c>
      <c r="M195" s="5">
        <f>IFERROR($R$5*SUM((_202006_RCSS579111719217577[[#This Row],['#]]*_202006_RCSS579111719217577[[#This Row],[Unit Price]]),_202006_RCSS579111719217577[[#This Row],[Service Fee]],_202006_RCSS579111719217577[[#This Row],[Tax]]),"")</f>
        <v>0</v>
      </c>
      <c r="N195" s="5">
        <f>IFERROR(SUM(_202006_RCSS579111719217577[[#This Row],[Unit Price]]*_202006_RCSS579111719217577[[#This Row],['#]],_202006_RCSS579111719217577[[#This Row],[Service Fee]],_202006_RCSS579111719217577[[#This Row],[Tax]],_202006_RCSS579111719217577[[#This Row],[Tip]]),"")</f>
        <v>0</v>
      </c>
      <c r="O195" s="5" t="str">
        <f>IFERROR(_202006_RCSS579111719217577[[#This Row],[Item Cost]]/COUNTA(_202006_RCSS579111719217577[[#This Row],[Alice]:[Dave]]),"")</f>
        <v/>
      </c>
    </row>
    <row r="196" spans="1:15">
      <c r="A196" s="24"/>
      <c r="B196" s="25"/>
      <c r="C196" s="25"/>
      <c r="D196" s="26"/>
      <c r="E196" s="34" t="str">
        <f>IFERROR(INDEX(CardTab[Owner],MATCH(_202006_RCSS579111719217577[[#This Row],[Last 4]],CardTab[Card Number],0)),"")</f>
        <v/>
      </c>
      <c r="F196" s="36"/>
      <c r="G196"/>
      <c r="H196" s="22"/>
      <c r="I196" s="2"/>
      <c r="J196" s="5" t="str">
        <f>IFERROR(IF(_202006_RCSS579111719217577[[#This Row],[Item Name]]="Delivery",0,SUMPRODUCT($R$3,_202006_RCSS579111719217577[[#This Row],[Unit Price]],_202006_RCSS579111719217577[[#This Row],['#]])),"")</f>
        <v/>
      </c>
      <c r="K196" s="22"/>
      <c r="L196" s="5" t="str">
        <f>IFERROR(IF(OR(AND(NOT(ISBLANK(_202006_RCSS579111719217577[[#This Row],['#]])),NOT(ISBLANK(_202006_RCSS579111719217577[[#This Row],[Taxable]]))),$U$2),$R$4*(_202006_RCSS579111719217577[[#This Row],[Unit Price]]*_202006_RCSS579111719217577[[#This Row],['#]]+_202006_RCSS579111719217577[[#This Row],[Service Fee]]),""),"")</f>
        <v/>
      </c>
      <c r="M196" s="5">
        <f>IFERROR($R$5*SUM((_202006_RCSS579111719217577[[#This Row],['#]]*_202006_RCSS579111719217577[[#This Row],[Unit Price]]),_202006_RCSS579111719217577[[#This Row],[Service Fee]],_202006_RCSS579111719217577[[#This Row],[Tax]]),"")</f>
        <v>0</v>
      </c>
      <c r="N196" s="5">
        <f>IFERROR(SUM(_202006_RCSS579111719217577[[#This Row],[Unit Price]]*_202006_RCSS579111719217577[[#This Row],['#]],_202006_RCSS579111719217577[[#This Row],[Service Fee]],_202006_RCSS579111719217577[[#This Row],[Tax]],_202006_RCSS579111719217577[[#This Row],[Tip]]),"")</f>
        <v>0</v>
      </c>
      <c r="O196" s="5" t="str">
        <f>IFERROR(_202006_RCSS579111719217577[[#This Row],[Item Cost]]/COUNTA(_202006_RCSS579111719217577[[#This Row],[Alice]:[Dave]]),"")</f>
        <v/>
      </c>
    </row>
    <row r="197" spans="1:15">
      <c r="A197" s="24"/>
      <c r="B197" s="25"/>
      <c r="C197" s="25"/>
      <c r="D197" s="26"/>
      <c r="E197" s="34" t="str">
        <f>IFERROR(INDEX(CardTab[Owner],MATCH(_202006_RCSS579111719217577[[#This Row],[Last 4]],CardTab[Card Number],0)),"")</f>
        <v/>
      </c>
      <c r="F197" s="36"/>
      <c r="G197"/>
      <c r="H197" s="22"/>
      <c r="I197" s="2"/>
      <c r="J197" s="5" t="str">
        <f>IFERROR(IF(_202006_RCSS579111719217577[[#This Row],[Item Name]]="Delivery",0,SUMPRODUCT($R$3,_202006_RCSS579111719217577[[#This Row],[Unit Price]],_202006_RCSS579111719217577[[#This Row],['#]])),"")</f>
        <v/>
      </c>
      <c r="K197" s="22"/>
      <c r="L197" s="5" t="str">
        <f>IFERROR(IF(OR(AND(NOT(ISBLANK(_202006_RCSS579111719217577[[#This Row],['#]])),NOT(ISBLANK(_202006_RCSS579111719217577[[#This Row],[Taxable]]))),$U$2),$R$4*(_202006_RCSS579111719217577[[#This Row],[Unit Price]]*_202006_RCSS579111719217577[[#This Row],['#]]+_202006_RCSS579111719217577[[#This Row],[Service Fee]]),""),"")</f>
        <v/>
      </c>
      <c r="M197" s="5">
        <f>IFERROR($R$5*SUM((_202006_RCSS579111719217577[[#This Row],['#]]*_202006_RCSS579111719217577[[#This Row],[Unit Price]]),_202006_RCSS579111719217577[[#This Row],[Service Fee]],_202006_RCSS579111719217577[[#This Row],[Tax]]),"")</f>
        <v>0</v>
      </c>
      <c r="N197" s="5">
        <f>IFERROR(SUM(_202006_RCSS579111719217577[[#This Row],[Unit Price]]*_202006_RCSS579111719217577[[#This Row],['#]],_202006_RCSS579111719217577[[#This Row],[Service Fee]],_202006_RCSS579111719217577[[#This Row],[Tax]],_202006_RCSS579111719217577[[#This Row],[Tip]]),"")</f>
        <v>0</v>
      </c>
      <c r="O197" s="5" t="str">
        <f>IFERROR(_202006_RCSS579111719217577[[#This Row],[Item Cost]]/COUNTA(_202006_RCSS579111719217577[[#This Row],[Alice]:[Dave]]),"")</f>
        <v/>
      </c>
    </row>
    <row r="198" spans="1:15">
      <c r="A198" s="24"/>
      <c r="B198" s="25"/>
      <c r="C198" s="25"/>
      <c r="D198" s="26"/>
      <c r="E198" s="34" t="str">
        <f>IFERROR(INDEX(CardTab[Owner],MATCH(_202006_RCSS579111719217577[[#This Row],[Last 4]],CardTab[Card Number],0)),"")</f>
        <v/>
      </c>
      <c r="F198" s="36"/>
      <c r="G198"/>
      <c r="H198" s="22"/>
      <c r="I198" s="2"/>
      <c r="J198" s="5" t="str">
        <f>IFERROR(IF(_202006_RCSS579111719217577[[#This Row],[Item Name]]="Delivery",0,SUMPRODUCT($R$3,_202006_RCSS579111719217577[[#This Row],[Unit Price]],_202006_RCSS579111719217577[[#This Row],['#]])),"")</f>
        <v/>
      </c>
      <c r="K198" s="22"/>
      <c r="L198" s="5" t="str">
        <f>IFERROR(IF(OR(AND(NOT(ISBLANK(_202006_RCSS579111719217577[[#This Row],['#]])),NOT(ISBLANK(_202006_RCSS579111719217577[[#This Row],[Taxable]]))),$U$2),$R$4*(_202006_RCSS579111719217577[[#This Row],[Unit Price]]*_202006_RCSS579111719217577[[#This Row],['#]]+_202006_RCSS579111719217577[[#This Row],[Service Fee]]),""),"")</f>
        <v/>
      </c>
      <c r="M198" s="5">
        <f>IFERROR($R$5*SUM((_202006_RCSS579111719217577[[#This Row],['#]]*_202006_RCSS579111719217577[[#This Row],[Unit Price]]),_202006_RCSS579111719217577[[#This Row],[Service Fee]],_202006_RCSS579111719217577[[#This Row],[Tax]]),"")</f>
        <v>0</v>
      </c>
      <c r="N198" s="5">
        <f>IFERROR(SUM(_202006_RCSS579111719217577[[#This Row],[Unit Price]]*_202006_RCSS579111719217577[[#This Row],['#]],_202006_RCSS579111719217577[[#This Row],[Service Fee]],_202006_RCSS579111719217577[[#This Row],[Tax]],_202006_RCSS579111719217577[[#This Row],[Tip]]),"")</f>
        <v>0</v>
      </c>
      <c r="O198" s="5" t="str">
        <f>IFERROR(_202006_RCSS579111719217577[[#This Row],[Item Cost]]/COUNTA(_202006_RCSS579111719217577[[#This Row],[Alice]:[Dave]]),"")</f>
        <v/>
      </c>
    </row>
    <row r="199" spans="1:15">
      <c r="A199" s="24"/>
      <c r="B199" s="25"/>
      <c r="C199" s="25"/>
      <c r="D199" s="26"/>
      <c r="E199" s="34" t="str">
        <f>IFERROR(INDEX(CardTab[Owner],MATCH(_202006_RCSS579111719217577[[#This Row],[Last 4]],CardTab[Card Number],0)),"")</f>
        <v/>
      </c>
      <c r="F199" s="36"/>
      <c r="G199"/>
      <c r="H199" s="22"/>
      <c r="I199" s="2"/>
      <c r="J199" s="5" t="str">
        <f>IFERROR(IF(_202006_RCSS579111719217577[[#This Row],[Item Name]]="Delivery",0,SUMPRODUCT($R$3,_202006_RCSS579111719217577[[#This Row],[Unit Price]],_202006_RCSS579111719217577[[#This Row],['#]])),"")</f>
        <v/>
      </c>
      <c r="K199" s="22"/>
      <c r="L199" s="5" t="str">
        <f>IFERROR(IF(OR(AND(NOT(ISBLANK(_202006_RCSS579111719217577[[#This Row],['#]])),NOT(ISBLANK(_202006_RCSS579111719217577[[#This Row],[Taxable]]))),$U$2),$R$4*(_202006_RCSS579111719217577[[#This Row],[Unit Price]]*_202006_RCSS579111719217577[[#This Row],['#]]+_202006_RCSS579111719217577[[#This Row],[Service Fee]]),""),"")</f>
        <v/>
      </c>
      <c r="M199" s="5">
        <f>IFERROR($R$5*SUM((_202006_RCSS579111719217577[[#This Row],['#]]*_202006_RCSS579111719217577[[#This Row],[Unit Price]]),_202006_RCSS579111719217577[[#This Row],[Service Fee]],_202006_RCSS579111719217577[[#This Row],[Tax]]),"")</f>
        <v>0</v>
      </c>
      <c r="N199" s="5">
        <f>IFERROR(SUM(_202006_RCSS579111719217577[[#This Row],[Unit Price]]*_202006_RCSS579111719217577[[#This Row],['#]],_202006_RCSS579111719217577[[#This Row],[Service Fee]],_202006_RCSS579111719217577[[#This Row],[Tax]],_202006_RCSS579111719217577[[#This Row],[Tip]]),"")</f>
        <v>0</v>
      </c>
      <c r="O199" s="5" t="str">
        <f>IFERROR(_202006_RCSS579111719217577[[#This Row],[Item Cost]]/COUNTA(_202006_RCSS579111719217577[[#This Row],[Alice]:[Dave]]),"")</f>
        <v/>
      </c>
    </row>
    <row r="200" spans="1:15">
      <c r="A200" s="24"/>
      <c r="B200" s="25"/>
      <c r="C200" s="25"/>
      <c r="D200" s="26"/>
      <c r="E200" s="34" t="str">
        <f>IFERROR(INDEX(CardTab[Owner],MATCH(_202006_RCSS579111719217577[[#This Row],[Last 4]],CardTab[Card Number],0)),"")</f>
        <v/>
      </c>
      <c r="F200" s="36"/>
      <c r="G200" s="39"/>
      <c r="H200" s="22"/>
      <c r="I200" s="2"/>
      <c r="J200" s="5" t="str">
        <f>IFERROR(IF(_202006_RCSS579111719217577[[#This Row],[Item Name]]="Delivery",0,SUMPRODUCT($R$3,_202006_RCSS579111719217577[[#This Row],[Unit Price]],_202006_RCSS579111719217577[[#This Row],['#]])),"")</f>
        <v/>
      </c>
      <c r="K200" s="22"/>
      <c r="L200" s="5" t="str">
        <f>IFERROR(IF(OR(AND(NOT(ISBLANK(_202006_RCSS579111719217577[[#This Row],['#]])),NOT(ISBLANK(_202006_RCSS579111719217577[[#This Row],[Taxable]]))),$U$2),$R$4*(_202006_RCSS579111719217577[[#This Row],[Unit Price]]*_202006_RCSS579111719217577[[#This Row],['#]]+_202006_RCSS579111719217577[[#This Row],[Service Fee]]),""),"")</f>
        <v/>
      </c>
      <c r="M200" s="5">
        <f>IFERROR($R$5*SUM((_202006_RCSS579111719217577[[#This Row],['#]]*_202006_RCSS579111719217577[[#This Row],[Unit Price]]),_202006_RCSS579111719217577[[#This Row],[Service Fee]],_202006_RCSS579111719217577[[#This Row],[Tax]]),"")</f>
        <v>0</v>
      </c>
      <c r="N200" s="5">
        <f>IFERROR(SUM(_202006_RCSS579111719217577[[#This Row],[Unit Price]]*_202006_RCSS579111719217577[[#This Row],['#]],_202006_RCSS579111719217577[[#This Row],[Service Fee]],_202006_RCSS579111719217577[[#This Row],[Tax]],_202006_RCSS579111719217577[[#This Row],[Tip]]),"")</f>
        <v>0</v>
      </c>
      <c r="O200" s="5" t="str">
        <f>IFERROR(_202006_RCSS579111719217577[[#This Row],[Item Cost]]/COUNTA(_202006_RCSS579111719217577[[#This Row],[Alice]:[Dave]]),"")</f>
        <v/>
      </c>
    </row>
    <row r="201" spans="1:15">
      <c r="A201" s="24"/>
      <c r="B201" s="25"/>
      <c r="C201" s="25"/>
      <c r="D201" s="26"/>
      <c r="E201" s="34" t="str">
        <f>IFERROR(INDEX(CardTab[Owner],MATCH(_202006_RCSS579111719217577[[#This Row],[Last 4]],CardTab[Card Number],0)),"")</f>
        <v/>
      </c>
      <c r="F201" s="36"/>
      <c r="G201"/>
      <c r="H201" s="22"/>
      <c r="I201" s="2"/>
      <c r="J201" s="5" t="str">
        <f>IFERROR(IF(_202006_RCSS579111719217577[[#This Row],[Item Name]]="Delivery",0,SUMPRODUCT($R$3,_202006_RCSS579111719217577[[#This Row],[Unit Price]],_202006_RCSS579111719217577[[#This Row],['#]])),"")</f>
        <v/>
      </c>
      <c r="K201" s="22"/>
      <c r="L201" s="5" t="str">
        <f>IFERROR(IF(OR(AND(NOT(ISBLANK(_202006_RCSS579111719217577[[#This Row],['#]])),NOT(ISBLANK(_202006_RCSS579111719217577[[#This Row],[Taxable]]))),$U$2),$R$4*(_202006_RCSS579111719217577[[#This Row],[Unit Price]]*_202006_RCSS579111719217577[[#This Row],['#]]+_202006_RCSS579111719217577[[#This Row],[Service Fee]]),""),"")</f>
        <v/>
      </c>
      <c r="M201" s="5">
        <f>IFERROR($R$5*SUM((_202006_RCSS579111719217577[[#This Row],['#]]*_202006_RCSS579111719217577[[#This Row],[Unit Price]]),_202006_RCSS579111719217577[[#This Row],[Service Fee]],_202006_RCSS579111719217577[[#This Row],[Tax]]),"")</f>
        <v>0</v>
      </c>
      <c r="N201" s="5">
        <f>IFERROR(SUM(_202006_RCSS579111719217577[[#This Row],[Unit Price]]*_202006_RCSS579111719217577[[#This Row],['#]],_202006_RCSS579111719217577[[#This Row],[Service Fee]],_202006_RCSS579111719217577[[#This Row],[Tax]],_202006_RCSS579111719217577[[#This Row],[Tip]]),"")</f>
        <v>0</v>
      </c>
      <c r="O201" s="5" t="str">
        <f>IFERROR(_202006_RCSS579111719217577[[#This Row],[Item Cost]]/COUNTA(_202006_RCSS579111719217577[[#This Row],[Alice]:[Dave]]),"")</f>
        <v/>
      </c>
    </row>
    <row r="202" spans="1:15">
      <c r="A202" s="24"/>
      <c r="B202" s="25"/>
      <c r="C202" s="25"/>
      <c r="D202" s="26"/>
      <c r="E202" s="34" t="str">
        <f>IFERROR(INDEX(CardTab[Owner],MATCH(_202006_RCSS579111719217577[[#This Row],[Last 4]],CardTab[Card Number],0)),"")</f>
        <v/>
      </c>
      <c r="F202" s="36"/>
      <c r="G202"/>
      <c r="H202" s="22"/>
      <c r="I202" s="2"/>
      <c r="J202" s="5" t="str">
        <f>IFERROR(IF(_202006_RCSS579111719217577[[#This Row],[Item Name]]="Delivery",0,SUMPRODUCT($R$3,_202006_RCSS579111719217577[[#This Row],[Unit Price]],_202006_RCSS579111719217577[[#This Row],['#]])),"")</f>
        <v/>
      </c>
      <c r="K202" s="22"/>
      <c r="L202" s="5" t="str">
        <f>IFERROR(IF(OR(AND(NOT(ISBLANK(_202006_RCSS579111719217577[[#This Row],['#]])),NOT(ISBLANK(_202006_RCSS579111719217577[[#This Row],[Taxable]]))),$U$2),$R$4*(_202006_RCSS579111719217577[[#This Row],[Unit Price]]*_202006_RCSS579111719217577[[#This Row],['#]]+_202006_RCSS579111719217577[[#This Row],[Service Fee]]),""),"")</f>
        <v/>
      </c>
      <c r="M202" s="5">
        <f>IFERROR($R$5*SUM((_202006_RCSS579111719217577[[#This Row],['#]]*_202006_RCSS579111719217577[[#This Row],[Unit Price]]),_202006_RCSS579111719217577[[#This Row],[Service Fee]],_202006_RCSS579111719217577[[#This Row],[Tax]]),"")</f>
        <v>0</v>
      </c>
      <c r="N202" s="5">
        <f>IFERROR(SUM(_202006_RCSS579111719217577[[#This Row],[Unit Price]]*_202006_RCSS579111719217577[[#This Row],['#]],_202006_RCSS579111719217577[[#This Row],[Service Fee]],_202006_RCSS579111719217577[[#This Row],[Tax]],_202006_RCSS579111719217577[[#This Row],[Tip]]),"")</f>
        <v>0</v>
      </c>
      <c r="O202" s="5" t="str">
        <f>IFERROR(_202006_RCSS579111719217577[[#This Row],[Item Cost]]/COUNTA(_202006_RCSS579111719217577[[#This Row],[Alice]:[Dave]]),"")</f>
        <v/>
      </c>
    </row>
    <row r="203" spans="1:15">
      <c r="A203" s="24"/>
      <c r="B203" s="25"/>
      <c r="C203" s="25"/>
      <c r="D203" s="26"/>
      <c r="E203" s="34" t="str">
        <f>IFERROR(INDEX(CardTab[Owner],MATCH(_202006_RCSS579111719217577[[#This Row],[Last 4]],CardTab[Card Number],0)),"")</f>
        <v/>
      </c>
      <c r="F203" s="36"/>
      <c r="G203"/>
      <c r="H203" s="22"/>
      <c r="I203" s="2"/>
      <c r="J203" s="5" t="str">
        <f>IFERROR(IF(_202006_RCSS579111719217577[[#This Row],[Item Name]]="Delivery",0,SUMPRODUCT($R$3,_202006_RCSS579111719217577[[#This Row],[Unit Price]],_202006_RCSS579111719217577[[#This Row],['#]])),"")</f>
        <v/>
      </c>
      <c r="K203" s="22"/>
      <c r="L203" s="5" t="str">
        <f>IFERROR(IF(OR(AND(NOT(ISBLANK(_202006_RCSS579111719217577[[#This Row],['#]])),NOT(ISBLANK(_202006_RCSS579111719217577[[#This Row],[Taxable]]))),$U$2),$R$4*(_202006_RCSS579111719217577[[#This Row],[Unit Price]]*_202006_RCSS579111719217577[[#This Row],['#]]+_202006_RCSS579111719217577[[#This Row],[Service Fee]]),""),"")</f>
        <v/>
      </c>
      <c r="M203" s="5">
        <f>IFERROR($R$5*SUM((_202006_RCSS579111719217577[[#This Row],['#]]*_202006_RCSS579111719217577[[#This Row],[Unit Price]]),_202006_RCSS579111719217577[[#This Row],[Service Fee]],_202006_RCSS579111719217577[[#This Row],[Tax]]),"")</f>
        <v>0</v>
      </c>
      <c r="N203" s="5">
        <f>IFERROR(SUM(_202006_RCSS579111719217577[[#This Row],[Unit Price]]*_202006_RCSS579111719217577[[#This Row],['#]],_202006_RCSS579111719217577[[#This Row],[Service Fee]],_202006_RCSS579111719217577[[#This Row],[Tax]],_202006_RCSS579111719217577[[#This Row],[Tip]]),"")</f>
        <v>0</v>
      </c>
      <c r="O203" s="5" t="str">
        <f>IFERROR(_202006_RCSS579111719217577[[#This Row],[Item Cost]]/COUNTA(_202006_RCSS579111719217577[[#This Row],[Alice]:[Dave]]),"")</f>
        <v/>
      </c>
    </row>
    <row r="204" spans="1:15">
      <c r="A204" s="24"/>
      <c r="B204" s="25"/>
      <c r="C204" s="25"/>
      <c r="D204" s="26"/>
      <c r="E204" s="34" t="str">
        <f>IFERROR(INDEX(CardTab[Owner],MATCH(_202006_RCSS579111719217577[[#This Row],[Last 4]],CardTab[Card Number],0)),"")</f>
        <v/>
      </c>
      <c r="F204" s="36"/>
      <c r="G204" s="39"/>
      <c r="H204" s="8"/>
      <c r="I204" s="2"/>
      <c r="J204" s="5" t="str">
        <f>IFERROR(IF(_202006_RCSS579111719217577[[#This Row],[Item Name]]="Delivery",0,SUMPRODUCT($R$3,_202006_RCSS579111719217577[[#This Row],[Unit Price]],_202006_RCSS579111719217577[[#This Row],['#]])),"")</f>
        <v/>
      </c>
      <c r="K204" s="22"/>
      <c r="L204" s="5" t="str">
        <f>IFERROR(IF(OR(AND(NOT(ISBLANK(_202006_RCSS579111719217577[[#This Row],['#]])),NOT(ISBLANK(_202006_RCSS579111719217577[[#This Row],[Taxable]]))),$U$2),$R$4*(_202006_RCSS579111719217577[[#This Row],[Unit Price]]*_202006_RCSS579111719217577[[#This Row],['#]]+_202006_RCSS579111719217577[[#This Row],[Service Fee]]),""),"")</f>
        <v/>
      </c>
      <c r="M204" s="5">
        <f>IFERROR($R$5*SUM((_202006_RCSS579111719217577[[#This Row],['#]]*_202006_RCSS579111719217577[[#This Row],[Unit Price]]),_202006_RCSS579111719217577[[#This Row],[Service Fee]],_202006_RCSS579111719217577[[#This Row],[Tax]]),"")</f>
        <v>0</v>
      </c>
      <c r="N204" s="5">
        <f>IFERROR(SUM(_202006_RCSS579111719217577[[#This Row],[Unit Price]]*_202006_RCSS579111719217577[[#This Row],['#]],_202006_RCSS579111719217577[[#This Row],[Service Fee]],_202006_RCSS579111719217577[[#This Row],[Tax]],_202006_RCSS579111719217577[[#This Row],[Tip]]),"")</f>
        <v>0</v>
      </c>
      <c r="O204" s="5" t="str">
        <f>IFERROR(_202006_RCSS579111719217577[[#This Row],[Item Cost]]/COUNTA(_202006_RCSS579111719217577[[#This Row],[Alice]:[Dave]]),"")</f>
        <v/>
      </c>
    </row>
    <row r="205" spans="1:15">
      <c r="A205" s="24"/>
      <c r="B205" s="25"/>
      <c r="C205" s="25"/>
      <c r="D205" s="26"/>
      <c r="E205" s="34" t="str">
        <f>IFERROR(INDEX(CardTab[Owner],MATCH(_202006_RCSS579111719217577[[#This Row],[Last 4]],CardTab[Card Number],0)),"")</f>
        <v/>
      </c>
      <c r="F205" s="36"/>
      <c r="G205"/>
      <c r="H205" s="22"/>
      <c r="I205" s="2"/>
      <c r="J205" s="5" t="str">
        <f>IFERROR(IF(_202006_RCSS579111719217577[[#This Row],[Item Name]]="Delivery",0,SUMPRODUCT($R$3,_202006_RCSS579111719217577[[#This Row],[Unit Price]],_202006_RCSS579111719217577[[#This Row],['#]])),"")</f>
        <v/>
      </c>
      <c r="K205" s="22"/>
      <c r="L205" s="5" t="str">
        <f>IFERROR(IF(OR(AND(NOT(ISBLANK(_202006_RCSS579111719217577[[#This Row],['#]])),NOT(ISBLANK(_202006_RCSS579111719217577[[#This Row],[Taxable]]))),$U$2),$R$4*(_202006_RCSS579111719217577[[#This Row],[Unit Price]]*_202006_RCSS579111719217577[[#This Row],['#]]+_202006_RCSS579111719217577[[#This Row],[Service Fee]]),""),"")</f>
        <v/>
      </c>
      <c r="M205" s="5">
        <f>IFERROR($R$5*SUM((_202006_RCSS579111719217577[[#This Row],['#]]*_202006_RCSS579111719217577[[#This Row],[Unit Price]]),_202006_RCSS579111719217577[[#This Row],[Service Fee]],_202006_RCSS579111719217577[[#This Row],[Tax]]),"")</f>
        <v>0</v>
      </c>
      <c r="N205" s="5">
        <f>IFERROR(SUM(_202006_RCSS579111719217577[[#This Row],[Unit Price]]*_202006_RCSS579111719217577[[#This Row],['#]],_202006_RCSS579111719217577[[#This Row],[Service Fee]],_202006_RCSS579111719217577[[#This Row],[Tax]],_202006_RCSS579111719217577[[#This Row],[Tip]]),"")</f>
        <v>0</v>
      </c>
      <c r="O205" s="5" t="str">
        <f>IFERROR(_202006_RCSS579111719217577[[#This Row],[Item Cost]]/COUNTA(_202006_RCSS579111719217577[[#This Row],[Alice]:[Dave]]),"")</f>
        <v/>
      </c>
    </row>
    <row r="206" spans="1:15">
      <c r="A206" s="24"/>
      <c r="B206" s="25"/>
      <c r="C206" s="25"/>
      <c r="D206" s="26"/>
      <c r="E206" s="34" t="str">
        <f>IFERROR(INDEX(CardTab[Owner],MATCH(_202006_RCSS579111719217577[[#This Row],[Last 4]],CardTab[Card Number],0)),"")</f>
        <v/>
      </c>
      <c r="F206" s="36"/>
      <c r="G206"/>
      <c r="H206" s="22"/>
      <c r="I206" s="2"/>
      <c r="J206" s="5" t="str">
        <f>IFERROR(IF(_202006_RCSS579111719217577[[#This Row],[Item Name]]="Delivery",0,SUMPRODUCT($R$3,_202006_RCSS579111719217577[[#This Row],[Unit Price]],_202006_RCSS579111719217577[[#This Row],['#]])),"")</f>
        <v/>
      </c>
      <c r="K206" s="22"/>
      <c r="L206" s="5" t="str">
        <f>IFERROR(IF(OR(AND(NOT(ISBLANK(_202006_RCSS579111719217577[[#This Row],['#]])),NOT(ISBLANK(_202006_RCSS579111719217577[[#This Row],[Taxable]]))),$U$2),$R$4*(_202006_RCSS579111719217577[[#This Row],[Unit Price]]*_202006_RCSS579111719217577[[#This Row],['#]]+_202006_RCSS579111719217577[[#This Row],[Service Fee]]),""),"")</f>
        <v/>
      </c>
      <c r="M206" s="5">
        <f>IFERROR($R$5*SUM((_202006_RCSS579111719217577[[#This Row],['#]]*_202006_RCSS579111719217577[[#This Row],[Unit Price]]),_202006_RCSS579111719217577[[#This Row],[Service Fee]],_202006_RCSS579111719217577[[#This Row],[Tax]]),"")</f>
        <v>0</v>
      </c>
      <c r="N206" s="5">
        <f>IFERROR(SUM(_202006_RCSS579111719217577[[#This Row],[Unit Price]]*_202006_RCSS579111719217577[[#This Row],['#]],_202006_RCSS579111719217577[[#This Row],[Service Fee]],_202006_RCSS579111719217577[[#This Row],[Tax]],_202006_RCSS579111719217577[[#This Row],[Tip]]),"")</f>
        <v>0</v>
      </c>
      <c r="O206" s="5" t="str">
        <f>IFERROR(_202006_RCSS579111719217577[[#This Row],[Item Cost]]/COUNTA(_202006_RCSS579111719217577[[#This Row],[Alice]:[Dave]]),"")</f>
        <v/>
      </c>
    </row>
    <row r="207" spans="1:15">
      <c r="A207" s="24"/>
      <c r="B207" s="25"/>
      <c r="C207" s="25"/>
      <c r="D207" s="26"/>
      <c r="E207" s="34" t="str">
        <f>IFERROR(INDEX(CardTab[Owner],MATCH(_202006_RCSS579111719217577[[#This Row],[Last 4]],CardTab[Card Number],0)),"")</f>
        <v/>
      </c>
      <c r="F207" s="36"/>
      <c r="G207"/>
      <c r="H207" s="22"/>
      <c r="I207" s="2"/>
      <c r="J207" s="5" t="str">
        <f>IFERROR(IF(_202006_RCSS579111719217577[[#This Row],[Item Name]]="Delivery",0,SUMPRODUCT($R$3,_202006_RCSS579111719217577[[#This Row],[Unit Price]],_202006_RCSS579111719217577[[#This Row],['#]])),"")</f>
        <v/>
      </c>
      <c r="K207" s="22"/>
      <c r="L207" s="5" t="str">
        <f>IFERROR(IF(OR(AND(NOT(ISBLANK(_202006_RCSS579111719217577[[#This Row],['#]])),NOT(ISBLANK(_202006_RCSS579111719217577[[#This Row],[Taxable]]))),$U$2),$R$4*(_202006_RCSS579111719217577[[#This Row],[Unit Price]]*_202006_RCSS579111719217577[[#This Row],['#]]+_202006_RCSS579111719217577[[#This Row],[Service Fee]]),""),"")</f>
        <v/>
      </c>
      <c r="M207" s="5">
        <f>IFERROR($R$5*SUM((_202006_RCSS579111719217577[[#This Row],['#]]*_202006_RCSS579111719217577[[#This Row],[Unit Price]]),_202006_RCSS579111719217577[[#This Row],[Service Fee]],_202006_RCSS579111719217577[[#This Row],[Tax]]),"")</f>
        <v>0</v>
      </c>
      <c r="N207" s="5">
        <f>IFERROR(SUM(_202006_RCSS579111719217577[[#This Row],[Unit Price]]*_202006_RCSS579111719217577[[#This Row],['#]],_202006_RCSS579111719217577[[#This Row],[Service Fee]],_202006_RCSS579111719217577[[#This Row],[Tax]],_202006_RCSS579111719217577[[#This Row],[Tip]]),"")</f>
        <v>0</v>
      </c>
      <c r="O207" s="5" t="str">
        <f>IFERROR(_202006_RCSS579111719217577[[#This Row],[Item Cost]]/COUNTA(_202006_RCSS579111719217577[[#This Row],[Alice]:[Dave]]),"")</f>
        <v/>
      </c>
    </row>
    <row r="208" spans="1:15">
      <c r="A208" s="24"/>
      <c r="B208" s="25"/>
      <c r="C208" s="25"/>
      <c r="D208" s="26"/>
      <c r="E208" s="34" t="str">
        <f>IFERROR(INDEX(CardTab[Owner],MATCH(_202006_RCSS579111719217577[[#This Row],[Last 4]],CardTab[Card Number],0)),"")</f>
        <v/>
      </c>
      <c r="F208" s="36"/>
      <c r="G208"/>
      <c r="H208" s="22"/>
      <c r="I208" s="2"/>
      <c r="J208" s="5" t="str">
        <f>IFERROR(IF(_202006_RCSS579111719217577[[#This Row],[Item Name]]="Delivery",0,SUMPRODUCT($R$3,_202006_RCSS579111719217577[[#This Row],[Unit Price]],_202006_RCSS579111719217577[[#This Row],['#]])),"")</f>
        <v/>
      </c>
      <c r="K208" s="22"/>
      <c r="L208" s="5" t="str">
        <f>IFERROR(IF(OR(AND(NOT(ISBLANK(_202006_RCSS579111719217577[[#This Row],['#]])),NOT(ISBLANK(_202006_RCSS579111719217577[[#This Row],[Taxable]]))),$U$2),$R$4*(_202006_RCSS579111719217577[[#This Row],[Unit Price]]*_202006_RCSS579111719217577[[#This Row],['#]]+_202006_RCSS579111719217577[[#This Row],[Service Fee]]),""),"")</f>
        <v/>
      </c>
      <c r="M208" s="5">
        <f>IFERROR($R$5*SUM((_202006_RCSS579111719217577[[#This Row],['#]]*_202006_RCSS579111719217577[[#This Row],[Unit Price]]),_202006_RCSS579111719217577[[#This Row],[Service Fee]],_202006_RCSS579111719217577[[#This Row],[Tax]]),"")</f>
        <v>0</v>
      </c>
      <c r="N208" s="5">
        <f>IFERROR(SUM(_202006_RCSS579111719217577[[#This Row],[Unit Price]]*_202006_RCSS579111719217577[[#This Row],['#]],_202006_RCSS579111719217577[[#This Row],[Service Fee]],_202006_RCSS579111719217577[[#This Row],[Tax]],_202006_RCSS579111719217577[[#This Row],[Tip]]),"")</f>
        <v>0</v>
      </c>
      <c r="O208" s="5" t="str">
        <f>IFERROR(_202006_RCSS579111719217577[[#This Row],[Item Cost]]/COUNTA(_202006_RCSS579111719217577[[#This Row],[Alice]:[Dave]]),"")</f>
        <v/>
      </c>
    </row>
    <row r="209" spans="1:15">
      <c r="A209" s="24"/>
      <c r="B209" s="25"/>
      <c r="C209" s="25"/>
      <c r="D209" s="26"/>
      <c r="E209" s="34" t="str">
        <f>IFERROR(INDEX(CardTab[Owner],MATCH(_202006_RCSS579111719217577[[#This Row],[Last 4]],CardTab[Card Number],0)),"")</f>
        <v/>
      </c>
      <c r="F209" s="36"/>
      <c r="G209"/>
      <c r="H209" s="22"/>
      <c r="I209" s="2"/>
      <c r="J209" s="5" t="str">
        <f>IFERROR(IF(_202006_RCSS579111719217577[[#This Row],[Item Name]]="Delivery",0,SUMPRODUCT($R$3,_202006_RCSS579111719217577[[#This Row],[Unit Price]],_202006_RCSS579111719217577[[#This Row],['#]])),"")</f>
        <v/>
      </c>
      <c r="K209" s="22"/>
      <c r="L209" s="5" t="str">
        <f>IFERROR(IF(OR(AND(NOT(ISBLANK(_202006_RCSS579111719217577[[#This Row],['#]])),NOT(ISBLANK(_202006_RCSS579111719217577[[#This Row],[Taxable]]))),$U$2),$R$4*(_202006_RCSS579111719217577[[#This Row],[Unit Price]]*_202006_RCSS579111719217577[[#This Row],['#]]+_202006_RCSS579111719217577[[#This Row],[Service Fee]]),""),"")</f>
        <v/>
      </c>
      <c r="M209" s="5">
        <f>IFERROR($R$5*SUM((_202006_RCSS579111719217577[[#This Row],['#]]*_202006_RCSS579111719217577[[#This Row],[Unit Price]]),_202006_RCSS579111719217577[[#This Row],[Service Fee]],_202006_RCSS579111719217577[[#This Row],[Tax]]),"")</f>
        <v>0</v>
      </c>
      <c r="N209" s="5">
        <f>IFERROR(SUM(_202006_RCSS579111719217577[[#This Row],[Unit Price]]*_202006_RCSS579111719217577[[#This Row],['#]],_202006_RCSS579111719217577[[#This Row],[Service Fee]],_202006_RCSS579111719217577[[#This Row],[Tax]],_202006_RCSS579111719217577[[#This Row],[Tip]]),"")</f>
        <v>0</v>
      </c>
      <c r="O209" s="5" t="str">
        <f>IFERROR(_202006_RCSS579111719217577[[#This Row],[Item Cost]]/COUNTA(_202006_RCSS579111719217577[[#This Row],[Alice]:[Dave]]),"")</f>
        <v/>
      </c>
    </row>
    <row r="210" spans="1:15">
      <c r="A210" s="24"/>
      <c r="B210" s="25"/>
      <c r="C210" s="25"/>
      <c r="D210" s="26"/>
      <c r="E210" s="34" t="str">
        <f>IFERROR(INDEX(CardTab[Owner],MATCH(_202006_RCSS579111719217577[[#This Row],[Last 4]],CardTab[Card Number],0)),"")</f>
        <v/>
      </c>
      <c r="F210" s="36"/>
      <c r="G210"/>
      <c r="H210" s="22"/>
      <c r="I210" s="2"/>
      <c r="J210" s="5" t="str">
        <f>IFERROR(IF(_202006_RCSS579111719217577[[#This Row],[Item Name]]="Delivery",0,SUMPRODUCT($R$3,_202006_RCSS579111719217577[[#This Row],[Unit Price]],_202006_RCSS579111719217577[[#This Row],['#]])),"")</f>
        <v/>
      </c>
      <c r="K210" s="22"/>
      <c r="L210" s="5" t="str">
        <f>IFERROR(IF(OR(AND(NOT(ISBLANK(_202006_RCSS579111719217577[[#This Row],['#]])),NOT(ISBLANK(_202006_RCSS579111719217577[[#This Row],[Taxable]]))),$U$2),$R$4*(_202006_RCSS579111719217577[[#This Row],[Unit Price]]*_202006_RCSS579111719217577[[#This Row],['#]]+_202006_RCSS579111719217577[[#This Row],[Service Fee]]),""),"")</f>
        <v/>
      </c>
      <c r="M210" s="5">
        <f>IFERROR($R$5*SUM((_202006_RCSS579111719217577[[#This Row],['#]]*_202006_RCSS579111719217577[[#This Row],[Unit Price]]),_202006_RCSS579111719217577[[#This Row],[Service Fee]],_202006_RCSS579111719217577[[#This Row],[Tax]]),"")</f>
        <v>0</v>
      </c>
      <c r="N210" s="5">
        <f>IFERROR(SUM(_202006_RCSS579111719217577[[#This Row],[Unit Price]]*_202006_RCSS579111719217577[[#This Row],['#]],_202006_RCSS579111719217577[[#This Row],[Service Fee]],_202006_RCSS579111719217577[[#This Row],[Tax]],_202006_RCSS579111719217577[[#This Row],[Tip]]),"")</f>
        <v>0</v>
      </c>
      <c r="O210" s="5" t="str">
        <f>IFERROR(_202006_RCSS579111719217577[[#This Row],[Item Cost]]/COUNTA(_202006_RCSS579111719217577[[#This Row],[Alice]:[Dave]]),"")</f>
        <v/>
      </c>
    </row>
    <row r="211" spans="1:15">
      <c r="A211" s="24"/>
      <c r="B211" s="25"/>
      <c r="C211" s="25"/>
      <c r="D211" s="26"/>
      <c r="E211" s="34" t="str">
        <f>IFERROR(INDEX(CardTab[Owner],MATCH(_202006_RCSS579111719217577[[#This Row],[Last 4]],CardTab[Card Number],0)),"")</f>
        <v/>
      </c>
      <c r="F211" s="36"/>
      <c r="G211"/>
      <c r="H211" s="22"/>
      <c r="I211" s="2"/>
      <c r="J211" s="5" t="str">
        <f>IFERROR(IF(_202006_RCSS579111719217577[[#This Row],[Item Name]]="Delivery",0,SUMPRODUCT($R$3,_202006_RCSS579111719217577[[#This Row],[Unit Price]],_202006_RCSS579111719217577[[#This Row],['#]])),"")</f>
        <v/>
      </c>
      <c r="K211" s="22"/>
      <c r="L211" s="5" t="str">
        <f>IFERROR(IF(OR(AND(NOT(ISBLANK(_202006_RCSS579111719217577[[#This Row],['#]])),NOT(ISBLANK(_202006_RCSS579111719217577[[#This Row],[Taxable]]))),$U$2),$R$4*(_202006_RCSS579111719217577[[#This Row],[Unit Price]]*_202006_RCSS579111719217577[[#This Row],['#]]+_202006_RCSS579111719217577[[#This Row],[Service Fee]]),""),"")</f>
        <v/>
      </c>
      <c r="M211" s="5">
        <f>IFERROR($R$5*SUM((_202006_RCSS579111719217577[[#This Row],['#]]*_202006_RCSS579111719217577[[#This Row],[Unit Price]]),_202006_RCSS579111719217577[[#This Row],[Service Fee]],_202006_RCSS579111719217577[[#This Row],[Tax]]),"")</f>
        <v>0</v>
      </c>
      <c r="N211" s="5">
        <f>IFERROR(SUM(_202006_RCSS579111719217577[[#This Row],[Unit Price]]*_202006_RCSS579111719217577[[#This Row],['#]],_202006_RCSS579111719217577[[#This Row],[Service Fee]],_202006_RCSS579111719217577[[#This Row],[Tax]],_202006_RCSS579111719217577[[#This Row],[Tip]]),"")</f>
        <v>0</v>
      </c>
      <c r="O211" s="5" t="str">
        <f>IFERROR(_202006_RCSS579111719217577[[#This Row],[Item Cost]]/COUNTA(_202006_RCSS579111719217577[[#This Row],[Alice]:[Dave]]),"")</f>
        <v/>
      </c>
    </row>
    <row r="212" spans="1:15">
      <c r="A212" s="24"/>
      <c r="B212" s="25"/>
      <c r="C212" s="25"/>
      <c r="D212" s="26"/>
      <c r="E212" s="34" t="str">
        <f>IFERROR(INDEX(CardTab[Owner],MATCH(_202006_RCSS579111719217577[[#This Row],[Last 4]],CardTab[Card Number],0)),"")</f>
        <v/>
      </c>
      <c r="F212" s="36"/>
      <c r="G212"/>
      <c r="H212" s="22"/>
      <c r="I212" s="2"/>
      <c r="J212" s="5" t="str">
        <f>IFERROR(IF(_202006_RCSS579111719217577[[#This Row],[Item Name]]="Delivery",0,SUMPRODUCT($R$3,_202006_RCSS579111719217577[[#This Row],[Unit Price]],_202006_RCSS579111719217577[[#This Row],['#]])),"")</f>
        <v/>
      </c>
      <c r="K212" s="22"/>
      <c r="L212" s="5" t="str">
        <f>IFERROR(IF(OR(AND(NOT(ISBLANK(_202006_RCSS579111719217577[[#This Row],['#]])),NOT(ISBLANK(_202006_RCSS579111719217577[[#This Row],[Taxable]]))),$U$2),$R$4*(_202006_RCSS579111719217577[[#This Row],[Unit Price]]*_202006_RCSS579111719217577[[#This Row],['#]]+_202006_RCSS579111719217577[[#This Row],[Service Fee]]),""),"")</f>
        <v/>
      </c>
      <c r="M212" s="5">
        <f>IFERROR($R$5*SUM((_202006_RCSS579111719217577[[#This Row],['#]]*_202006_RCSS579111719217577[[#This Row],[Unit Price]]),_202006_RCSS579111719217577[[#This Row],[Service Fee]],_202006_RCSS579111719217577[[#This Row],[Tax]]),"")</f>
        <v>0</v>
      </c>
      <c r="N212" s="5">
        <f>IFERROR(SUM(_202006_RCSS579111719217577[[#This Row],[Unit Price]]*_202006_RCSS579111719217577[[#This Row],['#]],_202006_RCSS579111719217577[[#This Row],[Service Fee]],_202006_RCSS579111719217577[[#This Row],[Tax]],_202006_RCSS579111719217577[[#This Row],[Tip]]),"")</f>
        <v>0</v>
      </c>
      <c r="O212" s="5" t="str">
        <f>IFERROR(_202006_RCSS579111719217577[[#This Row],[Item Cost]]/COUNTA(_202006_RCSS579111719217577[[#This Row],[Alice]:[Dave]]),"")</f>
        <v/>
      </c>
    </row>
    <row r="213" spans="1:15">
      <c r="A213" s="24"/>
      <c r="B213" s="25"/>
      <c r="C213" s="25"/>
      <c r="D213" s="26"/>
      <c r="E213" s="34" t="str">
        <f>IFERROR(INDEX(CardTab[Owner],MATCH(_202006_RCSS579111719217577[[#This Row],[Last 4]],CardTab[Card Number],0)),"")</f>
        <v/>
      </c>
      <c r="F213" s="36"/>
      <c r="G213" s="39"/>
      <c r="H213" s="22"/>
      <c r="I213" s="2"/>
      <c r="J213" s="5" t="str">
        <f>IFERROR(IF(_202006_RCSS579111719217577[[#This Row],[Item Name]]="Delivery",0,SUMPRODUCT($R$3,_202006_RCSS579111719217577[[#This Row],[Unit Price]],_202006_RCSS579111719217577[[#This Row],['#]])),"")</f>
        <v/>
      </c>
      <c r="K213" s="22"/>
      <c r="L213" s="5" t="str">
        <f>IFERROR(IF(OR(AND(NOT(ISBLANK(_202006_RCSS579111719217577[[#This Row],['#]])),NOT(ISBLANK(_202006_RCSS579111719217577[[#This Row],[Taxable]]))),$U$2),$R$4*(_202006_RCSS579111719217577[[#This Row],[Unit Price]]*_202006_RCSS579111719217577[[#This Row],['#]]+_202006_RCSS579111719217577[[#This Row],[Service Fee]]),""),"")</f>
        <v/>
      </c>
      <c r="M213" s="5">
        <f>IFERROR($R$5*SUM((_202006_RCSS579111719217577[[#This Row],['#]]*_202006_RCSS579111719217577[[#This Row],[Unit Price]]),_202006_RCSS579111719217577[[#This Row],[Service Fee]],_202006_RCSS579111719217577[[#This Row],[Tax]]),"")</f>
        <v>0</v>
      </c>
      <c r="N213" s="5">
        <f>IFERROR(SUM(_202006_RCSS579111719217577[[#This Row],[Unit Price]]*_202006_RCSS579111719217577[[#This Row],['#]],_202006_RCSS579111719217577[[#This Row],[Service Fee]],_202006_RCSS579111719217577[[#This Row],[Tax]],_202006_RCSS579111719217577[[#This Row],[Tip]]),"")</f>
        <v>0</v>
      </c>
      <c r="O213" s="5" t="str">
        <f>IFERROR(_202006_RCSS579111719217577[[#This Row],[Item Cost]]/COUNTA(_202006_RCSS579111719217577[[#This Row],[Alice]:[Dave]]),"")</f>
        <v/>
      </c>
    </row>
    <row r="214" spans="1:15">
      <c r="A214" s="24"/>
      <c r="B214" s="25"/>
      <c r="C214" s="25"/>
      <c r="D214" s="26"/>
      <c r="E214" s="34" t="str">
        <f>IFERROR(INDEX(CardTab[Owner],MATCH(_202006_RCSS579111719217577[[#This Row],[Last 4]],CardTab[Card Number],0)),"")</f>
        <v/>
      </c>
      <c r="F214" s="36"/>
      <c r="G214"/>
      <c r="H214" s="22"/>
      <c r="I214" s="2"/>
      <c r="J214" s="5" t="str">
        <f>IFERROR(IF(_202006_RCSS579111719217577[[#This Row],[Item Name]]="Delivery",0,SUMPRODUCT($R$3,_202006_RCSS579111719217577[[#This Row],[Unit Price]],_202006_RCSS579111719217577[[#This Row],['#]])),"")</f>
        <v/>
      </c>
      <c r="K214" s="22"/>
      <c r="L214" s="5" t="str">
        <f>IFERROR(IF(OR(AND(NOT(ISBLANK(_202006_RCSS579111719217577[[#This Row],['#]])),NOT(ISBLANK(_202006_RCSS579111719217577[[#This Row],[Taxable]]))),$U$2),$R$4*(_202006_RCSS579111719217577[[#This Row],[Unit Price]]*_202006_RCSS579111719217577[[#This Row],['#]]+_202006_RCSS579111719217577[[#This Row],[Service Fee]]),""),"")</f>
        <v/>
      </c>
      <c r="M214" s="5">
        <f>IFERROR($R$5*SUM((_202006_RCSS579111719217577[[#This Row],['#]]*_202006_RCSS579111719217577[[#This Row],[Unit Price]]),_202006_RCSS579111719217577[[#This Row],[Service Fee]],_202006_RCSS579111719217577[[#This Row],[Tax]]),"")</f>
        <v>0</v>
      </c>
      <c r="N214" s="5">
        <f>IFERROR(SUM(_202006_RCSS579111719217577[[#This Row],[Unit Price]]*_202006_RCSS579111719217577[[#This Row],['#]],_202006_RCSS579111719217577[[#This Row],[Service Fee]],_202006_RCSS579111719217577[[#This Row],[Tax]],_202006_RCSS579111719217577[[#This Row],[Tip]]),"")</f>
        <v>0</v>
      </c>
      <c r="O214" s="5" t="str">
        <f>IFERROR(_202006_RCSS579111719217577[[#This Row],[Item Cost]]/COUNTA(_202006_RCSS579111719217577[[#This Row],[Alice]:[Dave]]),"")</f>
        <v/>
      </c>
    </row>
    <row r="215" spans="1:15">
      <c r="A215" s="24"/>
      <c r="B215" s="25"/>
      <c r="C215" s="25"/>
      <c r="D215" s="26"/>
      <c r="E215" s="34" t="str">
        <f>IFERROR(INDEX(CardTab[Owner],MATCH(_202006_RCSS579111719217577[[#This Row],[Last 4]],CardTab[Card Number],0)),"")</f>
        <v/>
      </c>
      <c r="F215" s="36"/>
      <c r="G215"/>
      <c r="H215" s="22"/>
      <c r="I215" s="2"/>
      <c r="J215" s="5" t="str">
        <f>IFERROR(IF(_202006_RCSS579111719217577[[#This Row],[Item Name]]="Delivery",0,SUMPRODUCT($R$3,_202006_RCSS579111719217577[[#This Row],[Unit Price]],_202006_RCSS579111719217577[[#This Row],['#]])),"")</f>
        <v/>
      </c>
      <c r="K215" s="22"/>
      <c r="L215" s="5" t="str">
        <f>IFERROR(IF(OR(AND(NOT(ISBLANK(_202006_RCSS579111719217577[[#This Row],['#]])),NOT(ISBLANK(_202006_RCSS579111719217577[[#This Row],[Taxable]]))),$U$2),$R$4*(_202006_RCSS579111719217577[[#This Row],[Unit Price]]*_202006_RCSS579111719217577[[#This Row],['#]]+_202006_RCSS579111719217577[[#This Row],[Service Fee]]),""),"")</f>
        <v/>
      </c>
      <c r="M215" s="5">
        <f>IFERROR($R$5*SUM((_202006_RCSS579111719217577[[#This Row],['#]]*_202006_RCSS579111719217577[[#This Row],[Unit Price]]),_202006_RCSS579111719217577[[#This Row],[Service Fee]],_202006_RCSS579111719217577[[#This Row],[Tax]]),"")</f>
        <v>0</v>
      </c>
      <c r="N215" s="5">
        <f>IFERROR(SUM(_202006_RCSS579111719217577[[#This Row],[Unit Price]]*_202006_RCSS579111719217577[[#This Row],['#]],_202006_RCSS579111719217577[[#This Row],[Service Fee]],_202006_RCSS579111719217577[[#This Row],[Tax]],_202006_RCSS579111719217577[[#This Row],[Tip]]),"")</f>
        <v>0</v>
      </c>
      <c r="O215" s="5" t="str">
        <f>IFERROR(_202006_RCSS579111719217577[[#This Row],[Item Cost]]/COUNTA(_202006_RCSS579111719217577[[#This Row],[Alice]:[Dave]]),"")</f>
        <v/>
      </c>
    </row>
    <row r="216" spans="1:15">
      <c r="A216" s="24"/>
      <c r="B216" s="25"/>
      <c r="C216" s="25"/>
      <c r="D216" s="26"/>
      <c r="E216" s="34" t="str">
        <f>IFERROR(INDEX(CardTab[Owner],MATCH(_202006_RCSS579111719217577[[#This Row],[Last 4]],CardTab[Card Number],0)),"")</f>
        <v/>
      </c>
      <c r="F216" s="36"/>
      <c r="G216"/>
      <c r="H216" s="22"/>
      <c r="I216" s="2"/>
      <c r="J216" s="5" t="str">
        <f>IFERROR(IF(_202006_RCSS579111719217577[[#This Row],[Item Name]]="Delivery",0,SUMPRODUCT($R$3,_202006_RCSS579111719217577[[#This Row],[Unit Price]],_202006_RCSS579111719217577[[#This Row],['#]])),"")</f>
        <v/>
      </c>
      <c r="K216" s="22"/>
      <c r="L216" s="5" t="str">
        <f>IFERROR(IF(OR(AND(NOT(ISBLANK(_202006_RCSS579111719217577[[#This Row],['#]])),NOT(ISBLANK(_202006_RCSS579111719217577[[#This Row],[Taxable]]))),$U$2),$R$4*(_202006_RCSS579111719217577[[#This Row],[Unit Price]]*_202006_RCSS579111719217577[[#This Row],['#]]+_202006_RCSS579111719217577[[#This Row],[Service Fee]]),""),"")</f>
        <v/>
      </c>
      <c r="M216" s="5">
        <f>IFERROR($R$5*SUM((_202006_RCSS579111719217577[[#This Row],['#]]*_202006_RCSS579111719217577[[#This Row],[Unit Price]]),_202006_RCSS579111719217577[[#This Row],[Service Fee]],_202006_RCSS579111719217577[[#This Row],[Tax]]),"")</f>
        <v>0</v>
      </c>
      <c r="N216" s="5">
        <f>IFERROR(SUM(_202006_RCSS579111719217577[[#This Row],[Unit Price]]*_202006_RCSS579111719217577[[#This Row],['#]],_202006_RCSS579111719217577[[#This Row],[Service Fee]],_202006_RCSS579111719217577[[#This Row],[Tax]],_202006_RCSS579111719217577[[#This Row],[Tip]]),"")</f>
        <v>0</v>
      </c>
      <c r="O216" s="5" t="str">
        <f>IFERROR(_202006_RCSS579111719217577[[#This Row],[Item Cost]]/COUNTA(_202006_RCSS579111719217577[[#This Row],[Alice]:[Dave]]),"")</f>
        <v/>
      </c>
    </row>
    <row r="217" spans="1:15">
      <c r="A217" s="24"/>
      <c r="B217" s="25"/>
      <c r="C217" s="25"/>
      <c r="D217" s="26"/>
      <c r="E217" s="34" t="str">
        <f>IFERROR(INDEX(CardTab[Owner],MATCH(_202006_RCSS579111719217577[[#This Row],[Last 4]],CardTab[Card Number],0)),"")</f>
        <v/>
      </c>
      <c r="F217" s="36"/>
      <c r="G217"/>
      <c r="H217" s="22"/>
      <c r="I217" s="2"/>
      <c r="J217" s="5" t="str">
        <f>IFERROR(IF(_202006_RCSS579111719217577[[#This Row],[Item Name]]="Delivery",0,SUMPRODUCT($R$3,_202006_RCSS579111719217577[[#This Row],[Unit Price]],_202006_RCSS579111719217577[[#This Row],['#]])),"")</f>
        <v/>
      </c>
      <c r="K217" s="22"/>
      <c r="L217" s="5" t="str">
        <f>IFERROR(IF(OR(AND(NOT(ISBLANK(_202006_RCSS579111719217577[[#This Row],['#]])),NOT(ISBLANK(_202006_RCSS579111719217577[[#This Row],[Taxable]]))),$U$2),$R$4*(_202006_RCSS579111719217577[[#This Row],[Unit Price]]*_202006_RCSS579111719217577[[#This Row],['#]]+_202006_RCSS579111719217577[[#This Row],[Service Fee]]),""),"")</f>
        <v/>
      </c>
      <c r="M217" s="5">
        <f>IFERROR($R$5*SUM((_202006_RCSS579111719217577[[#This Row],['#]]*_202006_RCSS579111719217577[[#This Row],[Unit Price]]),_202006_RCSS579111719217577[[#This Row],[Service Fee]],_202006_RCSS579111719217577[[#This Row],[Tax]]),"")</f>
        <v>0</v>
      </c>
      <c r="N217" s="5">
        <f>IFERROR(SUM(_202006_RCSS579111719217577[[#This Row],[Unit Price]]*_202006_RCSS579111719217577[[#This Row],['#]],_202006_RCSS579111719217577[[#This Row],[Service Fee]],_202006_RCSS579111719217577[[#This Row],[Tax]],_202006_RCSS579111719217577[[#This Row],[Tip]]),"")</f>
        <v>0</v>
      </c>
      <c r="O217" s="5" t="str">
        <f>IFERROR(_202006_RCSS579111719217577[[#This Row],[Item Cost]]/COUNTA(_202006_RCSS579111719217577[[#This Row],[Alice]:[Dave]]),"")</f>
        <v/>
      </c>
    </row>
    <row r="218" spans="1:15">
      <c r="A218" s="24"/>
      <c r="B218" s="25"/>
      <c r="C218" s="25"/>
      <c r="D218" s="26"/>
      <c r="E218" s="34" t="str">
        <f>IFERROR(INDEX(CardTab[Owner],MATCH(_202006_RCSS579111719217577[[#This Row],[Last 4]],CardTab[Card Number],0)),"")</f>
        <v/>
      </c>
      <c r="F218" s="36"/>
      <c r="G218"/>
      <c r="H218" s="22"/>
      <c r="I218" s="2"/>
      <c r="J218" s="5" t="str">
        <f>IFERROR(IF(_202006_RCSS579111719217577[[#This Row],[Item Name]]="Delivery",0,SUMPRODUCT($R$3,_202006_RCSS579111719217577[[#This Row],[Unit Price]],_202006_RCSS579111719217577[[#This Row],['#]])),"")</f>
        <v/>
      </c>
      <c r="K218" s="22"/>
      <c r="L218" s="5" t="str">
        <f>IFERROR(IF(OR(AND(NOT(ISBLANK(_202006_RCSS579111719217577[[#This Row],['#]])),NOT(ISBLANK(_202006_RCSS579111719217577[[#This Row],[Taxable]]))),$U$2),$R$4*(_202006_RCSS579111719217577[[#This Row],[Unit Price]]*_202006_RCSS579111719217577[[#This Row],['#]]+_202006_RCSS579111719217577[[#This Row],[Service Fee]]),""),"")</f>
        <v/>
      </c>
      <c r="M218" s="5">
        <f>IFERROR($R$5*SUM((_202006_RCSS579111719217577[[#This Row],['#]]*_202006_RCSS579111719217577[[#This Row],[Unit Price]]),_202006_RCSS579111719217577[[#This Row],[Service Fee]],_202006_RCSS579111719217577[[#This Row],[Tax]]),"")</f>
        <v>0</v>
      </c>
      <c r="N218" s="5">
        <f>IFERROR(SUM(_202006_RCSS579111719217577[[#This Row],[Unit Price]]*_202006_RCSS579111719217577[[#This Row],['#]],_202006_RCSS579111719217577[[#This Row],[Service Fee]],_202006_RCSS579111719217577[[#This Row],[Tax]],_202006_RCSS579111719217577[[#This Row],[Tip]]),"")</f>
        <v>0</v>
      </c>
      <c r="O218" s="5" t="str">
        <f>IFERROR(_202006_RCSS579111719217577[[#This Row],[Item Cost]]/COUNTA(_202006_RCSS579111719217577[[#This Row],[Alice]:[Dave]]),"")</f>
        <v/>
      </c>
    </row>
    <row r="219" spans="1:15">
      <c r="A219" s="24"/>
      <c r="B219" s="25"/>
      <c r="C219" s="25"/>
      <c r="D219" s="26"/>
      <c r="E219" s="34" t="str">
        <f>IFERROR(INDEX(CardTab[Owner],MATCH(_202006_RCSS579111719217577[[#This Row],[Last 4]],CardTab[Card Number],0)),"")</f>
        <v/>
      </c>
      <c r="F219" s="36"/>
      <c r="G219"/>
      <c r="H219" s="22"/>
      <c r="I219" s="2"/>
      <c r="J219" s="5" t="str">
        <f>IFERROR(IF(_202006_RCSS579111719217577[[#This Row],[Item Name]]="Delivery",0,SUMPRODUCT($R$3,_202006_RCSS579111719217577[[#This Row],[Unit Price]],_202006_RCSS579111719217577[[#This Row],['#]])),"")</f>
        <v/>
      </c>
      <c r="K219" s="22"/>
      <c r="L219" s="5" t="str">
        <f>IFERROR(IF(OR(AND(NOT(ISBLANK(_202006_RCSS579111719217577[[#This Row],['#]])),NOT(ISBLANK(_202006_RCSS579111719217577[[#This Row],[Taxable]]))),$U$2),$R$4*(_202006_RCSS579111719217577[[#This Row],[Unit Price]]*_202006_RCSS579111719217577[[#This Row],['#]]+_202006_RCSS579111719217577[[#This Row],[Service Fee]]),""),"")</f>
        <v/>
      </c>
      <c r="M219" s="5">
        <f>IFERROR($R$5*SUM((_202006_RCSS579111719217577[[#This Row],['#]]*_202006_RCSS579111719217577[[#This Row],[Unit Price]]),_202006_RCSS579111719217577[[#This Row],[Service Fee]],_202006_RCSS579111719217577[[#This Row],[Tax]]),"")</f>
        <v>0</v>
      </c>
      <c r="N219" s="5">
        <f>IFERROR(SUM(_202006_RCSS579111719217577[[#This Row],[Unit Price]]*_202006_RCSS579111719217577[[#This Row],['#]],_202006_RCSS579111719217577[[#This Row],[Service Fee]],_202006_RCSS579111719217577[[#This Row],[Tax]],_202006_RCSS579111719217577[[#This Row],[Tip]]),"")</f>
        <v>0</v>
      </c>
      <c r="O219" s="5" t="str">
        <f>IFERROR(_202006_RCSS579111719217577[[#This Row],[Item Cost]]/COUNTA(_202006_RCSS579111719217577[[#This Row],[Alice]:[Dave]]),"")</f>
        <v/>
      </c>
    </row>
    <row r="220" spans="1:15">
      <c r="A220" s="24"/>
      <c r="B220" s="25"/>
      <c r="C220" s="25"/>
      <c r="D220" s="26"/>
      <c r="E220" s="34" t="str">
        <f>IFERROR(INDEX(CardTab[Owner],MATCH(_202006_RCSS579111719217577[[#This Row],[Last 4]],CardTab[Card Number],0)),"")</f>
        <v/>
      </c>
      <c r="F220" s="36"/>
      <c r="G220"/>
      <c r="H220" s="22"/>
      <c r="I220" s="2"/>
      <c r="J220" s="5" t="str">
        <f>IFERROR(IF(_202006_RCSS579111719217577[[#This Row],[Item Name]]="Delivery",0,SUMPRODUCT($R$3,_202006_RCSS579111719217577[[#This Row],[Unit Price]],_202006_RCSS579111719217577[[#This Row],['#]])),"")</f>
        <v/>
      </c>
      <c r="K220" s="22"/>
      <c r="L220" s="5" t="str">
        <f>IFERROR(IF(OR(AND(NOT(ISBLANK(_202006_RCSS579111719217577[[#This Row],['#]])),NOT(ISBLANK(_202006_RCSS579111719217577[[#This Row],[Taxable]]))),$U$2),$R$4*(_202006_RCSS579111719217577[[#This Row],[Unit Price]]*_202006_RCSS579111719217577[[#This Row],['#]]+_202006_RCSS579111719217577[[#This Row],[Service Fee]]),""),"")</f>
        <v/>
      </c>
      <c r="M220" s="5">
        <f>IFERROR($R$5*SUM((_202006_RCSS579111719217577[[#This Row],['#]]*_202006_RCSS579111719217577[[#This Row],[Unit Price]]),_202006_RCSS579111719217577[[#This Row],[Service Fee]],_202006_RCSS579111719217577[[#This Row],[Tax]]),"")</f>
        <v>0</v>
      </c>
      <c r="N220" s="5">
        <f>IFERROR(SUM(_202006_RCSS579111719217577[[#This Row],[Unit Price]]*_202006_RCSS579111719217577[[#This Row],['#]],_202006_RCSS579111719217577[[#This Row],[Service Fee]],_202006_RCSS579111719217577[[#This Row],[Tax]],_202006_RCSS579111719217577[[#This Row],[Tip]]),"")</f>
        <v>0</v>
      </c>
      <c r="O220" s="5" t="str">
        <f>IFERROR(_202006_RCSS579111719217577[[#This Row],[Item Cost]]/COUNTA(_202006_RCSS579111719217577[[#This Row],[Alice]:[Dave]]),"")</f>
        <v/>
      </c>
    </row>
    <row r="221" spans="1:15">
      <c r="A221" s="24"/>
      <c r="B221" s="25"/>
      <c r="C221" s="25"/>
      <c r="D221" s="26"/>
      <c r="E221" s="34" t="str">
        <f>IFERROR(INDEX(CardTab[Owner],MATCH(_202006_RCSS579111719217577[[#This Row],[Last 4]],CardTab[Card Number],0)),"")</f>
        <v/>
      </c>
      <c r="F221" s="36"/>
      <c r="G221"/>
      <c r="H221" s="22"/>
      <c r="I221" s="2"/>
      <c r="J221" s="5" t="str">
        <f>IFERROR(IF(_202006_RCSS579111719217577[[#This Row],[Item Name]]="Delivery",0,SUMPRODUCT($R$3,_202006_RCSS579111719217577[[#This Row],[Unit Price]],_202006_RCSS579111719217577[[#This Row],['#]])),"")</f>
        <v/>
      </c>
      <c r="K221" s="22"/>
      <c r="L221" s="5" t="str">
        <f>IFERROR(IF(OR(AND(NOT(ISBLANK(_202006_RCSS579111719217577[[#This Row],['#]])),NOT(ISBLANK(_202006_RCSS579111719217577[[#This Row],[Taxable]]))),$U$2),$R$4*(_202006_RCSS579111719217577[[#This Row],[Unit Price]]*_202006_RCSS579111719217577[[#This Row],['#]]+_202006_RCSS579111719217577[[#This Row],[Service Fee]]),""),"")</f>
        <v/>
      </c>
      <c r="M221" s="5">
        <f>IFERROR($R$5*SUM((_202006_RCSS579111719217577[[#This Row],['#]]*_202006_RCSS579111719217577[[#This Row],[Unit Price]]),_202006_RCSS579111719217577[[#This Row],[Service Fee]],_202006_RCSS579111719217577[[#This Row],[Tax]]),"")</f>
        <v>0</v>
      </c>
      <c r="N221" s="5">
        <f>IFERROR(SUM(_202006_RCSS579111719217577[[#This Row],[Unit Price]]*_202006_RCSS579111719217577[[#This Row],['#]],_202006_RCSS579111719217577[[#This Row],[Service Fee]],_202006_RCSS579111719217577[[#This Row],[Tax]],_202006_RCSS579111719217577[[#This Row],[Tip]]),"")</f>
        <v>0</v>
      </c>
      <c r="O221" s="5" t="str">
        <f>IFERROR(_202006_RCSS579111719217577[[#This Row],[Item Cost]]/COUNTA(_202006_RCSS579111719217577[[#This Row],[Alice]:[Dave]]),"")</f>
        <v/>
      </c>
    </row>
    <row r="222" spans="1:15">
      <c r="A222" s="24"/>
      <c r="B222" s="25"/>
      <c r="C222" s="25"/>
      <c r="D222" s="26"/>
      <c r="E222" s="34" t="str">
        <f>IFERROR(INDEX(CardTab[Owner],MATCH(_202006_RCSS579111719217577[[#This Row],[Last 4]],CardTab[Card Number],0)),"")</f>
        <v/>
      </c>
      <c r="F222" s="36"/>
      <c r="G222"/>
      <c r="H222" s="22"/>
      <c r="I222" s="2"/>
      <c r="J222" s="5" t="str">
        <f>IFERROR(IF(_202006_RCSS579111719217577[[#This Row],[Item Name]]="Delivery",0,SUMPRODUCT($R$3,_202006_RCSS579111719217577[[#This Row],[Unit Price]],_202006_RCSS579111719217577[[#This Row],['#]])),"")</f>
        <v/>
      </c>
      <c r="K222" s="22"/>
      <c r="L222" s="5" t="str">
        <f>IFERROR(IF(OR(AND(NOT(ISBLANK(_202006_RCSS579111719217577[[#This Row],['#]])),NOT(ISBLANK(_202006_RCSS579111719217577[[#This Row],[Taxable]]))),$U$2),$R$4*(_202006_RCSS579111719217577[[#This Row],[Unit Price]]*_202006_RCSS579111719217577[[#This Row],['#]]+_202006_RCSS579111719217577[[#This Row],[Service Fee]]),""),"")</f>
        <v/>
      </c>
      <c r="M222" s="5">
        <f>IFERROR($R$5*SUM((_202006_RCSS579111719217577[[#This Row],['#]]*_202006_RCSS579111719217577[[#This Row],[Unit Price]]),_202006_RCSS579111719217577[[#This Row],[Service Fee]],_202006_RCSS579111719217577[[#This Row],[Tax]]),"")</f>
        <v>0</v>
      </c>
      <c r="N222" s="5">
        <f>IFERROR(SUM(_202006_RCSS579111719217577[[#This Row],[Unit Price]]*_202006_RCSS579111719217577[[#This Row],['#]],_202006_RCSS579111719217577[[#This Row],[Service Fee]],_202006_RCSS579111719217577[[#This Row],[Tax]],_202006_RCSS579111719217577[[#This Row],[Tip]]),"")</f>
        <v>0</v>
      </c>
      <c r="O222" s="5" t="str">
        <f>IFERROR(_202006_RCSS579111719217577[[#This Row],[Item Cost]]/COUNTA(_202006_RCSS579111719217577[[#This Row],[Alice]:[Dave]]),"")</f>
        <v/>
      </c>
    </row>
    <row r="223" spans="1:15">
      <c r="A223" s="24"/>
      <c r="B223" s="25"/>
      <c r="C223" s="25"/>
      <c r="D223" s="26"/>
      <c r="E223" s="34" t="str">
        <f>IFERROR(INDEX(CardTab[Owner],MATCH(_202006_RCSS579111719217577[[#This Row],[Last 4]],CardTab[Card Number],0)),"")</f>
        <v/>
      </c>
      <c r="F223" s="36"/>
      <c r="G223"/>
      <c r="H223" s="22"/>
      <c r="I223" s="2"/>
      <c r="J223" s="5" t="str">
        <f>IFERROR(IF(_202006_RCSS579111719217577[[#This Row],[Item Name]]="Delivery",0,SUMPRODUCT($R$3,_202006_RCSS579111719217577[[#This Row],[Unit Price]],_202006_RCSS579111719217577[[#This Row],['#]])),"")</f>
        <v/>
      </c>
      <c r="K223" s="22"/>
      <c r="L223" s="5" t="str">
        <f>IFERROR(IF(OR(AND(NOT(ISBLANK(_202006_RCSS579111719217577[[#This Row],['#]])),NOT(ISBLANK(_202006_RCSS579111719217577[[#This Row],[Taxable]]))),$U$2),$R$4*(_202006_RCSS579111719217577[[#This Row],[Unit Price]]*_202006_RCSS579111719217577[[#This Row],['#]]+_202006_RCSS579111719217577[[#This Row],[Service Fee]]),""),"")</f>
        <v/>
      </c>
      <c r="M223" s="5">
        <f>IFERROR($R$5*SUM((_202006_RCSS579111719217577[[#This Row],['#]]*_202006_RCSS579111719217577[[#This Row],[Unit Price]]),_202006_RCSS579111719217577[[#This Row],[Service Fee]],_202006_RCSS579111719217577[[#This Row],[Tax]]),"")</f>
        <v>0</v>
      </c>
      <c r="N223" s="5">
        <f>IFERROR(SUM(_202006_RCSS579111719217577[[#This Row],[Unit Price]]*_202006_RCSS579111719217577[[#This Row],['#]],_202006_RCSS579111719217577[[#This Row],[Service Fee]],_202006_RCSS579111719217577[[#This Row],[Tax]],_202006_RCSS579111719217577[[#This Row],[Tip]]),"")</f>
        <v>0</v>
      </c>
      <c r="O223" s="5" t="str">
        <f>IFERROR(_202006_RCSS579111719217577[[#This Row],[Item Cost]]/COUNTA(_202006_RCSS579111719217577[[#This Row],[Alice]:[Dave]]),"")</f>
        <v/>
      </c>
    </row>
    <row r="224" spans="1:15">
      <c r="A224" s="24"/>
      <c r="B224" s="25"/>
      <c r="C224" s="25"/>
      <c r="D224" s="26"/>
      <c r="E224" s="34" t="str">
        <f>IFERROR(INDEX(CardTab[Owner],MATCH(_202006_RCSS579111719217577[[#This Row],[Last 4]],CardTab[Card Number],0)),"")</f>
        <v/>
      </c>
      <c r="F224" s="36"/>
      <c r="G224"/>
      <c r="H224" s="22"/>
      <c r="I224" s="2"/>
      <c r="J224" s="5" t="str">
        <f>IFERROR(IF(_202006_RCSS579111719217577[[#This Row],[Item Name]]="Delivery",0,SUMPRODUCT($R$3,_202006_RCSS579111719217577[[#This Row],[Unit Price]],_202006_RCSS579111719217577[[#This Row],['#]])),"")</f>
        <v/>
      </c>
      <c r="K224" s="22"/>
      <c r="L224" s="5" t="str">
        <f>IFERROR(IF(OR(AND(NOT(ISBLANK(_202006_RCSS579111719217577[[#This Row],['#]])),NOT(ISBLANK(_202006_RCSS579111719217577[[#This Row],[Taxable]]))),$U$2),$R$4*(_202006_RCSS579111719217577[[#This Row],[Unit Price]]*_202006_RCSS579111719217577[[#This Row],['#]]+_202006_RCSS579111719217577[[#This Row],[Service Fee]]),""),"")</f>
        <v/>
      </c>
      <c r="M224" s="5">
        <f>IFERROR($R$5*SUM((_202006_RCSS579111719217577[[#This Row],['#]]*_202006_RCSS579111719217577[[#This Row],[Unit Price]]),_202006_RCSS579111719217577[[#This Row],[Service Fee]],_202006_RCSS579111719217577[[#This Row],[Tax]]),"")</f>
        <v>0</v>
      </c>
      <c r="N224" s="5">
        <f>IFERROR(SUM(_202006_RCSS579111719217577[[#This Row],[Unit Price]]*_202006_RCSS579111719217577[[#This Row],['#]],_202006_RCSS579111719217577[[#This Row],[Service Fee]],_202006_RCSS579111719217577[[#This Row],[Tax]],_202006_RCSS579111719217577[[#This Row],[Tip]]),"")</f>
        <v>0</v>
      </c>
      <c r="O224" s="5" t="str">
        <f>IFERROR(_202006_RCSS579111719217577[[#This Row],[Item Cost]]/COUNTA(_202006_RCSS579111719217577[[#This Row],[Alice]:[Dave]]),"")</f>
        <v/>
      </c>
    </row>
    <row r="225" spans="1:15">
      <c r="A225" s="24"/>
      <c r="B225" s="25"/>
      <c r="C225" s="25"/>
      <c r="D225" s="26"/>
      <c r="E225" s="34" t="str">
        <f>IFERROR(INDEX(CardTab[Owner],MATCH(_202006_RCSS579111719217577[[#This Row],[Last 4]],CardTab[Card Number],0)),"")</f>
        <v/>
      </c>
      <c r="F225" s="36"/>
      <c r="G225"/>
      <c r="H225" s="22"/>
      <c r="I225" s="2"/>
      <c r="J225" s="5" t="str">
        <f>IFERROR(IF(_202006_RCSS579111719217577[[#This Row],[Item Name]]="Delivery",0,SUMPRODUCT($R$3,_202006_RCSS579111719217577[[#This Row],[Unit Price]],_202006_RCSS579111719217577[[#This Row],['#]])),"")</f>
        <v/>
      </c>
      <c r="K225" s="22"/>
      <c r="L225" s="5" t="str">
        <f>IFERROR(IF(OR(AND(NOT(ISBLANK(_202006_RCSS579111719217577[[#This Row],['#]])),NOT(ISBLANK(_202006_RCSS579111719217577[[#This Row],[Taxable]]))),$U$2),$R$4*(_202006_RCSS579111719217577[[#This Row],[Unit Price]]*_202006_RCSS579111719217577[[#This Row],['#]]+_202006_RCSS579111719217577[[#This Row],[Service Fee]]),""),"")</f>
        <v/>
      </c>
      <c r="M225" s="5">
        <f>IFERROR($R$5*SUM((_202006_RCSS579111719217577[[#This Row],['#]]*_202006_RCSS579111719217577[[#This Row],[Unit Price]]),_202006_RCSS579111719217577[[#This Row],[Service Fee]],_202006_RCSS579111719217577[[#This Row],[Tax]]),"")</f>
        <v>0</v>
      </c>
      <c r="N225" s="5">
        <f>IFERROR(SUM(_202006_RCSS579111719217577[[#This Row],[Unit Price]]*_202006_RCSS579111719217577[[#This Row],['#]],_202006_RCSS579111719217577[[#This Row],[Service Fee]],_202006_RCSS579111719217577[[#This Row],[Tax]],_202006_RCSS579111719217577[[#This Row],[Tip]]),"")</f>
        <v>0</v>
      </c>
      <c r="O225" s="5" t="str">
        <f>IFERROR(_202006_RCSS579111719217577[[#This Row],[Item Cost]]/COUNTA(_202006_RCSS579111719217577[[#This Row],[Alice]:[Dave]]),"")</f>
        <v/>
      </c>
    </row>
    <row r="226" spans="1:15">
      <c r="A226" s="24"/>
      <c r="B226" s="25"/>
      <c r="C226" s="25"/>
      <c r="D226" s="26"/>
      <c r="E226" s="34" t="str">
        <f>IFERROR(INDEX(CardTab[Owner],MATCH(_202006_RCSS579111719217577[[#This Row],[Last 4]],CardTab[Card Number],0)),"")</f>
        <v/>
      </c>
      <c r="F226" s="36"/>
      <c r="G226"/>
      <c r="H226" s="22"/>
      <c r="I226" s="2"/>
      <c r="J226" s="5" t="str">
        <f>IFERROR(IF(_202006_RCSS579111719217577[[#This Row],[Item Name]]="Delivery",0,SUMPRODUCT($R$3,_202006_RCSS579111719217577[[#This Row],[Unit Price]],_202006_RCSS579111719217577[[#This Row],['#]])),"")</f>
        <v/>
      </c>
      <c r="K226" s="22"/>
      <c r="L226" s="5" t="str">
        <f>IFERROR(IF(OR(AND(NOT(ISBLANK(_202006_RCSS579111719217577[[#This Row],['#]])),NOT(ISBLANK(_202006_RCSS579111719217577[[#This Row],[Taxable]]))),$U$2),$R$4*(_202006_RCSS579111719217577[[#This Row],[Unit Price]]*_202006_RCSS579111719217577[[#This Row],['#]]+_202006_RCSS579111719217577[[#This Row],[Service Fee]]),""),"")</f>
        <v/>
      </c>
      <c r="M226" s="5">
        <f>IFERROR($R$5*SUM((_202006_RCSS579111719217577[[#This Row],['#]]*_202006_RCSS579111719217577[[#This Row],[Unit Price]]),_202006_RCSS579111719217577[[#This Row],[Service Fee]],_202006_RCSS579111719217577[[#This Row],[Tax]]),"")</f>
        <v>0</v>
      </c>
      <c r="N226" s="5">
        <f>IFERROR(SUM(_202006_RCSS579111719217577[[#This Row],[Unit Price]]*_202006_RCSS579111719217577[[#This Row],['#]],_202006_RCSS579111719217577[[#This Row],[Service Fee]],_202006_RCSS579111719217577[[#This Row],[Tax]],_202006_RCSS579111719217577[[#This Row],[Tip]]),"")</f>
        <v>0</v>
      </c>
      <c r="O226" s="5" t="str">
        <f>IFERROR(_202006_RCSS579111719217577[[#This Row],[Item Cost]]/COUNTA(_202006_RCSS579111719217577[[#This Row],[Alice]:[Dave]]),"")</f>
        <v/>
      </c>
    </row>
    <row r="227" spans="1:15">
      <c r="A227" s="24"/>
      <c r="B227" s="25"/>
      <c r="C227" s="25"/>
      <c r="D227" s="26"/>
      <c r="E227" s="34" t="str">
        <f>IFERROR(INDEX(CardTab[Owner],MATCH(_202006_RCSS579111719217577[[#This Row],[Last 4]],CardTab[Card Number],0)),"")</f>
        <v/>
      </c>
      <c r="F227" s="36"/>
      <c r="G227"/>
      <c r="H227" s="22"/>
      <c r="I227" s="2"/>
      <c r="J227" s="5" t="str">
        <f>IFERROR(IF(_202006_RCSS579111719217577[[#This Row],[Item Name]]="Delivery",0,SUMPRODUCT($R$3,_202006_RCSS579111719217577[[#This Row],[Unit Price]],_202006_RCSS579111719217577[[#This Row],['#]])),"")</f>
        <v/>
      </c>
      <c r="K227" s="22"/>
      <c r="L227" s="5" t="str">
        <f>IFERROR(IF(OR(AND(NOT(ISBLANK(_202006_RCSS579111719217577[[#This Row],['#]])),NOT(ISBLANK(_202006_RCSS579111719217577[[#This Row],[Taxable]]))),$U$2),$R$4*(_202006_RCSS579111719217577[[#This Row],[Unit Price]]*_202006_RCSS579111719217577[[#This Row],['#]]+_202006_RCSS579111719217577[[#This Row],[Service Fee]]),""),"")</f>
        <v/>
      </c>
      <c r="M227" s="5">
        <f>IFERROR($R$5*SUM((_202006_RCSS579111719217577[[#This Row],['#]]*_202006_RCSS579111719217577[[#This Row],[Unit Price]]),_202006_RCSS579111719217577[[#This Row],[Service Fee]],_202006_RCSS579111719217577[[#This Row],[Tax]]),"")</f>
        <v>0</v>
      </c>
      <c r="N227" s="5">
        <f>IFERROR(SUM(_202006_RCSS579111719217577[[#This Row],[Unit Price]]*_202006_RCSS579111719217577[[#This Row],['#]],_202006_RCSS579111719217577[[#This Row],[Service Fee]],_202006_RCSS579111719217577[[#This Row],[Tax]],_202006_RCSS579111719217577[[#This Row],[Tip]]),"")</f>
        <v>0</v>
      </c>
      <c r="O227" s="5" t="str">
        <f>IFERROR(_202006_RCSS579111719217577[[#This Row],[Item Cost]]/COUNTA(_202006_RCSS579111719217577[[#This Row],[Alice]:[Dave]]),"")</f>
        <v/>
      </c>
    </row>
    <row r="228" spans="1:15">
      <c r="A228" s="24"/>
      <c r="B228" s="25"/>
      <c r="C228" s="25"/>
      <c r="D228" s="26"/>
      <c r="E228" s="34" t="str">
        <f>IFERROR(INDEX(CardTab[Owner],MATCH(_202006_RCSS579111719217577[[#This Row],[Last 4]],CardTab[Card Number],0)),"")</f>
        <v/>
      </c>
      <c r="F228" s="36"/>
      <c r="G228"/>
      <c r="H228" s="22"/>
      <c r="I228" s="2"/>
      <c r="J228" s="5" t="str">
        <f>IFERROR(IF(_202006_RCSS579111719217577[[#This Row],[Item Name]]="Delivery",0,SUMPRODUCT($R$3,_202006_RCSS579111719217577[[#This Row],[Unit Price]],_202006_RCSS579111719217577[[#This Row],['#]])),"")</f>
        <v/>
      </c>
      <c r="K228" s="22"/>
      <c r="L228" s="5" t="str">
        <f>IFERROR(IF(OR(AND(NOT(ISBLANK(_202006_RCSS579111719217577[[#This Row],['#]])),NOT(ISBLANK(_202006_RCSS579111719217577[[#This Row],[Taxable]]))),$U$2),$R$4*(_202006_RCSS579111719217577[[#This Row],[Unit Price]]*_202006_RCSS579111719217577[[#This Row],['#]]+_202006_RCSS579111719217577[[#This Row],[Service Fee]]),""),"")</f>
        <v/>
      </c>
      <c r="M228" s="5">
        <f>IFERROR($R$5*SUM((_202006_RCSS579111719217577[[#This Row],['#]]*_202006_RCSS579111719217577[[#This Row],[Unit Price]]),_202006_RCSS579111719217577[[#This Row],[Service Fee]],_202006_RCSS579111719217577[[#This Row],[Tax]]),"")</f>
        <v>0</v>
      </c>
      <c r="N228" s="5">
        <f>IFERROR(SUM(_202006_RCSS579111719217577[[#This Row],[Unit Price]]*_202006_RCSS579111719217577[[#This Row],['#]],_202006_RCSS579111719217577[[#This Row],[Service Fee]],_202006_RCSS579111719217577[[#This Row],[Tax]],_202006_RCSS579111719217577[[#This Row],[Tip]]),"")</f>
        <v>0</v>
      </c>
      <c r="O228" s="5" t="str">
        <f>IFERROR(_202006_RCSS579111719217577[[#This Row],[Item Cost]]/COUNTA(_202006_RCSS579111719217577[[#This Row],[Alice]:[Dave]]),"")</f>
        <v/>
      </c>
    </row>
    <row r="229" spans="1:15">
      <c r="A229" s="24"/>
      <c r="B229" s="25"/>
      <c r="C229" s="25"/>
      <c r="D229" s="26"/>
      <c r="E229" s="34" t="str">
        <f>IFERROR(INDEX(CardTab[Owner],MATCH(_202006_RCSS579111719217577[[#This Row],[Last 4]],CardTab[Card Number],0)),"")</f>
        <v/>
      </c>
      <c r="F229" s="36"/>
      <c r="G229"/>
      <c r="H229" s="22"/>
      <c r="I229" s="2"/>
      <c r="J229" s="5" t="str">
        <f>IFERROR(IF(_202006_RCSS579111719217577[[#This Row],[Item Name]]="Delivery",0,SUMPRODUCT($R$3,_202006_RCSS579111719217577[[#This Row],[Unit Price]],_202006_RCSS579111719217577[[#This Row],['#]])),"")</f>
        <v/>
      </c>
      <c r="K229" s="22"/>
      <c r="L229" s="5" t="str">
        <f>IFERROR(IF(OR(AND(NOT(ISBLANK(_202006_RCSS579111719217577[[#This Row],['#]])),NOT(ISBLANK(_202006_RCSS579111719217577[[#This Row],[Taxable]]))),$U$2),$R$4*(_202006_RCSS579111719217577[[#This Row],[Unit Price]]*_202006_RCSS579111719217577[[#This Row],['#]]+_202006_RCSS579111719217577[[#This Row],[Service Fee]]),""),"")</f>
        <v/>
      </c>
      <c r="M229" s="5">
        <f>IFERROR($R$5*SUM((_202006_RCSS579111719217577[[#This Row],['#]]*_202006_RCSS579111719217577[[#This Row],[Unit Price]]),_202006_RCSS579111719217577[[#This Row],[Service Fee]],_202006_RCSS579111719217577[[#This Row],[Tax]]),"")</f>
        <v>0</v>
      </c>
      <c r="N229" s="5">
        <f>IFERROR(SUM(_202006_RCSS579111719217577[[#This Row],[Unit Price]]*_202006_RCSS579111719217577[[#This Row],['#]],_202006_RCSS579111719217577[[#This Row],[Service Fee]],_202006_RCSS579111719217577[[#This Row],[Tax]],_202006_RCSS579111719217577[[#This Row],[Tip]]),"")</f>
        <v>0</v>
      </c>
      <c r="O229" s="5" t="str">
        <f>IFERROR(_202006_RCSS579111719217577[[#This Row],[Item Cost]]/COUNTA(_202006_RCSS579111719217577[[#This Row],[Alice]:[Dave]]),"")</f>
        <v/>
      </c>
    </row>
    <row r="230" spans="1:15">
      <c r="A230" s="24"/>
      <c r="B230" s="25"/>
      <c r="C230" s="25"/>
      <c r="D230" s="26"/>
      <c r="E230" s="34" t="str">
        <f>IFERROR(INDEX(CardTab[Owner],MATCH(_202006_RCSS579111719217577[[#This Row],[Last 4]],CardTab[Card Number],0)),"")</f>
        <v/>
      </c>
      <c r="F230" s="36"/>
      <c r="G230"/>
      <c r="H230" s="22"/>
      <c r="I230" s="2"/>
      <c r="J230" s="5" t="str">
        <f>IFERROR(IF(_202006_RCSS579111719217577[[#This Row],[Item Name]]="Delivery",0,SUMPRODUCT($R$3,_202006_RCSS579111719217577[[#This Row],[Unit Price]],_202006_RCSS579111719217577[[#This Row],['#]])),"")</f>
        <v/>
      </c>
      <c r="K230" s="22"/>
      <c r="L230" s="5" t="str">
        <f>IFERROR(IF(OR(AND(NOT(ISBLANK(_202006_RCSS579111719217577[[#This Row],['#]])),NOT(ISBLANK(_202006_RCSS579111719217577[[#This Row],[Taxable]]))),$U$2),$R$4*(_202006_RCSS579111719217577[[#This Row],[Unit Price]]*_202006_RCSS579111719217577[[#This Row],['#]]+_202006_RCSS579111719217577[[#This Row],[Service Fee]]),""),"")</f>
        <v/>
      </c>
      <c r="M230" s="5">
        <f>IFERROR($R$5*SUM((_202006_RCSS579111719217577[[#This Row],['#]]*_202006_RCSS579111719217577[[#This Row],[Unit Price]]),_202006_RCSS579111719217577[[#This Row],[Service Fee]],_202006_RCSS579111719217577[[#This Row],[Tax]]),"")</f>
        <v>0</v>
      </c>
      <c r="N230" s="5">
        <f>IFERROR(SUM(_202006_RCSS579111719217577[[#This Row],[Unit Price]]*_202006_RCSS579111719217577[[#This Row],['#]],_202006_RCSS579111719217577[[#This Row],[Service Fee]],_202006_RCSS579111719217577[[#This Row],[Tax]],_202006_RCSS579111719217577[[#This Row],[Tip]]),"")</f>
        <v>0</v>
      </c>
      <c r="O230" s="5" t="str">
        <f>IFERROR(_202006_RCSS579111719217577[[#This Row],[Item Cost]]/COUNTA(_202006_RCSS579111719217577[[#This Row],[Alice]:[Dave]]),"")</f>
        <v/>
      </c>
    </row>
    <row r="231" spans="1:15">
      <c r="A231" s="24"/>
      <c r="B231" s="25"/>
      <c r="C231" s="25"/>
      <c r="D231" s="26"/>
      <c r="E231" s="34" t="str">
        <f>IFERROR(INDEX(CardTab[Owner],MATCH(_202006_RCSS579111719217577[[#This Row],[Last 4]],CardTab[Card Number],0)),"")</f>
        <v/>
      </c>
      <c r="F231" s="36"/>
      <c r="G231"/>
      <c r="H231" s="22"/>
      <c r="I231" s="2"/>
      <c r="J231" s="5" t="str">
        <f>IFERROR(IF(_202006_RCSS579111719217577[[#This Row],[Item Name]]="Delivery",0,SUMPRODUCT($R$3,_202006_RCSS579111719217577[[#This Row],[Unit Price]],_202006_RCSS579111719217577[[#This Row],['#]])),"")</f>
        <v/>
      </c>
      <c r="K231" s="22"/>
      <c r="L231" s="5" t="str">
        <f>IFERROR(IF(OR(AND(NOT(ISBLANK(_202006_RCSS579111719217577[[#This Row],['#]])),NOT(ISBLANK(_202006_RCSS579111719217577[[#This Row],[Taxable]]))),$U$2),$R$4*(_202006_RCSS579111719217577[[#This Row],[Unit Price]]*_202006_RCSS579111719217577[[#This Row],['#]]+_202006_RCSS579111719217577[[#This Row],[Service Fee]]),""),"")</f>
        <v/>
      </c>
      <c r="M231" s="5">
        <f>IFERROR($R$5*SUM((_202006_RCSS579111719217577[[#This Row],['#]]*_202006_RCSS579111719217577[[#This Row],[Unit Price]]),_202006_RCSS579111719217577[[#This Row],[Service Fee]],_202006_RCSS579111719217577[[#This Row],[Tax]]),"")</f>
        <v>0</v>
      </c>
      <c r="N231" s="5">
        <f>IFERROR(SUM(_202006_RCSS579111719217577[[#This Row],[Unit Price]]*_202006_RCSS579111719217577[[#This Row],['#]],_202006_RCSS579111719217577[[#This Row],[Service Fee]],_202006_RCSS579111719217577[[#This Row],[Tax]],_202006_RCSS579111719217577[[#This Row],[Tip]]),"")</f>
        <v>0</v>
      </c>
      <c r="O231" s="5" t="str">
        <f>IFERROR(_202006_RCSS579111719217577[[#This Row],[Item Cost]]/COUNTA(_202006_RCSS579111719217577[[#This Row],[Alice]:[Dave]]),"")</f>
        <v/>
      </c>
    </row>
    <row r="232" spans="1:15">
      <c r="A232" s="24"/>
      <c r="B232" s="25"/>
      <c r="C232" s="25"/>
      <c r="D232" s="26"/>
      <c r="E232" s="34" t="str">
        <f>IFERROR(INDEX(CardTab[Owner],MATCH(_202006_RCSS579111719217577[[#This Row],[Last 4]],CardTab[Card Number],0)),"")</f>
        <v/>
      </c>
      <c r="F232" s="36"/>
      <c r="G232"/>
      <c r="H232" s="22"/>
      <c r="I232" s="2"/>
      <c r="J232" s="5" t="str">
        <f>IFERROR(IF(_202006_RCSS579111719217577[[#This Row],[Item Name]]="Delivery",0,SUMPRODUCT($R$3,_202006_RCSS579111719217577[[#This Row],[Unit Price]],_202006_RCSS579111719217577[[#This Row],['#]])),"")</f>
        <v/>
      </c>
      <c r="K232" s="22"/>
      <c r="L232" s="5" t="str">
        <f>IFERROR(IF(OR(AND(NOT(ISBLANK(_202006_RCSS579111719217577[[#This Row],['#]])),NOT(ISBLANK(_202006_RCSS579111719217577[[#This Row],[Taxable]]))),$U$2),$R$4*(_202006_RCSS579111719217577[[#This Row],[Unit Price]]*_202006_RCSS579111719217577[[#This Row],['#]]+_202006_RCSS579111719217577[[#This Row],[Service Fee]]),""),"")</f>
        <v/>
      </c>
      <c r="M232" s="5">
        <f>IFERROR($R$5*SUM((_202006_RCSS579111719217577[[#This Row],['#]]*_202006_RCSS579111719217577[[#This Row],[Unit Price]]),_202006_RCSS579111719217577[[#This Row],[Service Fee]],_202006_RCSS579111719217577[[#This Row],[Tax]]),"")</f>
        <v>0</v>
      </c>
      <c r="N232" s="5">
        <f>IFERROR(SUM(_202006_RCSS579111719217577[[#This Row],[Unit Price]]*_202006_RCSS579111719217577[[#This Row],['#]],_202006_RCSS579111719217577[[#This Row],[Service Fee]],_202006_RCSS579111719217577[[#This Row],[Tax]],_202006_RCSS579111719217577[[#This Row],[Tip]]),"")</f>
        <v>0</v>
      </c>
      <c r="O232" s="5" t="str">
        <f>IFERROR(_202006_RCSS579111719217577[[#This Row],[Item Cost]]/COUNTA(_202006_RCSS579111719217577[[#This Row],[Alice]:[Dave]]),"")</f>
        <v/>
      </c>
    </row>
    <row r="233" spans="1:15">
      <c r="A233" s="24"/>
      <c r="B233" s="25"/>
      <c r="C233" s="25"/>
      <c r="D233" s="26"/>
      <c r="E233" s="34" t="str">
        <f>IFERROR(INDEX(CardTab[Owner],MATCH(_202006_RCSS579111719217577[[#This Row],[Last 4]],CardTab[Card Number],0)),"")</f>
        <v/>
      </c>
      <c r="F233" s="36"/>
      <c r="G233"/>
      <c r="H233" s="22"/>
      <c r="I233" s="2"/>
      <c r="J233" s="5" t="str">
        <f>IFERROR(IF(_202006_RCSS579111719217577[[#This Row],[Item Name]]="Delivery",0,SUMPRODUCT($R$3,_202006_RCSS579111719217577[[#This Row],[Unit Price]],_202006_RCSS579111719217577[[#This Row],['#]])),"")</f>
        <v/>
      </c>
      <c r="K233" s="22"/>
      <c r="L233" s="5" t="str">
        <f>IFERROR(IF(OR(AND(NOT(ISBLANK(_202006_RCSS579111719217577[[#This Row],['#]])),NOT(ISBLANK(_202006_RCSS579111719217577[[#This Row],[Taxable]]))),$U$2),$R$4*(_202006_RCSS579111719217577[[#This Row],[Unit Price]]*_202006_RCSS579111719217577[[#This Row],['#]]+_202006_RCSS579111719217577[[#This Row],[Service Fee]]),""),"")</f>
        <v/>
      </c>
      <c r="M233" s="5">
        <f>IFERROR($R$5*SUM((_202006_RCSS579111719217577[[#This Row],['#]]*_202006_RCSS579111719217577[[#This Row],[Unit Price]]),_202006_RCSS579111719217577[[#This Row],[Service Fee]],_202006_RCSS579111719217577[[#This Row],[Tax]]),"")</f>
        <v>0</v>
      </c>
      <c r="N233" s="5">
        <f>IFERROR(SUM(_202006_RCSS579111719217577[[#This Row],[Unit Price]]*_202006_RCSS579111719217577[[#This Row],['#]],_202006_RCSS579111719217577[[#This Row],[Service Fee]],_202006_RCSS579111719217577[[#This Row],[Tax]],_202006_RCSS579111719217577[[#This Row],[Tip]]),"")</f>
        <v>0</v>
      </c>
      <c r="O233" s="5" t="str">
        <f>IFERROR(_202006_RCSS579111719217577[[#This Row],[Item Cost]]/COUNTA(_202006_RCSS579111719217577[[#This Row],[Alice]:[Dave]]),"")</f>
        <v/>
      </c>
    </row>
    <row r="234" spans="1:15">
      <c r="A234" s="24"/>
      <c r="B234" s="25"/>
      <c r="C234" s="25"/>
      <c r="D234" s="26"/>
      <c r="E234" s="34" t="str">
        <f>IFERROR(INDEX(CardTab[Owner],MATCH(_202006_RCSS579111719217577[[#This Row],[Last 4]],CardTab[Card Number],0)),"")</f>
        <v/>
      </c>
      <c r="F234" s="36"/>
      <c r="G234"/>
      <c r="H234" s="22"/>
      <c r="I234" s="2"/>
      <c r="J234" s="5" t="str">
        <f>IFERROR(IF(_202006_RCSS579111719217577[[#This Row],[Item Name]]="Delivery",0,SUMPRODUCT($R$3,_202006_RCSS579111719217577[[#This Row],[Unit Price]],_202006_RCSS579111719217577[[#This Row],['#]])),"")</f>
        <v/>
      </c>
      <c r="K234" s="22"/>
      <c r="L234" s="5" t="str">
        <f>IFERROR(IF(OR(AND(NOT(ISBLANK(_202006_RCSS579111719217577[[#This Row],['#]])),NOT(ISBLANK(_202006_RCSS579111719217577[[#This Row],[Taxable]]))),$U$2),$R$4*(_202006_RCSS579111719217577[[#This Row],[Unit Price]]*_202006_RCSS579111719217577[[#This Row],['#]]+_202006_RCSS579111719217577[[#This Row],[Service Fee]]),""),"")</f>
        <v/>
      </c>
      <c r="M234" s="5">
        <f>IFERROR($R$5*SUM((_202006_RCSS579111719217577[[#This Row],['#]]*_202006_RCSS579111719217577[[#This Row],[Unit Price]]),_202006_RCSS579111719217577[[#This Row],[Service Fee]],_202006_RCSS579111719217577[[#This Row],[Tax]]),"")</f>
        <v>0</v>
      </c>
      <c r="N234" s="5">
        <f>IFERROR(SUM(_202006_RCSS579111719217577[[#This Row],[Unit Price]]*_202006_RCSS579111719217577[[#This Row],['#]],_202006_RCSS579111719217577[[#This Row],[Service Fee]],_202006_RCSS579111719217577[[#This Row],[Tax]],_202006_RCSS579111719217577[[#This Row],[Tip]]),"")</f>
        <v>0</v>
      </c>
      <c r="O234" s="5" t="str">
        <f>IFERROR(_202006_RCSS579111719217577[[#This Row],[Item Cost]]/COUNTA(_202006_RCSS579111719217577[[#This Row],[Alice]:[Dave]]),"")</f>
        <v/>
      </c>
    </row>
    <row r="235" spans="1:15">
      <c r="A235" s="24"/>
      <c r="B235" s="25"/>
      <c r="C235" s="25"/>
      <c r="D235" s="26"/>
      <c r="E235" s="34" t="str">
        <f>IFERROR(INDEX(CardTab[Owner],MATCH(_202006_RCSS579111719217577[[#This Row],[Last 4]],CardTab[Card Number],0)),"")</f>
        <v/>
      </c>
      <c r="F235" s="36"/>
      <c r="G235"/>
      <c r="H235" s="22"/>
      <c r="I235" s="2"/>
      <c r="J235" s="5" t="str">
        <f>IFERROR(IF(_202006_RCSS579111719217577[[#This Row],[Item Name]]="Delivery",0,SUMPRODUCT($R$3,_202006_RCSS579111719217577[[#This Row],[Unit Price]],_202006_RCSS579111719217577[[#This Row],['#]])),"")</f>
        <v/>
      </c>
      <c r="K235" s="22"/>
      <c r="L235" s="5" t="str">
        <f>IFERROR(IF(OR(AND(NOT(ISBLANK(_202006_RCSS579111719217577[[#This Row],['#]])),NOT(ISBLANK(_202006_RCSS579111719217577[[#This Row],[Taxable]]))),$U$2),$R$4*(_202006_RCSS579111719217577[[#This Row],[Unit Price]]*_202006_RCSS579111719217577[[#This Row],['#]]+_202006_RCSS579111719217577[[#This Row],[Service Fee]]),""),"")</f>
        <v/>
      </c>
      <c r="M235" s="5">
        <f>IFERROR($R$5*SUM((_202006_RCSS579111719217577[[#This Row],['#]]*_202006_RCSS579111719217577[[#This Row],[Unit Price]]),_202006_RCSS579111719217577[[#This Row],[Service Fee]],_202006_RCSS579111719217577[[#This Row],[Tax]]),"")</f>
        <v>0</v>
      </c>
      <c r="N235" s="5">
        <f>IFERROR(SUM(_202006_RCSS579111719217577[[#This Row],[Unit Price]]*_202006_RCSS579111719217577[[#This Row],['#]],_202006_RCSS579111719217577[[#This Row],[Service Fee]],_202006_RCSS579111719217577[[#This Row],[Tax]],_202006_RCSS579111719217577[[#This Row],[Tip]]),"")</f>
        <v>0</v>
      </c>
      <c r="O235" s="5" t="str">
        <f>IFERROR(_202006_RCSS579111719217577[[#This Row],[Item Cost]]/COUNTA(_202006_RCSS579111719217577[[#This Row],[Alice]:[Dave]]),"")</f>
        <v/>
      </c>
    </row>
    <row r="236" spans="1:15">
      <c r="A236" s="24"/>
      <c r="B236" s="25"/>
      <c r="C236" s="25"/>
      <c r="D236" s="26"/>
      <c r="E236" s="34" t="str">
        <f>IFERROR(INDEX(CardTab[Owner],MATCH(_202006_RCSS579111719217577[[#This Row],[Last 4]],CardTab[Card Number],0)),"")</f>
        <v/>
      </c>
      <c r="F236" s="36"/>
      <c r="G236"/>
      <c r="H236" s="22"/>
      <c r="I236" s="2"/>
      <c r="J236" s="5" t="str">
        <f>IFERROR(IF(_202006_RCSS579111719217577[[#This Row],[Item Name]]="Delivery",0,SUMPRODUCT($R$3,_202006_RCSS579111719217577[[#This Row],[Unit Price]],_202006_RCSS579111719217577[[#This Row],['#]])),"")</f>
        <v/>
      </c>
      <c r="K236" s="22"/>
      <c r="L236" s="5" t="str">
        <f>IFERROR(IF(OR(AND(NOT(ISBLANK(_202006_RCSS579111719217577[[#This Row],['#]])),NOT(ISBLANK(_202006_RCSS579111719217577[[#This Row],[Taxable]]))),$U$2),$R$4*(_202006_RCSS579111719217577[[#This Row],[Unit Price]]*_202006_RCSS579111719217577[[#This Row],['#]]+_202006_RCSS579111719217577[[#This Row],[Service Fee]]),""),"")</f>
        <v/>
      </c>
      <c r="M236" s="5">
        <f>IFERROR($R$5*SUM((_202006_RCSS579111719217577[[#This Row],['#]]*_202006_RCSS579111719217577[[#This Row],[Unit Price]]),_202006_RCSS579111719217577[[#This Row],[Service Fee]],_202006_RCSS579111719217577[[#This Row],[Tax]]),"")</f>
        <v>0</v>
      </c>
      <c r="N236" s="5">
        <f>IFERROR(SUM(_202006_RCSS579111719217577[[#This Row],[Unit Price]]*_202006_RCSS579111719217577[[#This Row],['#]],_202006_RCSS579111719217577[[#This Row],[Service Fee]],_202006_RCSS579111719217577[[#This Row],[Tax]],_202006_RCSS579111719217577[[#This Row],[Tip]]),"")</f>
        <v>0</v>
      </c>
      <c r="O236" s="5" t="str">
        <f>IFERROR(_202006_RCSS579111719217577[[#This Row],[Item Cost]]/COUNTA(_202006_RCSS579111719217577[[#This Row],[Alice]:[Dave]]),"")</f>
        <v/>
      </c>
    </row>
    <row r="237" spans="1:15">
      <c r="A237" s="24"/>
      <c r="B237" s="25"/>
      <c r="C237" s="25"/>
      <c r="D237" s="26"/>
      <c r="E237" s="34" t="str">
        <f>IFERROR(INDEX(CardTab[Owner],MATCH(_202006_RCSS579111719217577[[#This Row],[Last 4]],CardTab[Card Number],0)),"")</f>
        <v/>
      </c>
      <c r="F237" s="36"/>
      <c r="G237"/>
      <c r="H237" s="22"/>
      <c r="I237" s="2"/>
      <c r="J237" s="5" t="str">
        <f>IFERROR(IF(_202006_RCSS579111719217577[[#This Row],[Item Name]]="Delivery",0,SUMPRODUCT($R$3,_202006_RCSS579111719217577[[#This Row],[Unit Price]],_202006_RCSS579111719217577[[#This Row],['#]])),"")</f>
        <v/>
      </c>
      <c r="K237" s="22"/>
      <c r="L237" s="5" t="str">
        <f>IFERROR(IF(OR(AND(NOT(ISBLANK(_202006_RCSS579111719217577[[#This Row],['#]])),NOT(ISBLANK(_202006_RCSS579111719217577[[#This Row],[Taxable]]))),$U$2),$R$4*(_202006_RCSS579111719217577[[#This Row],[Unit Price]]*_202006_RCSS579111719217577[[#This Row],['#]]+_202006_RCSS579111719217577[[#This Row],[Service Fee]]),""),"")</f>
        <v/>
      </c>
      <c r="M237" s="5">
        <f>IFERROR($R$5*SUM((_202006_RCSS579111719217577[[#This Row],['#]]*_202006_RCSS579111719217577[[#This Row],[Unit Price]]),_202006_RCSS579111719217577[[#This Row],[Service Fee]],_202006_RCSS579111719217577[[#This Row],[Tax]]),"")</f>
        <v>0</v>
      </c>
      <c r="N237" s="5">
        <f>IFERROR(SUM(_202006_RCSS579111719217577[[#This Row],[Unit Price]]*_202006_RCSS579111719217577[[#This Row],['#]],_202006_RCSS579111719217577[[#This Row],[Service Fee]],_202006_RCSS579111719217577[[#This Row],[Tax]],_202006_RCSS579111719217577[[#This Row],[Tip]]),"")</f>
        <v>0</v>
      </c>
      <c r="O237" s="5" t="str">
        <f>IFERROR(_202006_RCSS579111719217577[[#This Row],[Item Cost]]/COUNTA(_202006_RCSS579111719217577[[#This Row],[Alice]:[Dave]]),"")</f>
        <v/>
      </c>
    </row>
    <row r="238" spans="1:15">
      <c r="A238" s="24"/>
      <c r="B238" s="25"/>
      <c r="C238" s="25"/>
      <c r="D238" s="26"/>
      <c r="E238" s="34" t="str">
        <f>IFERROR(INDEX(CardTab[Owner],MATCH(_202006_RCSS579111719217577[[#This Row],[Last 4]],CardTab[Card Number],0)),"")</f>
        <v/>
      </c>
      <c r="F238" s="36"/>
      <c r="G238"/>
      <c r="H238" s="22"/>
      <c r="I238" s="2"/>
      <c r="J238" s="5" t="str">
        <f>IFERROR(IF(_202006_RCSS579111719217577[[#This Row],[Item Name]]="Delivery",0,SUMPRODUCT($R$3,_202006_RCSS579111719217577[[#This Row],[Unit Price]],_202006_RCSS579111719217577[[#This Row],['#]])),"")</f>
        <v/>
      </c>
      <c r="K238" s="22"/>
      <c r="L238" s="5" t="str">
        <f>IFERROR(IF(OR(AND(NOT(ISBLANK(_202006_RCSS579111719217577[[#This Row],['#]])),NOT(ISBLANK(_202006_RCSS579111719217577[[#This Row],[Taxable]]))),$U$2),$R$4*(_202006_RCSS579111719217577[[#This Row],[Unit Price]]*_202006_RCSS579111719217577[[#This Row],['#]]+_202006_RCSS579111719217577[[#This Row],[Service Fee]]),""),"")</f>
        <v/>
      </c>
      <c r="M238" s="5">
        <f>IFERROR($R$5*SUM((_202006_RCSS579111719217577[[#This Row],['#]]*_202006_RCSS579111719217577[[#This Row],[Unit Price]]),_202006_RCSS579111719217577[[#This Row],[Service Fee]],_202006_RCSS579111719217577[[#This Row],[Tax]]),"")</f>
        <v>0</v>
      </c>
      <c r="N238" s="5">
        <f>IFERROR(SUM(_202006_RCSS579111719217577[[#This Row],[Unit Price]]*_202006_RCSS579111719217577[[#This Row],['#]],_202006_RCSS579111719217577[[#This Row],[Service Fee]],_202006_RCSS579111719217577[[#This Row],[Tax]],_202006_RCSS579111719217577[[#This Row],[Tip]]),"")</f>
        <v>0</v>
      </c>
      <c r="O238" s="5" t="str">
        <f>IFERROR(_202006_RCSS579111719217577[[#This Row],[Item Cost]]/COUNTA(_202006_RCSS579111719217577[[#This Row],[Alice]:[Dave]]),"")</f>
        <v/>
      </c>
    </row>
    <row r="239" spans="1:15">
      <c r="A239" s="24"/>
      <c r="B239" s="25"/>
      <c r="C239" s="25"/>
      <c r="D239" s="26"/>
      <c r="E239" s="34" t="str">
        <f>IFERROR(INDEX(CardTab[Owner],MATCH(_202006_RCSS579111719217577[[#This Row],[Last 4]],CardTab[Card Number],0)),"")</f>
        <v/>
      </c>
      <c r="F239" s="36"/>
      <c r="G239"/>
      <c r="H239" s="22"/>
      <c r="I239" s="2"/>
      <c r="J239" s="5" t="str">
        <f>IFERROR(IF(_202006_RCSS579111719217577[[#This Row],[Item Name]]="Delivery",0,SUMPRODUCT($R$3,_202006_RCSS579111719217577[[#This Row],[Unit Price]],_202006_RCSS579111719217577[[#This Row],['#]])),"")</f>
        <v/>
      </c>
      <c r="K239" s="22"/>
      <c r="L239" s="5" t="str">
        <f>IFERROR(IF(OR(AND(NOT(ISBLANK(_202006_RCSS579111719217577[[#This Row],['#]])),NOT(ISBLANK(_202006_RCSS579111719217577[[#This Row],[Taxable]]))),$U$2),$R$4*(_202006_RCSS579111719217577[[#This Row],[Unit Price]]*_202006_RCSS579111719217577[[#This Row],['#]]+_202006_RCSS579111719217577[[#This Row],[Service Fee]]),""),"")</f>
        <v/>
      </c>
      <c r="M239" s="5">
        <f>IFERROR($R$5*SUM((_202006_RCSS579111719217577[[#This Row],['#]]*_202006_RCSS579111719217577[[#This Row],[Unit Price]]),_202006_RCSS579111719217577[[#This Row],[Service Fee]],_202006_RCSS579111719217577[[#This Row],[Tax]]),"")</f>
        <v>0</v>
      </c>
      <c r="N239" s="5">
        <f>IFERROR(SUM(_202006_RCSS579111719217577[[#This Row],[Unit Price]]*_202006_RCSS579111719217577[[#This Row],['#]],_202006_RCSS579111719217577[[#This Row],[Service Fee]],_202006_RCSS579111719217577[[#This Row],[Tax]],_202006_RCSS579111719217577[[#This Row],[Tip]]),"")</f>
        <v>0</v>
      </c>
      <c r="O239" s="5" t="str">
        <f>IFERROR(_202006_RCSS579111719217577[[#This Row],[Item Cost]]/COUNTA(_202006_RCSS579111719217577[[#This Row],[Alice]:[Dave]]),"")</f>
        <v/>
      </c>
    </row>
    <row r="240" spans="1:15">
      <c r="A240" s="24"/>
      <c r="B240" s="25"/>
      <c r="C240" s="25"/>
      <c r="D240" s="26"/>
      <c r="E240" s="34" t="str">
        <f>IFERROR(INDEX(CardTab[Owner],MATCH(_202006_RCSS579111719217577[[#This Row],[Last 4]],CardTab[Card Number],0)),"")</f>
        <v/>
      </c>
      <c r="F240" s="36"/>
      <c r="G240"/>
      <c r="H240" s="22"/>
      <c r="I240" s="2"/>
      <c r="J240" s="5" t="str">
        <f>IFERROR(IF(_202006_RCSS579111719217577[[#This Row],[Item Name]]="Delivery",0,SUMPRODUCT($R$3,_202006_RCSS579111719217577[[#This Row],[Unit Price]],_202006_RCSS579111719217577[[#This Row],['#]])),"")</f>
        <v/>
      </c>
      <c r="K240" s="22"/>
      <c r="L240" s="5" t="str">
        <f>IFERROR(IF(OR(AND(NOT(ISBLANK(_202006_RCSS579111719217577[[#This Row],['#]])),NOT(ISBLANK(_202006_RCSS579111719217577[[#This Row],[Taxable]]))),$U$2),$R$4*(_202006_RCSS579111719217577[[#This Row],[Unit Price]]*_202006_RCSS579111719217577[[#This Row],['#]]+_202006_RCSS579111719217577[[#This Row],[Service Fee]]),""),"")</f>
        <v/>
      </c>
      <c r="M240" s="5">
        <f>IFERROR($R$5*SUM((_202006_RCSS579111719217577[[#This Row],['#]]*_202006_RCSS579111719217577[[#This Row],[Unit Price]]),_202006_RCSS579111719217577[[#This Row],[Service Fee]],_202006_RCSS579111719217577[[#This Row],[Tax]]),"")</f>
        <v>0</v>
      </c>
      <c r="N240" s="5">
        <f>IFERROR(SUM(_202006_RCSS579111719217577[[#This Row],[Unit Price]]*_202006_RCSS579111719217577[[#This Row],['#]],_202006_RCSS579111719217577[[#This Row],[Service Fee]],_202006_RCSS579111719217577[[#This Row],[Tax]],_202006_RCSS579111719217577[[#This Row],[Tip]]),"")</f>
        <v>0</v>
      </c>
      <c r="O240" s="5" t="str">
        <f>IFERROR(_202006_RCSS579111719217577[[#This Row],[Item Cost]]/COUNTA(_202006_RCSS579111719217577[[#This Row],[Alice]:[Dave]]),"")</f>
        <v/>
      </c>
    </row>
    <row r="241" spans="1:15">
      <c r="A241" s="24"/>
      <c r="B241" s="25"/>
      <c r="C241" s="25"/>
      <c r="D241" s="26"/>
      <c r="E241" s="34" t="str">
        <f>IFERROR(INDEX(CardTab[Owner],MATCH(_202006_RCSS579111719217577[[#This Row],[Last 4]],CardTab[Card Number],0)),"")</f>
        <v/>
      </c>
      <c r="F241" s="36"/>
      <c r="G241"/>
      <c r="H241" s="22"/>
      <c r="I241" s="2"/>
      <c r="J241" s="5" t="str">
        <f>IFERROR(IF(_202006_RCSS579111719217577[[#This Row],[Item Name]]="Delivery",0,SUMPRODUCT($R$3,_202006_RCSS579111719217577[[#This Row],[Unit Price]],_202006_RCSS579111719217577[[#This Row],['#]])),"")</f>
        <v/>
      </c>
      <c r="K241" s="22"/>
      <c r="L241" s="5" t="str">
        <f>IFERROR(IF(OR(AND(NOT(ISBLANK(_202006_RCSS579111719217577[[#This Row],['#]])),NOT(ISBLANK(_202006_RCSS579111719217577[[#This Row],[Taxable]]))),$U$2),$R$4*(_202006_RCSS579111719217577[[#This Row],[Unit Price]]*_202006_RCSS579111719217577[[#This Row],['#]]+_202006_RCSS579111719217577[[#This Row],[Service Fee]]),""),"")</f>
        <v/>
      </c>
      <c r="M241" s="5">
        <f>IFERROR($R$5*SUM((_202006_RCSS579111719217577[[#This Row],['#]]*_202006_RCSS579111719217577[[#This Row],[Unit Price]]),_202006_RCSS579111719217577[[#This Row],[Service Fee]],_202006_RCSS579111719217577[[#This Row],[Tax]]),"")</f>
        <v>0</v>
      </c>
      <c r="N241" s="5">
        <f>IFERROR(SUM(_202006_RCSS579111719217577[[#This Row],[Unit Price]]*_202006_RCSS579111719217577[[#This Row],['#]],_202006_RCSS579111719217577[[#This Row],[Service Fee]],_202006_RCSS579111719217577[[#This Row],[Tax]],_202006_RCSS579111719217577[[#This Row],[Tip]]),"")</f>
        <v>0</v>
      </c>
      <c r="O241" s="5" t="str">
        <f>IFERROR(_202006_RCSS579111719217577[[#This Row],[Item Cost]]/COUNTA(_202006_RCSS579111719217577[[#This Row],[Alice]:[Dave]]),"")</f>
        <v/>
      </c>
    </row>
    <row r="242" spans="1:15">
      <c r="A242" s="24"/>
      <c r="B242" s="25"/>
      <c r="C242" s="25"/>
      <c r="D242" s="26"/>
      <c r="E242" s="34" t="str">
        <f>IFERROR(INDEX(CardTab[Owner],MATCH(_202006_RCSS579111719217577[[#This Row],[Last 4]],CardTab[Card Number],0)),"")</f>
        <v/>
      </c>
      <c r="F242" s="36"/>
      <c r="G242"/>
      <c r="H242" s="22"/>
      <c r="I242" s="2"/>
      <c r="J242" s="5" t="str">
        <f>IFERROR(IF(_202006_RCSS579111719217577[[#This Row],[Item Name]]="Delivery",0,SUMPRODUCT($R$3,_202006_RCSS579111719217577[[#This Row],[Unit Price]],_202006_RCSS579111719217577[[#This Row],['#]])),"")</f>
        <v/>
      </c>
      <c r="K242" s="22"/>
      <c r="L242" s="5" t="str">
        <f>IFERROR(IF(OR(AND(NOT(ISBLANK(_202006_RCSS579111719217577[[#This Row],['#]])),NOT(ISBLANK(_202006_RCSS579111719217577[[#This Row],[Taxable]]))),$U$2),$R$4*(_202006_RCSS579111719217577[[#This Row],[Unit Price]]*_202006_RCSS579111719217577[[#This Row],['#]]+_202006_RCSS579111719217577[[#This Row],[Service Fee]]),""),"")</f>
        <v/>
      </c>
      <c r="M242" s="5">
        <f>IFERROR($R$5*SUM((_202006_RCSS579111719217577[[#This Row],['#]]*_202006_RCSS579111719217577[[#This Row],[Unit Price]]),_202006_RCSS579111719217577[[#This Row],[Service Fee]],_202006_RCSS579111719217577[[#This Row],[Tax]]),"")</f>
        <v>0</v>
      </c>
      <c r="N242" s="5">
        <f>IFERROR(SUM(_202006_RCSS579111719217577[[#This Row],[Unit Price]]*_202006_RCSS579111719217577[[#This Row],['#]],_202006_RCSS579111719217577[[#This Row],[Service Fee]],_202006_RCSS579111719217577[[#This Row],[Tax]],_202006_RCSS579111719217577[[#This Row],[Tip]]),"")</f>
        <v>0</v>
      </c>
      <c r="O242" s="5" t="str">
        <f>IFERROR(_202006_RCSS579111719217577[[#This Row],[Item Cost]]/COUNTA(_202006_RCSS579111719217577[[#This Row],[Alice]:[Dave]]),"")</f>
        <v/>
      </c>
    </row>
    <row r="243" spans="1:15">
      <c r="A243" s="24"/>
      <c r="B243" s="25"/>
      <c r="C243" s="25"/>
      <c r="D243" s="26"/>
      <c r="E243" s="34" t="str">
        <f>IFERROR(INDEX(CardTab[Owner],MATCH(_202006_RCSS579111719217577[[#This Row],[Last 4]],CardTab[Card Number],0)),"")</f>
        <v/>
      </c>
      <c r="F243" s="36"/>
      <c r="G243"/>
      <c r="H243" s="22"/>
      <c r="I243" s="2"/>
      <c r="J243" s="5" t="str">
        <f>IFERROR(IF(_202006_RCSS579111719217577[[#This Row],[Item Name]]="Delivery",0,SUMPRODUCT($R$3,_202006_RCSS579111719217577[[#This Row],[Unit Price]],_202006_RCSS579111719217577[[#This Row],['#]])),"")</f>
        <v/>
      </c>
      <c r="K243" s="22"/>
      <c r="L243" s="5" t="str">
        <f>IFERROR(IF(OR(AND(NOT(ISBLANK(_202006_RCSS579111719217577[[#This Row],['#]])),NOT(ISBLANK(_202006_RCSS579111719217577[[#This Row],[Taxable]]))),$U$2),$R$4*(_202006_RCSS579111719217577[[#This Row],[Unit Price]]*_202006_RCSS579111719217577[[#This Row],['#]]+_202006_RCSS579111719217577[[#This Row],[Service Fee]]),""),"")</f>
        <v/>
      </c>
      <c r="M243" s="5">
        <f>IFERROR($R$5*SUM((_202006_RCSS579111719217577[[#This Row],['#]]*_202006_RCSS579111719217577[[#This Row],[Unit Price]]),_202006_RCSS579111719217577[[#This Row],[Service Fee]],_202006_RCSS579111719217577[[#This Row],[Tax]]),"")</f>
        <v>0</v>
      </c>
      <c r="N243" s="5">
        <f>IFERROR(SUM(_202006_RCSS579111719217577[[#This Row],[Unit Price]]*_202006_RCSS579111719217577[[#This Row],['#]],_202006_RCSS579111719217577[[#This Row],[Service Fee]],_202006_RCSS579111719217577[[#This Row],[Tax]],_202006_RCSS579111719217577[[#This Row],[Tip]]),"")</f>
        <v>0</v>
      </c>
      <c r="O243" s="5" t="str">
        <f>IFERROR(_202006_RCSS579111719217577[[#This Row],[Item Cost]]/COUNTA(_202006_RCSS579111719217577[[#This Row],[Alice]:[Dave]]),"")</f>
        <v/>
      </c>
    </row>
    <row r="244" spans="1:15">
      <c r="A244" s="7" t="s">
        <v>9</v>
      </c>
      <c r="B244" s="4"/>
      <c r="C244" s="4"/>
      <c r="D244" s="4"/>
      <c r="E244" s="4"/>
      <c r="F244" s="1"/>
      <c r="G244"/>
      <c r="H244" s="8"/>
      <c r="I244" s="9">
        <f>SUMPRODUCT(_202006_RCSS579111719217577[Unit Price],_202006_RCSS579111719217577['#])</f>
        <v>364.46000000000009</v>
      </c>
      <c r="J244" s="8"/>
      <c r="K244" s="8"/>
      <c r="L244" s="3">
        <f>SUBTOTAL(109,_202006_RCSS579111719217577[Tax])</f>
        <v>24.130600000000001</v>
      </c>
      <c r="M244" s="8"/>
      <c r="N244" s="23">
        <f>SUBTOTAL(109,_202006_RCSS579111719217577[Item Cost])</f>
        <v>388.59060000000005</v>
      </c>
      <c r="O244" s="3"/>
    </row>
  </sheetData>
  <conditionalFormatting sqref="A2:D2 A27:D243">
    <cfRule type="expression" dxfId="6" priority="7">
      <formula>NOT(ISBLANK(A2))</formula>
    </cfRule>
  </conditionalFormatting>
  <conditionalFormatting sqref="I2:O2 I27:O243 J3:J26 L3:O26">
    <cfRule type="expression" dxfId="5" priority="6">
      <formula>AND($H2=0,NOT($U$3))</formula>
    </cfRule>
  </conditionalFormatting>
  <conditionalFormatting sqref="K2 K27:K243">
    <cfRule type="expression" dxfId="4" priority="5">
      <formula>NOT(ISBLANK(K2))</formula>
    </cfRule>
  </conditionalFormatting>
  <conditionalFormatting sqref="A3:D26">
    <cfRule type="expression" dxfId="3" priority="4">
      <formula>NOT(ISBLANK(A3))</formula>
    </cfRule>
  </conditionalFormatting>
  <conditionalFormatting sqref="I3:I26">
    <cfRule type="expression" dxfId="2" priority="3">
      <formula>AND($H3=0,NOT($U$3))</formula>
    </cfRule>
  </conditionalFormatting>
  <conditionalFormatting sqref="K3:K26">
    <cfRule type="expression" dxfId="1" priority="2">
      <formula>AND($H3=0,NOT($U$3))</formula>
    </cfRule>
  </conditionalFormatting>
  <conditionalFormatting sqref="K3:K26">
    <cfRule type="expression" dxfId="0" priority="1">
      <formula>NOT(ISBLANK(K3))</formula>
    </cfRule>
  </conditionalFormatting>
  <dataValidations count="1">
    <dataValidation type="list" allowBlank="1" showInputMessage="1" showErrorMessage="1" sqref="U2:U4" xr:uid="{795DB531-C146-474F-8CC0-7D0A0ECD18DC}">
      <formula1>"True,False"</formula1>
    </dataValidation>
  </dataValidations>
  <pageMargins left="0.7" right="0.7" top="0.75" bottom="0.75" header="0.3" footer="0.3"/>
  <pageSetup orientation="portrait" r:id="rId1"/>
  <legacy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Guide</vt:lpstr>
      <vt:lpstr>CardData</vt:lpstr>
      <vt:lpstr>Blank</vt:lpstr>
      <vt:lpstr>Sample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Cost Split Worksheet</dc:title>
  <dc:creator>Wolfkin</dc:creator>
  <cp:keywords>ubereats,groceries</cp:keywords>
  <cp:lastModifiedBy>Wolfkin</cp:lastModifiedBy>
  <cp:lastPrinted>2020-07-06T16:50:57Z</cp:lastPrinted>
  <dcterms:created xsi:type="dcterms:W3CDTF">2020-06-08T01:46:40Z</dcterms:created>
  <dcterms:modified xsi:type="dcterms:W3CDTF">2020-08-10T20:29:19Z</dcterms:modified>
  <cp:category>home</cp:category>
</cp:coreProperties>
</file>